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03081059\Work Folders\Turvepeltotiekartta\Muutospolut\"/>
    </mc:Choice>
  </mc:AlternateContent>
  <xr:revisionPtr revIDLastSave="0" documentId="13_ncr:1_{0B1572E6-A836-474D-87C4-B183D2731C0A}" xr6:coauthVersionLast="47" xr6:coauthVersionMax="47" xr10:uidLastSave="{00000000-0000-0000-0000-000000000000}"/>
  <bookViews>
    <workbookView xWindow="-110" yWindow="-110" windowWidth="19420" windowHeight="10420" xr2:uid="{9A9793F6-9F0B-4E34-AA59-3CD40A78AF13}"/>
  </bookViews>
  <sheets>
    <sheet name="Lue minut" sheetId="23" r:id="rId1"/>
    <sheet name="Koko_maa" sheetId="1" r:id="rId2"/>
    <sheet name="khk vähennyksen arvo" sheetId="22" r:id="rId3"/>
    <sheet name="khk" sheetId="21" r:id="rId4"/>
    <sheet name="Alkutilanne_koko_maa" sheetId="20" r:id="rId5"/>
    <sheet name="KeskiPohjanmaa" sheetId="2" r:id="rId6"/>
    <sheet name="PohjoisPohjanmaa" sheetId="3" r:id="rId7"/>
    <sheet name="Kainuu" sheetId="4" r:id="rId8"/>
    <sheet name="Lappi" sheetId="5" r:id="rId9"/>
    <sheet name="PohjoisKarjala" sheetId="6" r:id="rId10"/>
    <sheet name="EtelaKarjala" sheetId="7" r:id="rId11"/>
    <sheet name="Kymenlaakso" sheetId="8" r:id="rId12"/>
    <sheet name="KantaHame" sheetId="9" r:id="rId13"/>
    <sheet name="PaijatHame" sheetId="10" r:id="rId14"/>
    <sheet name="Pirkanmaa" sheetId="11" r:id="rId15"/>
    <sheet name="VarsinaisSuomi" sheetId="12" r:id="rId16"/>
    <sheet name="Satakunta" sheetId="13" r:id="rId17"/>
    <sheet name="EtelaPohjanmaa" sheetId="14" r:id="rId18"/>
    <sheet name="KeskiSuomi" sheetId="15" r:id="rId19"/>
    <sheet name="EtelaSavo" sheetId="16" r:id="rId20"/>
    <sheet name="PohjoisSavo" sheetId="17" r:id="rId21"/>
    <sheet name="Pohjanmaa" sheetId="18" r:id="rId22"/>
    <sheet name="Uusimaa" sheetId="19" r:id="rId23"/>
  </sheets>
  <externalReferences>
    <externalReference r:id="rId2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134" i="6" l="1"/>
  <c r="AP134" i="6"/>
  <c r="AJ146" i="6" l="1"/>
  <c r="R93" i="22"/>
  <c r="Q93" i="22"/>
  <c r="Q73" i="22" l="1"/>
  <c r="R73" i="22"/>
  <c r="Q74" i="22"/>
  <c r="R74" i="22"/>
  <c r="Q75" i="22"/>
  <c r="R75" i="22"/>
  <c r="Q76" i="22"/>
  <c r="R76" i="22"/>
  <c r="Q77" i="22"/>
  <c r="R77" i="22"/>
  <c r="Q78" i="22"/>
  <c r="R78" i="22"/>
  <c r="Q79" i="22"/>
  <c r="R79" i="22"/>
  <c r="Q80" i="22"/>
  <c r="R80" i="22"/>
  <c r="Q81" i="22"/>
  <c r="R81" i="22"/>
  <c r="Q82" i="22"/>
  <c r="R82" i="22"/>
  <c r="Q83" i="22"/>
  <c r="R83" i="22"/>
  <c r="Q84" i="22"/>
  <c r="R84" i="22"/>
  <c r="Q85" i="22"/>
  <c r="R85" i="22"/>
  <c r="Q86" i="22"/>
  <c r="R86" i="22"/>
  <c r="Q87" i="22"/>
  <c r="R87" i="22"/>
  <c r="Q88" i="22"/>
  <c r="R88" i="22"/>
  <c r="Q89" i="22"/>
  <c r="R89" i="22"/>
  <c r="Q90" i="22"/>
  <c r="R90" i="22"/>
  <c r="Q72" i="22"/>
  <c r="R72" i="22"/>
  <c r="S52" i="22"/>
  <c r="S73" i="22" s="1"/>
  <c r="T52" i="22"/>
  <c r="U52" i="22"/>
  <c r="S53" i="22"/>
  <c r="S74" i="22" s="1"/>
  <c r="T53" i="22"/>
  <c r="U53" i="22"/>
  <c r="S54" i="22"/>
  <c r="S75" i="22" s="1"/>
  <c r="T54" i="22"/>
  <c r="U54" i="22"/>
  <c r="S55" i="22"/>
  <c r="S76" i="22" s="1"/>
  <c r="T55" i="22"/>
  <c r="U55" i="22"/>
  <c r="S56" i="22"/>
  <c r="S77" i="22" s="1"/>
  <c r="T56" i="22"/>
  <c r="U56" i="22"/>
  <c r="S57" i="22"/>
  <c r="S78" i="22" s="1"/>
  <c r="T57" i="22"/>
  <c r="U57" i="22"/>
  <c r="S58" i="22"/>
  <c r="S79" i="22" s="1"/>
  <c r="T58" i="22"/>
  <c r="U58" i="22"/>
  <c r="S59" i="22"/>
  <c r="S80" i="22" s="1"/>
  <c r="T59" i="22"/>
  <c r="U59" i="22"/>
  <c r="S60" i="22"/>
  <c r="S81" i="22" s="1"/>
  <c r="T60" i="22"/>
  <c r="U60" i="22"/>
  <c r="S61" i="22"/>
  <c r="S82" i="22" s="1"/>
  <c r="T61" i="22"/>
  <c r="U61" i="22"/>
  <c r="S62" i="22"/>
  <c r="S83" i="22" s="1"/>
  <c r="T62" i="22"/>
  <c r="U62" i="22"/>
  <c r="S63" i="22"/>
  <c r="S84" i="22" s="1"/>
  <c r="T63" i="22"/>
  <c r="U63" i="22"/>
  <c r="S64" i="22"/>
  <c r="S85" i="22" s="1"/>
  <c r="T64" i="22"/>
  <c r="U64" i="22"/>
  <c r="S65" i="22"/>
  <c r="S86" i="22" s="1"/>
  <c r="T65" i="22"/>
  <c r="U65" i="22"/>
  <c r="S66" i="22"/>
  <c r="S87" i="22" s="1"/>
  <c r="T66" i="22"/>
  <c r="U66" i="22"/>
  <c r="S67" i="22"/>
  <c r="S88" i="22" s="1"/>
  <c r="T67" i="22"/>
  <c r="U67" i="22"/>
  <c r="S68" i="22"/>
  <c r="S89" i="22" s="1"/>
  <c r="T68" i="22"/>
  <c r="U68" i="22"/>
  <c r="S69" i="22"/>
  <c r="S90" i="22" s="1"/>
  <c r="T69" i="22"/>
  <c r="U69" i="22"/>
  <c r="T51" i="22"/>
  <c r="U51" i="22"/>
  <c r="S51" i="22"/>
  <c r="S72" i="22" s="1"/>
  <c r="E72" i="22"/>
  <c r="F72" i="22"/>
  <c r="E73" i="22"/>
  <c r="F73" i="22"/>
  <c r="E74" i="22"/>
  <c r="F74" i="22"/>
  <c r="E75" i="22"/>
  <c r="F75" i="22"/>
  <c r="E76" i="22"/>
  <c r="F76" i="22"/>
  <c r="E77" i="22"/>
  <c r="F77" i="22"/>
  <c r="E78" i="22"/>
  <c r="F78" i="22"/>
  <c r="E79" i="22"/>
  <c r="F79" i="22"/>
  <c r="E80" i="22"/>
  <c r="F80" i="22"/>
  <c r="E81" i="22"/>
  <c r="F81" i="22"/>
  <c r="E82" i="22"/>
  <c r="F82" i="22"/>
  <c r="E83" i="22"/>
  <c r="F83" i="22"/>
  <c r="E84" i="22"/>
  <c r="F84" i="22"/>
  <c r="E85" i="22"/>
  <c r="F85" i="22"/>
  <c r="E86" i="22"/>
  <c r="F86" i="22"/>
  <c r="E87" i="22"/>
  <c r="F87" i="22"/>
  <c r="E88" i="22"/>
  <c r="F88" i="22"/>
  <c r="E89" i="22"/>
  <c r="F89" i="22"/>
  <c r="E90" i="22"/>
  <c r="F90" i="22"/>
  <c r="E91" i="22"/>
  <c r="F91" i="22"/>
  <c r="D73" i="22"/>
  <c r="D74" i="22"/>
  <c r="D75" i="22"/>
  <c r="D76" i="22"/>
  <c r="D77" i="22"/>
  <c r="D78" i="22"/>
  <c r="D79" i="22"/>
  <c r="D80" i="22"/>
  <c r="D81" i="22"/>
  <c r="D82" i="22"/>
  <c r="D83" i="22"/>
  <c r="D84" i="22"/>
  <c r="D85" i="22"/>
  <c r="D86" i="22"/>
  <c r="D87" i="22"/>
  <c r="D88" i="22"/>
  <c r="D89" i="22"/>
  <c r="D90" i="22"/>
  <c r="D91" i="22"/>
  <c r="D72" i="22"/>
  <c r="C74" i="22"/>
  <c r="C75" i="22"/>
  <c r="C76" i="22"/>
  <c r="C77" i="22"/>
  <c r="C78" i="22"/>
  <c r="C79" i="22"/>
  <c r="C80" i="22"/>
  <c r="C81" i="22"/>
  <c r="C82" i="22"/>
  <c r="C83" i="22"/>
  <c r="C84" i="22"/>
  <c r="C85" i="22"/>
  <c r="C86" i="22"/>
  <c r="C87" i="22"/>
  <c r="C88" i="22"/>
  <c r="C89" i="22"/>
  <c r="C90" i="22"/>
  <c r="C91" i="22"/>
  <c r="C73" i="22"/>
  <c r="F52" i="22"/>
  <c r="G52" i="22"/>
  <c r="H52" i="22"/>
  <c r="F53" i="22"/>
  <c r="G53" i="22"/>
  <c r="H53" i="22"/>
  <c r="F54" i="22"/>
  <c r="G54" i="22"/>
  <c r="H54" i="22"/>
  <c r="F55" i="22"/>
  <c r="G55" i="22"/>
  <c r="H55" i="22"/>
  <c r="F56" i="22"/>
  <c r="G56" i="22"/>
  <c r="H56" i="22"/>
  <c r="F57" i="22"/>
  <c r="G57" i="22"/>
  <c r="H57" i="22"/>
  <c r="F58" i="22"/>
  <c r="G58" i="22"/>
  <c r="H58" i="22"/>
  <c r="F59" i="22"/>
  <c r="G59" i="22"/>
  <c r="H59" i="22"/>
  <c r="F60" i="22"/>
  <c r="G60" i="22"/>
  <c r="H60" i="22"/>
  <c r="F61" i="22"/>
  <c r="G61" i="22"/>
  <c r="H61" i="22"/>
  <c r="F62" i="22"/>
  <c r="G62" i="22"/>
  <c r="H62" i="22"/>
  <c r="F63" i="22"/>
  <c r="G63" i="22"/>
  <c r="H63" i="22"/>
  <c r="F64" i="22"/>
  <c r="G64" i="22"/>
  <c r="H64" i="22"/>
  <c r="F65" i="22"/>
  <c r="G65" i="22"/>
  <c r="H65" i="22"/>
  <c r="F66" i="22"/>
  <c r="G66" i="22"/>
  <c r="H66" i="22"/>
  <c r="F67" i="22"/>
  <c r="G67" i="22"/>
  <c r="H67" i="22"/>
  <c r="F68" i="22"/>
  <c r="G68" i="22"/>
  <c r="H68" i="22"/>
  <c r="F69" i="22"/>
  <c r="G69" i="22"/>
  <c r="H69" i="22"/>
  <c r="G51" i="22"/>
  <c r="H51" i="22"/>
  <c r="F51" i="22"/>
  <c r="F29" i="22"/>
  <c r="G29" i="22"/>
  <c r="H29" i="22"/>
  <c r="F30" i="22"/>
  <c r="G30" i="22"/>
  <c r="H30" i="22"/>
  <c r="F31" i="22"/>
  <c r="G31" i="22"/>
  <c r="H31" i="22"/>
  <c r="F32" i="22"/>
  <c r="G32" i="22"/>
  <c r="H32" i="22"/>
  <c r="F33" i="22"/>
  <c r="G33" i="22"/>
  <c r="H33" i="22"/>
  <c r="F34" i="22"/>
  <c r="G34" i="22"/>
  <c r="H34" i="22"/>
  <c r="F35" i="22"/>
  <c r="G35" i="22"/>
  <c r="H35" i="22"/>
  <c r="F36" i="22"/>
  <c r="G36" i="22"/>
  <c r="H36" i="22"/>
  <c r="F37" i="22"/>
  <c r="G37" i="22"/>
  <c r="H37" i="22"/>
  <c r="F38" i="22"/>
  <c r="G38" i="22"/>
  <c r="H38" i="22"/>
  <c r="F39" i="22"/>
  <c r="G39" i="22"/>
  <c r="H39" i="22"/>
  <c r="F40" i="22"/>
  <c r="G40" i="22"/>
  <c r="H40" i="22"/>
  <c r="F41" i="22"/>
  <c r="G41" i="22"/>
  <c r="H41" i="22"/>
  <c r="F42" i="22"/>
  <c r="G42" i="22"/>
  <c r="H42" i="22"/>
  <c r="F43" i="22"/>
  <c r="G43" i="22"/>
  <c r="H43" i="22"/>
  <c r="F44" i="22"/>
  <c r="G44" i="22"/>
  <c r="H44" i="22"/>
  <c r="F45" i="22"/>
  <c r="G45" i="22"/>
  <c r="H45" i="22"/>
  <c r="F46" i="22"/>
  <c r="G46" i="22"/>
  <c r="H46" i="22"/>
  <c r="G28" i="22"/>
  <c r="H28" i="22"/>
  <c r="F28" i="22"/>
  <c r="P3" i="22"/>
  <c r="O5" i="22"/>
  <c r="O6" i="22"/>
  <c r="O7" i="22"/>
  <c r="O8" i="22"/>
  <c r="O9" i="22"/>
  <c r="O10" i="22"/>
  <c r="O11" i="22"/>
  <c r="O12" i="22"/>
  <c r="O13" i="22"/>
  <c r="O14" i="22"/>
  <c r="O15" i="22"/>
  <c r="O16" i="22"/>
  <c r="O17" i="22"/>
  <c r="O18" i="22"/>
  <c r="O19" i="22"/>
  <c r="O20" i="22"/>
  <c r="O21" i="22"/>
  <c r="O22" i="22"/>
  <c r="O4" i="22"/>
  <c r="G22" i="22"/>
  <c r="K21" i="22"/>
  <c r="L21" i="22" s="1"/>
  <c r="J21" i="22"/>
  <c r="H21" i="22"/>
  <c r="I21" i="22" s="1"/>
  <c r="G21" i="22"/>
  <c r="E21" i="22"/>
  <c r="F21" i="22" s="1"/>
  <c r="D21" i="22"/>
  <c r="C21" i="22"/>
  <c r="K20" i="22"/>
  <c r="L20" i="22" s="1"/>
  <c r="J20" i="22"/>
  <c r="I20" i="22"/>
  <c r="H20" i="22"/>
  <c r="G20" i="22"/>
  <c r="E20" i="22"/>
  <c r="F20" i="22" s="1"/>
  <c r="D20" i="22"/>
  <c r="C20" i="22"/>
  <c r="K19" i="22"/>
  <c r="L19" i="22" s="1"/>
  <c r="J19" i="22"/>
  <c r="H19" i="22"/>
  <c r="I19" i="22" s="1"/>
  <c r="G19" i="22"/>
  <c r="E19" i="22"/>
  <c r="F19" i="22" s="1"/>
  <c r="D19" i="22"/>
  <c r="C19" i="22"/>
  <c r="K18" i="22"/>
  <c r="L18" i="22" s="1"/>
  <c r="J18" i="22"/>
  <c r="H18" i="22"/>
  <c r="I18" i="22" s="1"/>
  <c r="G18" i="22"/>
  <c r="F18" i="22"/>
  <c r="E18" i="22"/>
  <c r="D18" i="22"/>
  <c r="C18" i="22"/>
  <c r="K17" i="22"/>
  <c r="L17" i="22" s="1"/>
  <c r="J17" i="22"/>
  <c r="H17" i="22"/>
  <c r="I17" i="22" s="1"/>
  <c r="G17" i="22"/>
  <c r="E17" i="22"/>
  <c r="F17" i="22" s="1"/>
  <c r="D17" i="22"/>
  <c r="C17" i="22"/>
  <c r="K16" i="22"/>
  <c r="L16" i="22" s="1"/>
  <c r="J16" i="22"/>
  <c r="H16" i="22"/>
  <c r="I16" i="22" s="1"/>
  <c r="G16" i="22"/>
  <c r="E16" i="22"/>
  <c r="F16" i="22" s="1"/>
  <c r="D16" i="22"/>
  <c r="C16" i="22"/>
  <c r="L15" i="22"/>
  <c r="K15" i="22"/>
  <c r="J15" i="22"/>
  <c r="H15" i="22"/>
  <c r="G15" i="22"/>
  <c r="E15" i="22"/>
  <c r="F15" i="22" s="1"/>
  <c r="D15" i="22"/>
  <c r="C15" i="22"/>
  <c r="I15" i="22" s="1"/>
  <c r="K14" i="22"/>
  <c r="L14" i="22" s="1"/>
  <c r="J14" i="22"/>
  <c r="I14" i="22"/>
  <c r="H14" i="22"/>
  <c r="G14" i="22"/>
  <c r="E14" i="22"/>
  <c r="F14" i="22" s="1"/>
  <c r="D14" i="22"/>
  <c r="C14" i="22"/>
  <c r="K13" i="22"/>
  <c r="L13" i="22" s="1"/>
  <c r="J13" i="22"/>
  <c r="H13" i="22"/>
  <c r="I13" i="22" s="1"/>
  <c r="G13" i="22"/>
  <c r="E13" i="22"/>
  <c r="F13" i="22" s="1"/>
  <c r="D13" i="22"/>
  <c r="C13" i="22"/>
  <c r="K12" i="22"/>
  <c r="L12" i="22" s="1"/>
  <c r="J12" i="22"/>
  <c r="H12" i="22"/>
  <c r="I12" i="22" s="1"/>
  <c r="G12" i="22"/>
  <c r="F12" i="22"/>
  <c r="E12" i="22"/>
  <c r="D12" i="22"/>
  <c r="C12" i="22"/>
  <c r="K11" i="22"/>
  <c r="L11" i="22" s="1"/>
  <c r="J11" i="22"/>
  <c r="H11" i="22"/>
  <c r="I11" i="22" s="1"/>
  <c r="G11" i="22"/>
  <c r="E11" i="22"/>
  <c r="F11" i="22" s="1"/>
  <c r="D11" i="22"/>
  <c r="C11" i="22"/>
  <c r="K10" i="22"/>
  <c r="L10" i="22" s="1"/>
  <c r="J10" i="22"/>
  <c r="H10" i="22"/>
  <c r="I10" i="22" s="1"/>
  <c r="G10" i="22"/>
  <c r="E10" i="22"/>
  <c r="F10" i="22" s="1"/>
  <c r="D10" i="22"/>
  <c r="C10" i="22"/>
  <c r="L9" i="22"/>
  <c r="K9" i="22"/>
  <c r="J9" i="22"/>
  <c r="H9" i="22"/>
  <c r="G9" i="22"/>
  <c r="E9" i="22"/>
  <c r="F9" i="22" s="1"/>
  <c r="D9" i="22"/>
  <c r="C9" i="22"/>
  <c r="I9" i="22" s="1"/>
  <c r="K8" i="22"/>
  <c r="L8" i="22" s="1"/>
  <c r="J8" i="22"/>
  <c r="I8" i="22"/>
  <c r="H8" i="22"/>
  <c r="G8" i="22"/>
  <c r="E8" i="22"/>
  <c r="F8" i="22" s="1"/>
  <c r="D8" i="22"/>
  <c r="C8" i="22"/>
  <c r="K7" i="22"/>
  <c r="L7" i="22" s="1"/>
  <c r="J7" i="22"/>
  <c r="H7" i="22"/>
  <c r="I7" i="22" s="1"/>
  <c r="G7" i="22"/>
  <c r="E7" i="22"/>
  <c r="F7" i="22" s="1"/>
  <c r="D7" i="22"/>
  <c r="C7" i="22"/>
  <c r="K6" i="22"/>
  <c r="L6" i="22" s="1"/>
  <c r="J6" i="22"/>
  <c r="H6" i="22"/>
  <c r="I6" i="22" s="1"/>
  <c r="G6" i="22"/>
  <c r="F6" i="22"/>
  <c r="E6" i="22"/>
  <c r="D6" i="22"/>
  <c r="C6" i="22"/>
  <c r="K5" i="22"/>
  <c r="L5" i="22" s="1"/>
  <c r="J5" i="22"/>
  <c r="H5" i="22"/>
  <c r="I5" i="22" s="1"/>
  <c r="G5" i="22"/>
  <c r="E5" i="22"/>
  <c r="F5" i="22" s="1"/>
  <c r="D5" i="22"/>
  <c r="C5" i="22"/>
  <c r="K4" i="22"/>
  <c r="L4" i="22" s="1"/>
  <c r="J4" i="22"/>
  <c r="J22" i="22" s="1"/>
  <c r="H4" i="22"/>
  <c r="I4" i="22" s="1"/>
  <c r="G4" i="22"/>
  <c r="E4" i="22"/>
  <c r="F4" i="22" s="1"/>
  <c r="D4" i="22"/>
  <c r="D22" i="22" s="1"/>
  <c r="C4" i="22"/>
  <c r="C22" i="22" s="1"/>
  <c r="AW49" i="14"/>
  <c r="AV49" i="14"/>
  <c r="X38" i="14"/>
  <c r="X132" i="19"/>
  <c r="W132" i="19"/>
  <c r="U132" i="19"/>
  <c r="S132" i="19"/>
  <c r="Q132" i="19"/>
  <c r="O132" i="19"/>
  <c r="M132" i="19"/>
  <c r="K132" i="19"/>
  <c r="I132" i="19"/>
  <c r="G132" i="19"/>
  <c r="E132" i="19"/>
  <c r="X132" i="18"/>
  <c r="W132" i="18"/>
  <c r="U132" i="18"/>
  <c r="S132" i="18"/>
  <c r="Q132" i="18"/>
  <c r="O132" i="18"/>
  <c r="M132" i="18"/>
  <c r="K132" i="18"/>
  <c r="I132" i="18"/>
  <c r="G132" i="18"/>
  <c r="E132" i="18"/>
  <c r="X132" i="17"/>
  <c r="W132" i="17"/>
  <c r="U132" i="17"/>
  <c r="S132" i="17"/>
  <c r="Q132" i="17"/>
  <c r="O132" i="17"/>
  <c r="M132" i="17"/>
  <c r="K132" i="17"/>
  <c r="I132" i="17"/>
  <c r="G132" i="17"/>
  <c r="E132" i="17"/>
  <c r="X132" i="16"/>
  <c r="W132" i="16"/>
  <c r="U132" i="16"/>
  <c r="S132" i="16"/>
  <c r="Q132" i="16"/>
  <c r="O132" i="16"/>
  <c r="M132" i="16"/>
  <c r="K132" i="16"/>
  <c r="I132" i="16"/>
  <c r="G132" i="16"/>
  <c r="E132" i="16"/>
  <c r="X132" i="15"/>
  <c r="W132" i="15"/>
  <c r="U132" i="15"/>
  <c r="S132" i="15"/>
  <c r="Q132" i="15"/>
  <c r="O132" i="15"/>
  <c r="M132" i="15"/>
  <c r="K132" i="15"/>
  <c r="I132" i="15"/>
  <c r="G132" i="15"/>
  <c r="E132" i="15"/>
  <c r="X132" i="14"/>
  <c r="W132" i="14"/>
  <c r="U132" i="14"/>
  <c r="S132" i="14"/>
  <c r="Q132" i="14"/>
  <c r="O132" i="14"/>
  <c r="M132" i="14"/>
  <c r="K132" i="14"/>
  <c r="I132" i="14"/>
  <c r="G132" i="14"/>
  <c r="E132" i="14"/>
  <c r="X132" i="13"/>
  <c r="W132" i="13"/>
  <c r="U132" i="13"/>
  <c r="S132" i="13"/>
  <c r="Q132" i="13"/>
  <c r="O132" i="13"/>
  <c r="M132" i="13"/>
  <c r="K132" i="13"/>
  <c r="I132" i="13"/>
  <c r="G132" i="13"/>
  <c r="E132" i="13"/>
  <c r="X132" i="12"/>
  <c r="W132" i="12"/>
  <c r="U132" i="12"/>
  <c r="S132" i="12"/>
  <c r="Q132" i="12"/>
  <c r="O132" i="12"/>
  <c r="M132" i="12"/>
  <c r="K132" i="12"/>
  <c r="I132" i="12"/>
  <c r="G132" i="12"/>
  <c r="E132" i="12"/>
  <c r="X132" i="11"/>
  <c r="W132" i="11"/>
  <c r="U132" i="11"/>
  <c r="S132" i="11"/>
  <c r="Q132" i="11"/>
  <c r="O132" i="11"/>
  <c r="M132" i="11"/>
  <c r="K132" i="11"/>
  <c r="I132" i="11"/>
  <c r="G132" i="11"/>
  <c r="E132" i="11"/>
  <c r="X132" i="10"/>
  <c r="W132" i="10"/>
  <c r="U132" i="10"/>
  <c r="S132" i="10"/>
  <c r="Q132" i="10"/>
  <c r="O132" i="10"/>
  <c r="M132" i="10"/>
  <c r="K132" i="10"/>
  <c r="I132" i="10"/>
  <c r="G132" i="10"/>
  <c r="E132" i="10"/>
  <c r="X132" i="9"/>
  <c r="W132" i="9"/>
  <c r="U132" i="9"/>
  <c r="S132" i="9"/>
  <c r="Q132" i="9"/>
  <c r="O132" i="9"/>
  <c r="M132" i="9"/>
  <c r="K132" i="9"/>
  <c r="I132" i="9"/>
  <c r="G132" i="9"/>
  <c r="E132" i="9"/>
  <c r="X132" i="8"/>
  <c r="W132" i="8"/>
  <c r="U132" i="8"/>
  <c r="S132" i="8"/>
  <c r="Q132" i="8"/>
  <c r="O132" i="8"/>
  <c r="M132" i="8"/>
  <c r="K132" i="8"/>
  <c r="I132" i="8"/>
  <c r="G132" i="8"/>
  <c r="E132" i="8"/>
  <c r="X132" i="7"/>
  <c r="W132" i="7"/>
  <c r="U132" i="7"/>
  <c r="S132" i="7"/>
  <c r="Q132" i="7"/>
  <c r="O132" i="7"/>
  <c r="M132" i="7"/>
  <c r="K132" i="7"/>
  <c r="I132" i="7"/>
  <c r="G132" i="7"/>
  <c r="E132" i="7"/>
  <c r="X132" i="6"/>
  <c r="W132" i="6"/>
  <c r="U132" i="6"/>
  <c r="S132" i="6"/>
  <c r="Q132" i="6"/>
  <c r="O132" i="6"/>
  <c r="M132" i="6"/>
  <c r="K132" i="6"/>
  <c r="I132" i="6"/>
  <c r="G132" i="6"/>
  <c r="E132" i="6"/>
  <c r="X130" i="5"/>
  <c r="W130" i="5"/>
  <c r="U130" i="5"/>
  <c r="S130" i="5"/>
  <c r="Q130" i="5"/>
  <c r="O130" i="5"/>
  <c r="M130" i="5"/>
  <c r="K130" i="5"/>
  <c r="I130" i="5"/>
  <c r="G130" i="5"/>
  <c r="E130" i="5"/>
  <c r="X132" i="4"/>
  <c r="W132" i="4"/>
  <c r="U132" i="4"/>
  <c r="S132" i="4"/>
  <c r="Q132" i="4"/>
  <c r="O132" i="4"/>
  <c r="M132" i="4"/>
  <c r="K132" i="4"/>
  <c r="I132" i="4"/>
  <c r="G132" i="4"/>
  <c r="E132" i="4"/>
  <c r="X132" i="3"/>
  <c r="W132" i="3"/>
  <c r="U132" i="3"/>
  <c r="S132" i="3"/>
  <c r="Q132" i="3"/>
  <c r="O132" i="3"/>
  <c r="M132" i="3"/>
  <c r="K132" i="3"/>
  <c r="I132" i="3"/>
  <c r="G132" i="3"/>
  <c r="E132" i="3"/>
  <c r="X132" i="2"/>
  <c r="W132" i="2"/>
  <c r="U132" i="2"/>
  <c r="S132" i="2"/>
  <c r="Q132" i="2"/>
  <c r="O132" i="2"/>
  <c r="M132" i="2"/>
  <c r="K132" i="2"/>
  <c r="I132" i="2"/>
  <c r="G132" i="2"/>
  <c r="E132" i="2"/>
  <c r="Z499" i="1"/>
  <c r="Z504" i="1"/>
  <c r="Y504" i="1"/>
  <c r="Z503" i="1"/>
  <c r="Z502" i="1"/>
  <c r="Z501" i="1"/>
  <c r="Z500" i="1"/>
  <c r="Z498" i="1"/>
  <c r="Z497" i="1"/>
  <c r="Z496" i="1"/>
  <c r="Z495" i="1"/>
  <c r="Z494" i="1"/>
  <c r="Y492" i="1"/>
  <c r="Z491" i="1"/>
  <c r="Z476" i="1"/>
  <c r="Y476" i="1"/>
  <c r="Z475" i="1"/>
  <c r="Z474" i="1"/>
  <c r="Z473" i="1"/>
  <c r="Z472" i="1"/>
  <c r="Z471" i="1"/>
  <c r="Z470" i="1"/>
  <c r="Z469" i="1"/>
  <c r="Z468" i="1"/>
  <c r="Z467" i="1"/>
  <c r="Z466" i="1"/>
  <c r="Y464" i="1"/>
  <c r="Z463" i="1"/>
  <c r="Z449" i="1"/>
  <c r="Y449" i="1"/>
  <c r="Z448" i="1"/>
  <c r="Z447" i="1"/>
  <c r="Z446" i="1"/>
  <c r="Z445" i="1"/>
  <c r="Z444" i="1"/>
  <c r="Z443" i="1"/>
  <c r="Z442" i="1"/>
  <c r="Z441" i="1"/>
  <c r="Z440" i="1"/>
  <c r="Z439" i="1"/>
  <c r="Y437" i="1"/>
  <c r="Z436" i="1"/>
  <c r="Z422" i="1"/>
  <c r="Y422" i="1"/>
  <c r="Z421" i="1"/>
  <c r="Z420" i="1"/>
  <c r="Z419" i="1"/>
  <c r="Z418" i="1"/>
  <c r="Z417" i="1"/>
  <c r="Z416" i="1"/>
  <c r="Z415" i="1"/>
  <c r="Z414" i="1"/>
  <c r="Z413" i="1"/>
  <c r="Z412" i="1"/>
  <c r="Y410" i="1"/>
  <c r="Z409" i="1"/>
  <c r="Z395" i="1"/>
  <c r="Y395" i="1"/>
  <c r="Z394" i="1"/>
  <c r="Z393" i="1"/>
  <c r="Z392" i="1"/>
  <c r="Z391" i="1"/>
  <c r="Z390" i="1"/>
  <c r="Z389" i="1"/>
  <c r="Z388" i="1"/>
  <c r="Z387" i="1"/>
  <c r="Z386" i="1"/>
  <c r="Z385" i="1"/>
  <c r="Y383" i="1"/>
  <c r="Z382" i="1"/>
  <c r="Z368" i="1"/>
  <c r="Y368" i="1"/>
  <c r="Z367" i="1"/>
  <c r="Z366" i="1"/>
  <c r="Z365" i="1"/>
  <c r="Z364" i="1"/>
  <c r="Z363" i="1"/>
  <c r="Z362" i="1"/>
  <c r="Z361" i="1"/>
  <c r="Z360" i="1"/>
  <c r="Z359" i="1"/>
  <c r="Z358" i="1"/>
  <c r="Y356" i="1"/>
  <c r="Z355" i="1"/>
  <c r="Z341" i="1"/>
  <c r="Y341" i="1"/>
  <c r="Z340" i="1"/>
  <c r="Z339" i="1"/>
  <c r="Z338" i="1"/>
  <c r="Z337" i="1"/>
  <c r="Z336" i="1"/>
  <c r="Z335" i="1"/>
  <c r="Z334" i="1"/>
  <c r="Z333" i="1"/>
  <c r="Z332" i="1"/>
  <c r="Z331" i="1"/>
  <c r="Y329" i="1"/>
  <c r="Z328" i="1"/>
  <c r="Z314" i="1"/>
  <c r="Y314" i="1"/>
  <c r="Z313" i="1"/>
  <c r="Z312" i="1"/>
  <c r="Z311" i="1"/>
  <c r="Z310" i="1"/>
  <c r="Z309" i="1"/>
  <c r="Z308" i="1"/>
  <c r="Z307" i="1"/>
  <c r="Z306" i="1"/>
  <c r="Z305" i="1"/>
  <c r="Z304" i="1"/>
  <c r="Y302" i="1"/>
  <c r="Z301" i="1"/>
  <c r="Z287" i="1"/>
  <c r="Y287" i="1"/>
  <c r="Z286" i="1"/>
  <c r="Z285" i="1"/>
  <c r="Z284" i="1"/>
  <c r="Z283" i="1"/>
  <c r="Z282" i="1"/>
  <c r="Z281" i="1"/>
  <c r="Z280" i="1"/>
  <c r="Z279" i="1"/>
  <c r="Z278" i="1"/>
  <c r="Z277" i="1"/>
  <c r="Y275" i="1"/>
  <c r="Z274" i="1"/>
  <c r="Z260" i="1"/>
  <c r="Y260" i="1"/>
  <c r="Z259" i="1"/>
  <c r="Z258" i="1"/>
  <c r="Z257" i="1"/>
  <c r="Z256" i="1"/>
  <c r="Z255" i="1"/>
  <c r="Z254" i="1"/>
  <c r="Z253" i="1"/>
  <c r="Z252" i="1"/>
  <c r="Z251" i="1"/>
  <c r="Z250" i="1"/>
  <c r="Y248" i="1"/>
  <c r="Z247" i="1"/>
  <c r="Z233" i="1"/>
  <c r="Y233" i="1"/>
  <c r="Z232" i="1"/>
  <c r="Z231" i="1"/>
  <c r="Z230" i="1"/>
  <c r="Z229" i="1"/>
  <c r="Z228" i="1"/>
  <c r="Z227" i="1"/>
  <c r="Z226" i="1"/>
  <c r="Z225" i="1"/>
  <c r="Z224" i="1"/>
  <c r="Z223" i="1"/>
  <c r="Y221" i="1"/>
  <c r="Z220" i="1"/>
  <c r="Z206" i="1"/>
  <c r="Y206" i="1"/>
  <c r="Z205" i="1"/>
  <c r="Z204" i="1"/>
  <c r="Z203" i="1"/>
  <c r="Z202" i="1"/>
  <c r="Z201" i="1"/>
  <c r="Z200" i="1"/>
  <c r="Z199" i="1"/>
  <c r="Z198" i="1"/>
  <c r="Z197" i="1"/>
  <c r="Z196" i="1"/>
  <c r="Y194" i="1"/>
  <c r="Z193" i="1"/>
  <c r="Z179" i="1"/>
  <c r="Y179" i="1"/>
  <c r="Z178" i="1"/>
  <c r="Z177" i="1"/>
  <c r="Z176" i="1"/>
  <c r="Z175" i="1"/>
  <c r="Z174" i="1"/>
  <c r="Z173" i="1"/>
  <c r="Z172" i="1"/>
  <c r="Z171" i="1"/>
  <c r="Z170" i="1"/>
  <c r="Z169" i="1"/>
  <c r="Y167" i="1"/>
  <c r="Z166" i="1"/>
  <c r="Z152" i="1"/>
  <c r="Y152" i="1"/>
  <c r="Z151" i="1"/>
  <c r="Z150" i="1"/>
  <c r="Z149" i="1"/>
  <c r="Z148" i="1"/>
  <c r="Z147" i="1"/>
  <c r="Z146" i="1"/>
  <c r="Z145" i="1"/>
  <c r="Z144" i="1"/>
  <c r="Z143" i="1"/>
  <c r="Z142" i="1"/>
  <c r="Y140" i="1"/>
  <c r="Z139" i="1"/>
  <c r="Z125" i="1"/>
  <c r="Y125" i="1"/>
  <c r="Z124" i="1"/>
  <c r="Z123" i="1"/>
  <c r="Z122" i="1"/>
  <c r="Z121" i="1"/>
  <c r="Z120" i="1"/>
  <c r="Z119" i="1"/>
  <c r="Z118" i="1"/>
  <c r="Z117" i="1"/>
  <c r="Z116" i="1"/>
  <c r="Z115" i="1"/>
  <c r="Y113" i="1"/>
  <c r="Z112" i="1"/>
  <c r="Z98" i="1"/>
  <c r="Y98" i="1"/>
  <c r="Z97" i="1"/>
  <c r="Z96" i="1"/>
  <c r="Z95" i="1"/>
  <c r="Z94" i="1"/>
  <c r="Z93" i="1"/>
  <c r="Z92" i="1"/>
  <c r="Z91" i="1"/>
  <c r="Z90" i="1"/>
  <c r="Z89" i="1"/>
  <c r="Z88" i="1"/>
  <c r="Y86" i="1"/>
  <c r="Z85" i="1"/>
  <c r="Z71" i="1"/>
  <c r="Y71" i="1"/>
  <c r="Z70" i="1"/>
  <c r="Z69" i="1"/>
  <c r="Z68" i="1"/>
  <c r="Z67" i="1"/>
  <c r="Z66" i="1"/>
  <c r="Z65" i="1"/>
  <c r="Z64" i="1"/>
  <c r="Z63" i="1"/>
  <c r="Z62" i="1"/>
  <c r="Z61" i="1"/>
  <c r="Y59" i="1"/>
  <c r="Z58" i="1"/>
  <c r="Z44" i="1"/>
  <c r="Y44" i="1"/>
  <c r="Z43" i="1"/>
  <c r="Z42" i="1"/>
  <c r="Z41" i="1"/>
  <c r="Z40" i="1"/>
  <c r="Z39" i="1"/>
  <c r="Z38" i="1"/>
  <c r="Z37" i="1"/>
  <c r="Z36" i="1"/>
  <c r="Z35" i="1"/>
  <c r="Z34" i="1"/>
  <c r="Y32" i="1"/>
  <c r="Z31" i="1"/>
  <c r="Y5" i="1"/>
  <c r="Y17" i="1"/>
  <c r="S93" i="22" l="1"/>
  <c r="H22" i="22"/>
  <c r="I22" i="22" s="1"/>
  <c r="E22" i="22"/>
  <c r="F22" i="22" s="1"/>
  <c r="K22" i="22"/>
  <c r="L22" i="22" s="1"/>
  <c r="Y489" i="1"/>
  <c r="Y461" i="1"/>
  <c r="Y434" i="1"/>
  <c r="Y407" i="1"/>
  <c r="Y380" i="1"/>
  <c r="Y353" i="1"/>
  <c r="Y326" i="1"/>
  <c r="Y299" i="1"/>
  <c r="Y272" i="1"/>
  <c r="Y245" i="1"/>
  <c r="Y218" i="1"/>
  <c r="Y191" i="1"/>
  <c r="Y164" i="1"/>
  <c r="Y137" i="1"/>
  <c r="Y110" i="1"/>
  <c r="Y83" i="1"/>
  <c r="Y56" i="1"/>
  <c r="Y29" i="1"/>
  <c r="Y2" i="1"/>
  <c r="L530" i="1"/>
  <c r="L531" i="1"/>
  <c r="L529" i="1"/>
  <c r="Z16" i="1" l="1"/>
  <c r="Z15" i="1"/>
  <c r="Z14" i="1"/>
  <c r="Z13" i="1"/>
  <c r="Z10" i="1"/>
  <c r="Z9" i="1"/>
  <c r="Z8" i="1"/>
  <c r="Z7" i="1"/>
  <c r="AL53" i="5" l="1"/>
  <c r="S489" i="1" l="1"/>
  <c r="Q489" i="1"/>
  <c r="K531" i="1" l="1"/>
  <c r="J531" i="1"/>
  <c r="I531" i="1"/>
  <c r="H531" i="1"/>
  <c r="K530" i="1"/>
  <c r="J530" i="1"/>
  <c r="I530" i="1"/>
  <c r="H530" i="1"/>
  <c r="K529" i="1"/>
  <c r="J529" i="1"/>
  <c r="I529" i="1"/>
  <c r="H529" i="1"/>
  <c r="L528" i="1"/>
  <c r="K528" i="1"/>
  <c r="J528" i="1"/>
  <c r="I528" i="1"/>
  <c r="D29" i="20" l="1"/>
  <c r="E29" i="20"/>
  <c r="F29" i="20"/>
  <c r="G29" i="20"/>
  <c r="H29" i="20"/>
  <c r="I29" i="20"/>
  <c r="J29" i="20"/>
  <c r="K29" i="20"/>
  <c r="L29" i="20"/>
  <c r="M29" i="20"/>
  <c r="C29" i="20"/>
  <c r="C27" i="20"/>
  <c r="D12" i="20"/>
  <c r="E12" i="20"/>
  <c r="F12" i="20"/>
  <c r="G12" i="20"/>
  <c r="H12" i="20"/>
  <c r="I12" i="20"/>
  <c r="J12" i="20"/>
  <c r="K12" i="20"/>
  <c r="L12" i="20"/>
  <c r="C12" i="20"/>
  <c r="D22" i="20"/>
  <c r="E22" i="20"/>
  <c r="F22" i="20"/>
  <c r="G22" i="20"/>
  <c r="H22" i="20"/>
  <c r="I22" i="20"/>
  <c r="J22" i="20"/>
  <c r="K22" i="20"/>
  <c r="L22" i="20"/>
  <c r="C22" i="20"/>
  <c r="D21" i="20"/>
  <c r="E21" i="20"/>
  <c r="F21" i="20"/>
  <c r="G21" i="20"/>
  <c r="H21" i="20"/>
  <c r="I21" i="20"/>
  <c r="J21" i="20"/>
  <c r="K21" i="20"/>
  <c r="L21" i="20"/>
  <c r="C21" i="20"/>
  <c r="D20" i="20"/>
  <c r="E20" i="20"/>
  <c r="F20" i="20"/>
  <c r="G20" i="20"/>
  <c r="H20" i="20"/>
  <c r="I20" i="20"/>
  <c r="J20" i="20"/>
  <c r="K20" i="20"/>
  <c r="L20" i="20"/>
  <c r="C20" i="20"/>
  <c r="D19" i="20"/>
  <c r="E19" i="20"/>
  <c r="F19" i="20"/>
  <c r="G19" i="20"/>
  <c r="H19" i="20"/>
  <c r="I19" i="20"/>
  <c r="J19" i="20"/>
  <c r="K19" i="20"/>
  <c r="L19" i="20"/>
  <c r="C19" i="20"/>
  <c r="D18" i="20"/>
  <c r="E18" i="20"/>
  <c r="F18" i="20"/>
  <c r="G18" i="20"/>
  <c r="H18" i="20"/>
  <c r="I18" i="20"/>
  <c r="J18" i="20"/>
  <c r="K18" i="20"/>
  <c r="L18" i="20"/>
  <c r="C18" i="20"/>
  <c r="D16" i="20"/>
  <c r="E16" i="20"/>
  <c r="F16" i="20"/>
  <c r="G16" i="20"/>
  <c r="H16" i="20"/>
  <c r="I16" i="20"/>
  <c r="J16" i="20"/>
  <c r="K16" i="20"/>
  <c r="L16" i="20"/>
  <c r="C16" i="20"/>
  <c r="D15" i="20"/>
  <c r="E15" i="20"/>
  <c r="F15" i="20"/>
  <c r="G15" i="20"/>
  <c r="H15" i="20"/>
  <c r="I15" i="20"/>
  <c r="J15" i="20"/>
  <c r="K15" i="20"/>
  <c r="L15" i="20"/>
  <c r="C15" i="20"/>
  <c r="D13" i="20"/>
  <c r="E13" i="20"/>
  <c r="F13" i="20"/>
  <c r="G13" i="20"/>
  <c r="H13" i="20"/>
  <c r="I13" i="20"/>
  <c r="J13" i="20"/>
  <c r="K13" i="20"/>
  <c r="L13" i="20"/>
  <c r="C13" i="20"/>
  <c r="D11" i="20"/>
  <c r="E11" i="20"/>
  <c r="F11" i="20"/>
  <c r="G11" i="20"/>
  <c r="H11" i="20"/>
  <c r="I11" i="20"/>
  <c r="J11" i="20"/>
  <c r="K11" i="20"/>
  <c r="L11" i="20"/>
  <c r="C11" i="20"/>
  <c r="D10" i="20"/>
  <c r="E10" i="20"/>
  <c r="F10" i="20"/>
  <c r="G10" i="20"/>
  <c r="H10" i="20"/>
  <c r="I10" i="20"/>
  <c r="J10" i="20"/>
  <c r="K10" i="20"/>
  <c r="L10" i="20"/>
  <c r="C10" i="20"/>
  <c r="D9" i="20"/>
  <c r="E9" i="20"/>
  <c r="F9" i="20"/>
  <c r="G9" i="20"/>
  <c r="H9" i="20"/>
  <c r="I9" i="20"/>
  <c r="J9" i="20"/>
  <c r="K9" i="20"/>
  <c r="L9" i="20"/>
  <c r="C9" i="20"/>
  <c r="D7" i="20"/>
  <c r="E7" i="20"/>
  <c r="F7" i="20"/>
  <c r="G7" i="20"/>
  <c r="H7" i="20"/>
  <c r="I7" i="20"/>
  <c r="J7" i="20"/>
  <c r="K7" i="20"/>
  <c r="L7" i="20"/>
  <c r="C7" i="20"/>
  <c r="AL52" i="19"/>
  <c r="AL51" i="19"/>
  <c r="AL50" i="19"/>
  <c r="AL49" i="19"/>
  <c r="AL48" i="19"/>
  <c r="AL47" i="19"/>
  <c r="AL46" i="19"/>
  <c r="AL45" i="19"/>
  <c r="AL44" i="19"/>
  <c r="AL43" i="19"/>
  <c r="AL41" i="19"/>
  <c r="AL40" i="19"/>
  <c r="AL39" i="19"/>
  <c r="AL37" i="19"/>
  <c r="AL34" i="19"/>
  <c r="AL52" i="18"/>
  <c r="AL51" i="18"/>
  <c r="AL50" i="18"/>
  <c r="AL49" i="18"/>
  <c r="AL48" i="18"/>
  <c r="AL47" i="18"/>
  <c r="AL46" i="18"/>
  <c r="AL45" i="18"/>
  <c r="AL44" i="18"/>
  <c r="AL43" i="18"/>
  <c r="AL41" i="18"/>
  <c r="AL40" i="18"/>
  <c r="AL39" i="18"/>
  <c r="AL37" i="18"/>
  <c r="AL34" i="18"/>
  <c r="AL52" i="17"/>
  <c r="AL51" i="17"/>
  <c r="AL50" i="17"/>
  <c r="AL49" i="17"/>
  <c r="AL48" i="17"/>
  <c r="AL47" i="17"/>
  <c r="AL46" i="17"/>
  <c r="AL45" i="17"/>
  <c r="AL44" i="17"/>
  <c r="AL43" i="17"/>
  <c r="AL41" i="17"/>
  <c r="AL40" i="17"/>
  <c r="AL39" i="17"/>
  <c r="AL37" i="17"/>
  <c r="AL34" i="17"/>
  <c r="AL52" i="16"/>
  <c r="AL51" i="16"/>
  <c r="AL50" i="16"/>
  <c r="AL49" i="16"/>
  <c r="AL48" i="16"/>
  <c r="AL47" i="16"/>
  <c r="AL46" i="16"/>
  <c r="AL45" i="16"/>
  <c r="AL44" i="16"/>
  <c r="AL43" i="16"/>
  <c r="AL41" i="16"/>
  <c r="AL40" i="16"/>
  <c r="AL39" i="16"/>
  <c r="AL37" i="16"/>
  <c r="AL34" i="16"/>
  <c r="AL52" i="15"/>
  <c r="AL51" i="15"/>
  <c r="AL50" i="15"/>
  <c r="AL49" i="15"/>
  <c r="AL48" i="15"/>
  <c r="AL47" i="15"/>
  <c r="AL46" i="15"/>
  <c r="AL45" i="15"/>
  <c r="AL44" i="15"/>
  <c r="AL43" i="15"/>
  <c r="AL41" i="15"/>
  <c r="AL40" i="15"/>
  <c r="AL39" i="15"/>
  <c r="AL37" i="15"/>
  <c r="AL34" i="15"/>
  <c r="AL52" i="14"/>
  <c r="AL51" i="14"/>
  <c r="AL50" i="14"/>
  <c r="AL49" i="14"/>
  <c r="AL48" i="14"/>
  <c r="AL47" i="14"/>
  <c r="AL46" i="14"/>
  <c r="AL45" i="14"/>
  <c r="AL44" i="14"/>
  <c r="AL43" i="14"/>
  <c r="AL41" i="14"/>
  <c r="AL40" i="14"/>
  <c r="AL39" i="14"/>
  <c r="AL37" i="14"/>
  <c r="AL34" i="14"/>
  <c r="AL52" i="13"/>
  <c r="AL51" i="13"/>
  <c r="AL50" i="13"/>
  <c r="AL49" i="13"/>
  <c r="AL48" i="13"/>
  <c r="AL47" i="13"/>
  <c r="AL46" i="13"/>
  <c r="AL45" i="13"/>
  <c r="AL44" i="13"/>
  <c r="AL43" i="13"/>
  <c r="AL41" i="13"/>
  <c r="AL40" i="13"/>
  <c r="AL39" i="13"/>
  <c r="AL37" i="13"/>
  <c r="AL34" i="13"/>
  <c r="AL52" i="12"/>
  <c r="AL51" i="12"/>
  <c r="AL50" i="12"/>
  <c r="AL49" i="12"/>
  <c r="AL48" i="12"/>
  <c r="AL47" i="12"/>
  <c r="AL46" i="12"/>
  <c r="AL45" i="12"/>
  <c r="AL44" i="12"/>
  <c r="AL43" i="12"/>
  <c r="AL41" i="12"/>
  <c r="AL40" i="12"/>
  <c r="AL39" i="12"/>
  <c r="AL37" i="12"/>
  <c r="AL34" i="12"/>
  <c r="AL52" i="11"/>
  <c r="AL51" i="11"/>
  <c r="AL50" i="11"/>
  <c r="AL49" i="11"/>
  <c r="AL48" i="11"/>
  <c r="AL47" i="11"/>
  <c r="AL46" i="11"/>
  <c r="AL45" i="11"/>
  <c r="AL44" i="11"/>
  <c r="AL43" i="11"/>
  <c r="AL41" i="11"/>
  <c r="AL40" i="11"/>
  <c r="AL39" i="11"/>
  <c r="AL37" i="11"/>
  <c r="AL34" i="11"/>
  <c r="AL52" i="10"/>
  <c r="AL51" i="10"/>
  <c r="AL50" i="10"/>
  <c r="AL49" i="10"/>
  <c r="AL48" i="10"/>
  <c r="AL47" i="10"/>
  <c r="AL46" i="10"/>
  <c r="AL45" i="10"/>
  <c r="AL44" i="10"/>
  <c r="AL43" i="10"/>
  <c r="AL41" i="10"/>
  <c r="AL40" i="10"/>
  <c r="AL39" i="10"/>
  <c r="AL37" i="10"/>
  <c r="AL34" i="10"/>
  <c r="AL52" i="9"/>
  <c r="AL51" i="9"/>
  <c r="AL50" i="9"/>
  <c r="AL49" i="9"/>
  <c r="AL48" i="9"/>
  <c r="AL47" i="9"/>
  <c r="AL46" i="9"/>
  <c r="AL45" i="9"/>
  <c r="AL44" i="9"/>
  <c r="AL43" i="9"/>
  <c r="AL41" i="9"/>
  <c r="AL40" i="9"/>
  <c r="AL39" i="9"/>
  <c r="AL37" i="9"/>
  <c r="AL34" i="9"/>
  <c r="AL52" i="8"/>
  <c r="AL51" i="8"/>
  <c r="AL50" i="8"/>
  <c r="AL49" i="8"/>
  <c r="AL48" i="8"/>
  <c r="AL47" i="8"/>
  <c r="AL46" i="8"/>
  <c r="AL45" i="8"/>
  <c r="AL44" i="8"/>
  <c r="AL43" i="8"/>
  <c r="AL41" i="8"/>
  <c r="AL40" i="8"/>
  <c r="AL39" i="8"/>
  <c r="AL37" i="8"/>
  <c r="AL34" i="8"/>
  <c r="AL52" i="7"/>
  <c r="AL51" i="7"/>
  <c r="AL50" i="7"/>
  <c r="AL49" i="7"/>
  <c r="AL48" i="7"/>
  <c r="AL47" i="7"/>
  <c r="AL46" i="7"/>
  <c r="AL45" i="7"/>
  <c r="AL44" i="7"/>
  <c r="AL43" i="7"/>
  <c r="AL41" i="7"/>
  <c r="AL40" i="7"/>
  <c r="AL39" i="7"/>
  <c r="AL37" i="7"/>
  <c r="AL34" i="7"/>
  <c r="AL52" i="6"/>
  <c r="AL51" i="6"/>
  <c r="AL50" i="6"/>
  <c r="AL49" i="6"/>
  <c r="AL48" i="6"/>
  <c r="AL47" i="6"/>
  <c r="AL46" i="6"/>
  <c r="AL45" i="6"/>
  <c r="AL44" i="6"/>
  <c r="AL43" i="6"/>
  <c r="AL41" i="6"/>
  <c r="AL40" i="6"/>
  <c r="AL39" i="6"/>
  <c r="AL37" i="6"/>
  <c r="AL34" i="6"/>
  <c r="AL52" i="4"/>
  <c r="AL51" i="4"/>
  <c r="AL50" i="4"/>
  <c r="AL49" i="4"/>
  <c r="AL48" i="4"/>
  <c r="AL47" i="4"/>
  <c r="AL46" i="4"/>
  <c r="AL45" i="4"/>
  <c r="AL44" i="4"/>
  <c r="AL43" i="4"/>
  <c r="AL41" i="4"/>
  <c r="AL40" i="4"/>
  <c r="AL39" i="4"/>
  <c r="AL37" i="4"/>
  <c r="AL34" i="4"/>
  <c r="X34" i="3"/>
  <c r="X34" i="8"/>
  <c r="S50" i="15" l="1"/>
  <c r="G53" i="7"/>
  <c r="E53" i="7"/>
  <c r="W53" i="2"/>
  <c r="U53" i="2"/>
  <c r="S53" i="2"/>
  <c r="Q53" i="2"/>
  <c r="O53" i="2"/>
  <c r="M53" i="2"/>
  <c r="K53" i="2"/>
  <c r="I53" i="2"/>
  <c r="G53" i="2"/>
  <c r="E53" i="2"/>
  <c r="AC56" i="2" l="1"/>
  <c r="AC55" i="2"/>
  <c r="N2" i="2" l="1"/>
  <c r="N2" i="3"/>
  <c r="N2" i="4"/>
  <c r="N2" i="5"/>
  <c r="N2" i="6"/>
  <c r="N2" i="7"/>
  <c r="X53" i="2"/>
  <c r="E4" i="20"/>
  <c r="F4" i="20"/>
  <c r="E17" i="20"/>
  <c r="F17" i="20"/>
  <c r="G25" i="21"/>
  <c r="E14" i="20" l="1"/>
  <c r="E23" i="20" s="1"/>
  <c r="F14" i="20"/>
  <c r="F23" i="20" s="1"/>
  <c r="X98" i="19" l="1"/>
  <c r="X97" i="19"/>
  <c r="X96" i="19"/>
  <c r="X95" i="19"/>
  <c r="X94" i="19"/>
  <c r="X93" i="19"/>
  <c r="X92" i="19"/>
  <c r="X90" i="19"/>
  <c r="X89" i="19"/>
  <c r="X88" i="19"/>
  <c r="X98" i="18"/>
  <c r="X97" i="18"/>
  <c r="X96" i="18"/>
  <c r="X95" i="18"/>
  <c r="X94" i="18"/>
  <c r="X93" i="18"/>
  <c r="X92" i="18"/>
  <c r="X90" i="18"/>
  <c r="X89" i="18"/>
  <c r="X88" i="18"/>
  <c r="X98" i="17"/>
  <c r="X97" i="17"/>
  <c r="X96" i="17"/>
  <c r="X95" i="17"/>
  <c r="X94" i="17"/>
  <c r="X93" i="17"/>
  <c r="X92" i="17"/>
  <c r="X90" i="17"/>
  <c r="X89" i="17"/>
  <c r="X88" i="17"/>
  <c r="X98" i="16"/>
  <c r="X97" i="16"/>
  <c r="X96" i="16"/>
  <c r="X95" i="16"/>
  <c r="X94" i="16"/>
  <c r="X93" i="16"/>
  <c r="X92" i="16"/>
  <c r="X90" i="16"/>
  <c r="X89" i="16"/>
  <c r="X88" i="16"/>
  <c r="X98" i="15"/>
  <c r="X97" i="15"/>
  <c r="X96" i="15"/>
  <c r="X95" i="15"/>
  <c r="X94" i="15"/>
  <c r="X93" i="15"/>
  <c r="X92" i="15"/>
  <c r="X90" i="15"/>
  <c r="X89" i="15"/>
  <c r="X88" i="15"/>
  <c r="X98" i="14"/>
  <c r="X97" i="14"/>
  <c r="X96" i="14"/>
  <c r="X95" i="14"/>
  <c r="X94" i="14"/>
  <c r="X93" i="14"/>
  <c r="X92" i="14"/>
  <c r="X90" i="14"/>
  <c r="X89" i="14"/>
  <c r="X88" i="14"/>
  <c r="X98" i="13"/>
  <c r="X97" i="13"/>
  <c r="X96" i="13"/>
  <c r="X95" i="13"/>
  <c r="X94" i="13"/>
  <c r="X93" i="13"/>
  <c r="X92" i="13"/>
  <c r="X90" i="13"/>
  <c r="X89" i="13"/>
  <c r="X88" i="13"/>
  <c r="X98" i="12"/>
  <c r="X97" i="12"/>
  <c r="X96" i="12"/>
  <c r="X95" i="12"/>
  <c r="X94" i="12"/>
  <c r="X93" i="12"/>
  <c r="X92" i="12"/>
  <c r="X90" i="12"/>
  <c r="X89" i="12"/>
  <c r="X88" i="12"/>
  <c r="X98" i="11"/>
  <c r="X97" i="11"/>
  <c r="X96" i="11"/>
  <c r="X95" i="11"/>
  <c r="X94" i="11"/>
  <c r="X93" i="11"/>
  <c r="X92" i="11"/>
  <c r="X90" i="11"/>
  <c r="X89" i="11"/>
  <c r="X88" i="11"/>
  <c r="X121" i="10"/>
  <c r="X113" i="10"/>
  <c r="X114" i="10"/>
  <c r="X103" i="10"/>
  <c r="X98" i="10"/>
  <c r="X97" i="10"/>
  <c r="X96" i="10"/>
  <c r="X95" i="10"/>
  <c r="X94" i="10"/>
  <c r="X93" i="10"/>
  <c r="X92" i="10"/>
  <c r="X90" i="10"/>
  <c r="X89" i="10"/>
  <c r="X88" i="10"/>
  <c r="X98" i="9"/>
  <c r="X97" i="9"/>
  <c r="X96" i="9"/>
  <c r="X95" i="9"/>
  <c r="X94" i="9"/>
  <c r="X93" i="9"/>
  <c r="X92" i="9"/>
  <c r="X90" i="9"/>
  <c r="X89" i="9"/>
  <c r="X88" i="9"/>
  <c r="X98" i="8"/>
  <c r="X97" i="8"/>
  <c r="X96" i="8"/>
  <c r="X95" i="8"/>
  <c r="X94" i="8"/>
  <c r="X93" i="8"/>
  <c r="X92" i="8"/>
  <c r="X90" i="8"/>
  <c r="X89" i="8"/>
  <c r="X88" i="8"/>
  <c r="X98" i="7"/>
  <c r="X97" i="7"/>
  <c r="X96" i="7"/>
  <c r="X95" i="7"/>
  <c r="X94" i="7"/>
  <c r="X93" i="7"/>
  <c r="X92" i="7"/>
  <c r="X90" i="7"/>
  <c r="X89" i="7"/>
  <c r="X88" i="7"/>
  <c r="X98" i="6"/>
  <c r="X74" i="7"/>
  <c r="X97" i="6"/>
  <c r="X96" i="6"/>
  <c r="X95" i="6"/>
  <c r="X94" i="6"/>
  <c r="X93" i="6"/>
  <c r="X92" i="6"/>
  <c r="X90" i="6"/>
  <c r="X89" i="6"/>
  <c r="X88" i="6"/>
  <c r="X98" i="4"/>
  <c r="X97" i="4"/>
  <c r="X96" i="4"/>
  <c r="X95" i="4"/>
  <c r="X94" i="4"/>
  <c r="X93" i="4"/>
  <c r="X92" i="4"/>
  <c r="X90" i="4"/>
  <c r="X89" i="4"/>
  <c r="X88" i="4"/>
  <c r="X98" i="3"/>
  <c r="X97" i="3"/>
  <c r="X96" i="3"/>
  <c r="X95" i="3"/>
  <c r="X94" i="3"/>
  <c r="X93" i="3"/>
  <c r="X92" i="3"/>
  <c r="X90" i="3"/>
  <c r="X89" i="3"/>
  <c r="X88" i="3"/>
  <c r="X98" i="2"/>
  <c r="X97" i="2"/>
  <c r="X96" i="2"/>
  <c r="X95" i="2"/>
  <c r="X94" i="2"/>
  <c r="X93" i="2"/>
  <c r="X92" i="2"/>
  <c r="X90" i="2"/>
  <c r="X89" i="2"/>
  <c r="X88" i="2"/>
  <c r="X74" i="2"/>
  <c r="X114" i="19"/>
  <c r="X107" i="19"/>
  <c r="X106" i="19"/>
  <c r="X103" i="19"/>
  <c r="X102" i="19"/>
  <c r="X101" i="19"/>
  <c r="X80" i="19"/>
  <c r="X81" i="19"/>
  <c r="X82" i="19"/>
  <c r="X83" i="19"/>
  <c r="X84" i="19"/>
  <c r="X85" i="19"/>
  <c r="X79" i="19"/>
  <c r="X74" i="19"/>
  <c r="X75" i="19"/>
  <c r="X76" i="19"/>
  <c r="X77" i="19"/>
  <c r="X107" i="18"/>
  <c r="X106" i="18"/>
  <c r="X103" i="18"/>
  <c r="X102" i="18"/>
  <c r="X101" i="18"/>
  <c r="X79" i="18"/>
  <c r="X74" i="18"/>
  <c r="X75" i="18"/>
  <c r="X76" i="18"/>
  <c r="X77" i="18"/>
  <c r="X80" i="17"/>
  <c r="X81" i="17"/>
  <c r="X82" i="17"/>
  <c r="X83" i="17"/>
  <c r="X84" i="17"/>
  <c r="X85" i="17"/>
  <c r="X79" i="17"/>
  <c r="X74" i="17"/>
  <c r="X75" i="17"/>
  <c r="X76" i="17"/>
  <c r="X77" i="17"/>
  <c r="X74" i="16"/>
  <c r="X75" i="16"/>
  <c r="X76" i="16"/>
  <c r="X77" i="16"/>
  <c r="X80" i="16"/>
  <c r="X81" i="16"/>
  <c r="X82" i="16"/>
  <c r="X83" i="16"/>
  <c r="X84" i="16"/>
  <c r="X85" i="16"/>
  <c r="X79" i="16"/>
  <c r="X80" i="15"/>
  <c r="X81" i="15"/>
  <c r="X82" i="15"/>
  <c r="X83" i="15"/>
  <c r="X84" i="15"/>
  <c r="X85" i="15"/>
  <c r="X79" i="15"/>
  <c r="X74" i="15"/>
  <c r="X75" i="15"/>
  <c r="X76" i="15"/>
  <c r="X77" i="15"/>
  <c r="X73" i="15"/>
  <c r="X80" i="14"/>
  <c r="X81" i="14"/>
  <c r="X82" i="14"/>
  <c r="X83" i="14"/>
  <c r="X84" i="14"/>
  <c r="X85" i="14"/>
  <c r="X79" i="14"/>
  <c r="X74" i="14"/>
  <c r="X75" i="14"/>
  <c r="X76" i="14"/>
  <c r="X77" i="14"/>
  <c r="X80" i="13"/>
  <c r="X81" i="13"/>
  <c r="X82" i="13"/>
  <c r="X83" i="13"/>
  <c r="X84" i="13"/>
  <c r="X85" i="13"/>
  <c r="X79" i="13"/>
  <c r="X74" i="13"/>
  <c r="X75" i="13"/>
  <c r="X76" i="13"/>
  <c r="X77" i="13"/>
  <c r="X134" i="12"/>
  <c r="X80" i="12"/>
  <c r="X81" i="12"/>
  <c r="X82" i="12"/>
  <c r="X83" i="12"/>
  <c r="X84" i="12"/>
  <c r="X85" i="12"/>
  <c r="X79" i="12"/>
  <c r="X74" i="12"/>
  <c r="X75" i="12"/>
  <c r="X76" i="12"/>
  <c r="X77" i="12"/>
  <c r="X80" i="11"/>
  <c r="X81" i="11"/>
  <c r="X82" i="11"/>
  <c r="X83" i="11"/>
  <c r="X84" i="11"/>
  <c r="X85" i="11"/>
  <c r="X79" i="11"/>
  <c r="X74" i="11"/>
  <c r="X75" i="11"/>
  <c r="X76" i="11"/>
  <c r="X77" i="11"/>
  <c r="X73" i="11"/>
  <c r="X80" i="10"/>
  <c r="X81" i="10"/>
  <c r="X82" i="10"/>
  <c r="X83" i="10"/>
  <c r="X84" i="10"/>
  <c r="X85" i="10"/>
  <c r="X79" i="10"/>
  <c r="X74" i="10"/>
  <c r="X75" i="10"/>
  <c r="X76" i="10"/>
  <c r="X77" i="10"/>
  <c r="X73" i="10"/>
  <c r="X79" i="9"/>
  <c r="X80" i="9"/>
  <c r="X81" i="9"/>
  <c r="X82" i="9"/>
  <c r="X83" i="9"/>
  <c r="X84" i="9"/>
  <c r="X85" i="9"/>
  <c r="X74" i="9"/>
  <c r="X75" i="9"/>
  <c r="X76" i="9"/>
  <c r="X77" i="9"/>
  <c r="X73" i="9"/>
  <c r="X134" i="8"/>
  <c r="X80" i="8"/>
  <c r="X81" i="8"/>
  <c r="X82" i="8"/>
  <c r="X83" i="8"/>
  <c r="X84" i="8"/>
  <c r="X85" i="8"/>
  <c r="X79" i="8"/>
  <c r="X74" i="8"/>
  <c r="X75" i="8"/>
  <c r="X76" i="8"/>
  <c r="X77" i="8"/>
  <c r="X73" i="8"/>
  <c r="X134" i="7"/>
  <c r="X80" i="7"/>
  <c r="X81" i="7"/>
  <c r="X82" i="7"/>
  <c r="X83" i="7"/>
  <c r="X84" i="7"/>
  <c r="X85" i="7"/>
  <c r="X79" i="7"/>
  <c r="X75" i="7"/>
  <c r="X76" i="7"/>
  <c r="X77" i="7"/>
  <c r="X73" i="7"/>
  <c r="X134" i="6"/>
  <c r="X80" i="6"/>
  <c r="X81" i="6"/>
  <c r="X82" i="6"/>
  <c r="X83" i="6"/>
  <c r="X84" i="6"/>
  <c r="X85" i="6"/>
  <c r="X79" i="6"/>
  <c r="X74" i="6"/>
  <c r="X75" i="6"/>
  <c r="X76" i="6"/>
  <c r="X77" i="6"/>
  <c r="X73" i="6"/>
  <c r="Y134" i="4"/>
  <c r="X134" i="4"/>
  <c r="X80" i="4"/>
  <c r="X81" i="4"/>
  <c r="X82" i="4"/>
  <c r="X83" i="4"/>
  <c r="X84" i="4"/>
  <c r="X85" i="4"/>
  <c r="X74" i="4"/>
  <c r="X75" i="4"/>
  <c r="X76" i="4"/>
  <c r="X77" i="4"/>
  <c r="X74" i="3"/>
  <c r="X75" i="3"/>
  <c r="X76" i="3"/>
  <c r="X77" i="3"/>
  <c r="X80" i="3"/>
  <c r="X81" i="3"/>
  <c r="X82" i="3"/>
  <c r="X83" i="3"/>
  <c r="X84" i="3"/>
  <c r="X85" i="3"/>
  <c r="X80" i="2"/>
  <c r="X81" i="2"/>
  <c r="X82" i="2"/>
  <c r="X83" i="2"/>
  <c r="X84" i="2"/>
  <c r="X79" i="2"/>
  <c r="X75" i="2"/>
  <c r="X76" i="2"/>
  <c r="X73" i="2"/>
  <c r="E85" i="4"/>
  <c r="X79" i="4"/>
  <c r="X79" i="3"/>
  <c r="X134" i="3"/>
  <c r="X73" i="3"/>
  <c r="Y134" i="3"/>
  <c r="E27" i="20"/>
  <c r="F27" i="20"/>
  <c r="AC53" i="5"/>
  <c r="AE53" i="5"/>
  <c r="AG53" i="5"/>
  <c r="AI53" i="5"/>
  <c r="AK53" i="5"/>
  <c r="W134" i="18" l="1"/>
  <c r="U134" i="18"/>
  <c r="S134" i="18"/>
  <c r="Q134" i="18"/>
  <c r="O134" i="18"/>
  <c r="M134" i="18"/>
  <c r="K134" i="18"/>
  <c r="I134" i="18"/>
  <c r="G134" i="18"/>
  <c r="W134" i="17"/>
  <c r="U134" i="17"/>
  <c r="S134" i="17"/>
  <c r="Q134" i="17"/>
  <c r="O134" i="17"/>
  <c r="M134" i="17"/>
  <c r="K134" i="17"/>
  <c r="I134" i="17"/>
  <c r="G134" i="17"/>
  <c r="W134" i="16"/>
  <c r="U134" i="16"/>
  <c r="S134" i="16"/>
  <c r="Q134" i="16"/>
  <c r="O134" i="16"/>
  <c r="M134" i="16"/>
  <c r="K134" i="16"/>
  <c r="I134" i="16"/>
  <c r="G134" i="16"/>
  <c r="W134" i="15"/>
  <c r="U134" i="15"/>
  <c r="S134" i="15"/>
  <c r="Q134" i="15"/>
  <c r="O134" i="15"/>
  <c r="M134" i="15"/>
  <c r="K134" i="15"/>
  <c r="I134" i="15"/>
  <c r="G134" i="15"/>
  <c r="W134" i="4"/>
  <c r="U134" i="4"/>
  <c r="S134" i="4"/>
  <c r="Q134" i="4"/>
  <c r="O134" i="4"/>
  <c r="M134" i="4"/>
  <c r="K134" i="4"/>
  <c r="I134" i="4"/>
  <c r="G134" i="4"/>
  <c r="W134" i="6"/>
  <c r="U134" i="6"/>
  <c r="S134" i="6"/>
  <c r="Q134" i="6"/>
  <c r="O134" i="6"/>
  <c r="M134" i="6"/>
  <c r="K134" i="6"/>
  <c r="I134" i="6"/>
  <c r="G134" i="6"/>
  <c r="W134" i="7"/>
  <c r="U134" i="7"/>
  <c r="S134" i="7"/>
  <c r="Q134" i="7"/>
  <c r="O134" i="7"/>
  <c r="M134" i="7"/>
  <c r="K134" i="7"/>
  <c r="I134" i="7"/>
  <c r="G134" i="7"/>
  <c r="W134" i="8"/>
  <c r="U134" i="8"/>
  <c r="S134" i="8"/>
  <c r="Q134" i="8"/>
  <c r="O134" i="8"/>
  <c r="M134" i="8"/>
  <c r="K134" i="8"/>
  <c r="I134" i="8"/>
  <c r="G134" i="8"/>
  <c r="W134" i="9"/>
  <c r="U134" i="9"/>
  <c r="S134" i="9"/>
  <c r="Q134" i="9"/>
  <c r="O134" i="9"/>
  <c r="M134" i="9"/>
  <c r="K134" i="9"/>
  <c r="I134" i="9"/>
  <c r="G134" i="9"/>
  <c r="W134" i="10"/>
  <c r="U134" i="10"/>
  <c r="S134" i="10"/>
  <c r="Q134" i="10"/>
  <c r="O134" i="10"/>
  <c r="M134" i="10"/>
  <c r="K134" i="10"/>
  <c r="I134" i="10"/>
  <c r="G134" i="10"/>
  <c r="W134" i="11"/>
  <c r="U134" i="11"/>
  <c r="S134" i="11"/>
  <c r="Q134" i="11"/>
  <c r="O134" i="11"/>
  <c r="M134" i="11"/>
  <c r="K134" i="11"/>
  <c r="I134" i="11"/>
  <c r="G134" i="11"/>
  <c r="W134" i="13"/>
  <c r="U134" i="13"/>
  <c r="S134" i="13"/>
  <c r="Q134" i="13"/>
  <c r="O134" i="13"/>
  <c r="M134" i="13"/>
  <c r="K134" i="13"/>
  <c r="I134" i="13"/>
  <c r="G134" i="13"/>
  <c r="W134" i="14"/>
  <c r="U134" i="14"/>
  <c r="S134" i="14"/>
  <c r="Q134" i="14"/>
  <c r="O134" i="14"/>
  <c r="M134" i="14"/>
  <c r="K134" i="14"/>
  <c r="I134" i="14"/>
  <c r="G134" i="14"/>
  <c r="N2" i="19"/>
  <c r="N20" i="19" s="1"/>
  <c r="N2" i="18"/>
  <c r="N2" i="17"/>
  <c r="N2" i="16"/>
  <c r="N2" i="15"/>
  <c r="E42" i="15" s="1"/>
  <c r="N2" i="14"/>
  <c r="N2" i="13"/>
  <c r="N2" i="12"/>
  <c r="N2" i="11"/>
  <c r="N2" i="10"/>
  <c r="N2" i="9"/>
  <c r="N2" i="8"/>
  <c r="N469" i="1"/>
  <c r="O469" i="1"/>
  <c r="C465" i="1"/>
  <c r="D465" i="1"/>
  <c r="E465" i="1"/>
  <c r="F465" i="1"/>
  <c r="G465" i="1"/>
  <c r="H465" i="1"/>
  <c r="I465" i="1"/>
  <c r="J465" i="1"/>
  <c r="K465" i="1"/>
  <c r="L465" i="1"/>
  <c r="C468" i="1"/>
  <c r="D468" i="1"/>
  <c r="E468" i="1"/>
  <c r="F468" i="1"/>
  <c r="G468" i="1"/>
  <c r="H468" i="1"/>
  <c r="I468" i="1"/>
  <c r="J468" i="1"/>
  <c r="K468" i="1"/>
  <c r="L468" i="1"/>
  <c r="M468" i="1"/>
  <c r="C469" i="1"/>
  <c r="D469" i="1"/>
  <c r="E469" i="1"/>
  <c r="F469" i="1"/>
  <c r="G469" i="1"/>
  <c r="H469" i="1"/>
  <c r="I469" i="1"/>
  <c r="J469" i="1"/>
  <c r="K469" i="1"/>
  <c r="L469" i="1"/>
  <c r="M469" i="1"/>
  <c r="C470" i="1"/>
  <c r="D470" i="1"/>
  <c r="E470" i="1"/>
  <c r="F470" i="1"/>
  <c r="G470" i="1"/>
  <c r="H470" i="1"/>
  <c r="I470" i="1"/>
  <c r="J470" i="1"/>
  <c r="K470" i="1"/>
  <c r="L470" i="1"/>
  <c r="M470" i="1"/>
  <c r="C471" i="1"/>
  <c r="D471" i="1"/>
  <c r="E471" i="1"/>
  <c r="F471" i="1"/>
  <c r="G471" i="1"/>
  <c r="H471" i="1"/>
  <c r="I471" i="1"/>
  <c r="J471" i="1"/>
  <c r="K471" i="1"/>
  <c r="L471" i="1"/>
  <c r="M471" i="1"/>
  <c r="M474" i="1"/>
  <c r="M475" i="1"/>
  <c r="M476" i="1"/>
  <c r="C477" i="1"/>
  <c r="D477" i="1"/>
  <c r="E477" i="1"/>
  <c r="F477" i="1"/>
  <c r="G477" i="1"/>
  <c r="H477" i="1"/>
  <c r="I477" i="1"/>
  <c r="J477" i="1"/>
  <c r="K477" i="1"/>
  <c r="L477" i="1"/>
  <c r="M477" i="1"/>
  <c r="C478" i="1"/>
  <c r="D478" i="1"/>
  <c r="E478" i="1"/>
  <c r="F478" i="1"/>
  <c r="G478" i="1"/>
  <c r="H478" i="1"/>
  <c r="I478" i="1"/>
  <c r="J478" i="1"/>
  <c r="K478" i="1"/>
  <c r="L478" i="1"/>
  <c r="C479" i="1"/>
  <c r="D479" i="1"/>
  <c r="E479" i="1"/>
  <c r="F479" i="1"/>
  <c r="G479" i="1"/>
  <c r="H479" i="1"/>
  <c r="I479" i="1"/>
  <c r="J479" i="1"/>
  <c r="K479" i="1"/>
  <c r="L479" i="1"/>
  <c r="C480" i="1"/>
  <c r="D480" i="1"/>
  <c r="E480" i="1"/>
  <c r="F480" i="1"/>
  <c r="G480" i="1"/>
  <c r="H480" i="1"/>
  <c r="I480" i="1"/>
  <c r="J480" i="1"/>
  <c r="K480" i="1"/>
  <c r="L480" i="1"/>
  <c r="AK146" i="19"/>
  <c r="AJ146" i="19"/>
  <c r="X140" i="19"/>
  <c r="V127" i="19"/>
  <c r="T127" i="19"/>
  <c r="R127" i="19"/>
  <c r="P127" i="19"/>
  <c r="N127" i="19"/>
  <c r="L127" i="19"/>
  <c r="J127" i="19"/>
  <c r="H127" i="19"/>
  <c r="F127" i="19"/>
  <c r="G127" i="19" s="1"/>
  <c r="D127" i="19"/>
  <c r="AK126" i="19"/>
  <c r="AJ126" i="19"/>
  <c r="AI126" i="19"/>
  <c r="AH126" i="19"/>
  <c r="AG126" i="19"/>
  <c r="AF126" i="19"/>
  <c r="AE126" i="19"/>
  <c r="AD126" i="19"/>
  <c r="AC126" i="19"/>
  <c r="AB126" i="19"/>
  <c r="AK125" i="19"/>
  <c r="AJ125" i="19"/>
  <c r="AI125" i="19"/>
  <c r="AH125" i="19"/>
  <c r="AG125" i="19"/>
  <c r="AF125" i="19"/>
  <c r="AE125" i="19"/>
  <c r="AD125" i="19"/>
  <c r="AC125" i="19"/>
  <c r="AB125" i="19"/>
  <c r="AK124" i="19"/>
  <c r="AJ124" i="19"/>
  <c r="AI124" i="19"/>
  <c r="AH124" i="19"/>
  <c r="AG124" i="19"/>
  <c r="AF124" i="19"/>
  <c r="AE124" i="19"/>
  <c r="AD124" i="19"/>
  <c r="AC124" i="19"/>
  <c r="AB124" i="19"/>
  <c r="AK123" i="19"/>
  <c r="AJ123" i="19"/>
  <c r="AI123" i="19"/>
  <c r="AH123" i="19"/>
  <c r="AG123" i="19"/>
  <c r="AF123" i="19"/>
  <c r="AE123" i="19"/>
  <c r="AD123" i="19"/>
  <c r="AC123" i="19"/>
  <c r="AB123" i="19"/>
  <c r="AK122" i="19"/>
  <c r="AJ122" i="19"/>
  <c r="AI122" i="19"/>
  <c r="AH122" i="19"/>
  <c r="AG122" i="19"/>
  <c r="AF122" i="19"/>
  <c r="AE122" i="19"/>
  <c r="AD122" i="19"/>
  <c r="AC122" i="19"/>
  <c r="AB122" i="19"/>
  <c r="AK121" i="19"/>
  <c r="AJ121" i="19"/>
  <c r="AI121" i="19"/>
  <c r="AH121" i="19"/>
  <c r="AG121" i="19"/>
  <c r="AF121" i="19"/>
  <c r="AE121" i="19"/>
  <c r="AD121" i="19"/>
  <c r="AC121" i="19"/>
  <c r="AB121" i="19"/>
  <c r="V119" i="19"/>
  <c r="T119" i="19"/>
  <c r="R119" i="19"/>
  <c r="P119" i="19"/>
  <c r="N119" i="19"/>
  <c r="L119" i="19"/>
  <c r="J119" i="19"/>
  <c r="H119" i="19"/>
  <c r="F119" i="19"/>
  <c r="D119" i="19"/>
  <c r="W118" i="19"/>
  <c r="U118" i="19"/>
  <c r="S118" i="19"/>
  <c r="Q118" i="19"/>
  <c r="O118" i="19"/>
  <c r="M118" i="19"/>
  <c r="K118" i="19"/>
  <c r="I118" i="19"/>
  <c r="I119" i="19" s="1"/>
  <c r="G118" i="19"/>
  <c r="E118" i="19"/>
  <c r="W117" i="19"/>
  <c r="W119" i="19" s="1"/>
  <c r="U117" i="19"/>
  <c r="U119" i="19" s="1"/>
  <c r="S117" i="19"/>
  <c r="S119" i="19" s="1"/>
  <c r="Q117" i="19"/>
  <c r="Q119" i="19" s="1"/>
  <c r="O117" i="19"/>
  <c r="O119" i="19" s="1"/>
  <c r="M117" i="19"/>
  <c r="M119" i="19" s="1"/>
  <c r="K117" i="19"/>
  <c r="I117" i="19"/>
  <c r="G117" i="19"/>
  <c r="E117" i="19"/>
  <c r="E119" i="19" s="1"/>
  <c r="V114" i="19"/>
  <c r="T114" i="19"/>
  <c r="R114" i="19"/>
  <c r="P114" i="19"/>
  <c r="N114" i="19"/>
  <c r="L114" i="19"/>
  <c r="J114" i="19"/>
  <c r="H114" i="19"/>
  <c r="F114" i="19"/>
  <c r="D114" i="19"/>
  <c r="AK113" i="19"/>
  <c r="AJ113" i="19"/>
  <c r="AI113" i="19"/>
  <c r="AH113" i="19"/>
  <c r="AG113" i="19"/>
  <c r="AF113" i="19"/>
  <c r="AE113" i="19"/>
  <c r="AC113" i="19"/>
  <c r="AB113" i="19"/>
  <c r="AK112" i="19"/>
  <c r="AJ112" i="19"/>
  <c r="AI112" i="19"/>
  <c r="AH112" i="19"/>
  <c r="AG112" i="19"/>
  <c r="AF112" i="19"/>
  <c r="AE112" i="19"/>
  <c r="AC112" i="19"/>
  <c r="AB112" i="19"/>
  <c r="AK111" i="19"/>
  <c r="AJ111" i="19"/>
  <c r="AI111" i="19"/>
  <c r="AH111" i="19"/>
  <c r="AG111" i="19"/>
  <c r="AF111" i="19"/>
  <c r="AE111" i="19"/>
  <c r="AD111" i="19"/>
  <c r="AC111" i="19"/>
  <c r="AB111" i="19"/>
  <c r="AK110" i="19"/>
  <c r="AJ110" i="19"/>
  <c r="AI110" i="19"/>
  <c r="AH110" i="19"/>
  <c r="AG110" i="19"/>
  <c r="AF110" i="19"/>
  <c r="AE110" i="19"/>
  <c r="AD110" i="19"/>
  <c r="AC110" i="19"/>
  <c r="AB110" i="19"/>
  <c r="AK109" i="19"/>
  <c r="AJ109" i="19"/>
  <c r="AI109" i="19"/>
  <c r="AH109" i="19"/>
  <c r="AG109" i="19"/>
  <c r="AF109" i="19"/>
  <c r="AE109" i="19"/>
  <c r="AD109" i="19"/>
  <c r="AC109" i="19"/>
  <c r="AB109" i="19"/>
  <c r="AK108" i="19"/>
  <c r="AJ108" i="19"/>
  <c r="AI108" i="19"/>
  <c r="AH108" i="19"/>
  <c r="AG108" i="19"/>
  <c r="AF108" i="19"/>
  <c r="AE108" i="19"/>
  <c r="AD108" i="19"/>
  <c r="AC108" i="19"/>
  <c r="AB108" i="19"/>
  <c r="AK107" i="19"/>
  <c r="AJ107" i="19"/>
  <c r="AI107" i="19"/>
  <c r="AH107" i="19"/>
  <c r="AG107" i="19"/>
  <c r="AF107" i="19"/>
  <c r="AE107" i="19"/>
  <c r="AD107" i="19"/>
  <c r="AC107" i="19"/>
  <c r="AB107" i="19"/>
  <c r="AK106" i="19"/>
  <c r="AJ106" i="19"/>
  <c r="AI106" i="19"/>
  <c r="AH106" i="19"/>
  <c r="AG106" i="19"/>
  <c r="AF106" i="19"/>
  <c r="AE106" i="19"/>
  <c r="AD106" i="19"/>
  <c r="AC106" i="19"/>
  <c r="AB106" i="19"/>
  <c r="AE103" i="19"/>
  <c r="AB103" i="19"/>
  <c r="V103" i="19"/>
  <c r="AK103" i="19" s="1"/>
  <c r="T103" i="19"/>
  <c r="AJ103" i="19" s="1"/>
  <c r="R103" i="19"/>
  <c r="AI103" i="19" s="1"/>
  <c r="P103" i="19"/>
  <c r="AH103" i="19" s="1"/>
  <c r="N103" i="19"/>
  <c r="AG103" i="19" s="1"/>
  <c r="L103" i="19"/>
  <c r="AF103" i="19" s="1"/>
  <c r="J103" i="19"/>
  <c r="H103" i="19"/>
  <c r="F103" i="19"/>
  <c r="AC103" i="19" s="1"/>
  <c r="D103" i="19"/>
  <c r="AK102" i="19"/>
  <c r="AJ102" i="19"/>
  <c r="AI102" i="19"/>
  <c r="AH102" i="19"/>
  <c r="AG102" i="19"/>
  <c r="AF102" i="19"/>
  <c r="AE102" i="19"/>
  <c r="AD102" i="19"/>
  <c r="AC102" i="19"/>
  <c r="AB102" i="19"/>
  <c r="W102" i="19"/>
  <c r="U102" i="19"/>
  <c r="S102" i="19"/>
  <c r="Q102" i="19"/>
  <c r="O102" i="19"/>
  <c r="M102" i="19"/>
  <c r="K102" i="19"/>
  <c r="I102" i="19"/>
  <c r="G102" i="19"/>
  <c r="E102" i="19"/>
  <c r="AK101" i="19"/>
  <c r="AJ101" i="19"/>
  <c r="AI101" i="19"/>
  <c r="AH101" i="19"/>
  <c r="AG101" i="19"/>
  <c r="AF101" i="19"/>
  <c r="AE101" i="19"/>
  <c r="AD101" i="19"/>
  <c r="AC101" i="19"/>
  <c r="AB101" i="19"/>
  <c r="W101" i="19"/>
  <c r="U101" i="19"/>
  <c r="S101" i="19"/>
  <c r="Q101" i="19"/>
  <c r="O101" i="19"/>
  <c r="M101" i="19"/>
  <c r="M103" i="19" s="1"/>
  <c r="K101" i="19"/>
  <c r="I101" i="19"/>
  <c r="I103" i="19" s="1"/>
  <c r="G101" i="19"/>
  <c r="G103" i="19" s="1"/>
  <c r="AD103" i="19" s="1"/>
  <c r="E101" i="19"/>
  <c r="AI98" i="19"/>
  <c r="V98" i="19"/>
  <c r="AK98" i="19" s="1"/>
  <c r="T98" i="19"/>
  <c r="AJ98" i="19" s="1"/>
  <c r="R98" i="19"/>
  <c r="P98" i="19"/>
  <c r="AH98" i="19" s="1"/>
  <c r="N98" i="19"/>
  <c r="AG98" i="19" s="1"/>
  <c r="L98" i="19"/>
  <c r="AF98" i="19" s="1"/>
  <c r="J98" i="19"/>
  <c r="H98" i="19"/>
  <c r="AE98" i="19" s="1"/>
  <c r="F98" i="19"/>
  <c r="AC98" i="19" s="1"/>
  <c r="D98" i="19"/>
  <c r="AB98" i="19" s="1"/>
  <c r="AK97" i="19"/>
  <c r="AJ97" i="19"/>
  <c r="AI97" i="19"/>
  <c r="AH97" i="19"/>
  <c r="AG97" i="19"/>
  <c r="AF97" i="19"/>
  <c r="AE97" i="19"/>
  <c r="AD97" i="19"/>
  <c r="AC97" i="19"/>
  <c r="AB97" i="19"/>
  <c r="AK96" i="19"/>
  <c r="AJ96" i="19"/>
  <c r="AI96" i="19"/>
  <c r="AH96" i="19"/>
  <c r="AG96" i="19"/>
  <c r="AF96" i="19"/>
  <c r="AE96" i="19"/>
  <c r="AD96" i="19"/>
  <c r="AC96" i="19"/>
  <c r="AB96" i="19"/>
  <c r="AK95" i="19"/>
  <c r="AJ95" i="19"/>
  <c r="AI95" i="19"/>
  <c r="AH95" i="19"/>
  <c r="AG95" i="19"/>
  <c r="AF95" i="19"/>
  <c r="AE95" i="19"/>
  <c r="AD95" i="19"/>
  <c r="AC95" i="19"/>
  <c r="AB95" i="19"/>
  <c r="AK94" i="19"/>
  <c r="AJ94" i="19"/>
  <c r="AI94" i="19"/>
  <c r="AH94" i="19"/>
  <c r="AG94" i="19"/>
  <c r="AF94" i="19"/>
  <c r="AE94" i="19"/>
  <c r="AD94" i="19"/>
  <c r="AC94" i="19"/>
  <c r="AB94" i="19"/>
  <c r="AK93" i="19"/>
  <c r="AJ93" i="19"/>
  <c r="AI93" i="19"/>
  <c r="AH93" i="19"/>
  <c r="AG93" i="19"/>
  <c r="AF93" i="19"/>
  <c r="AE93" i="19"/>
  <c r="AD93" i="19"/>
  <c r="AC93" i="19"/>
  <c r="AB93" i="19"/>
  <c r="AK92" i="19"/>
  <c r="AJ92" i="19"/>
  <c r="AI92" i="19"/>
  <c r="AH92" i="19"/>
  <c r="AG92" i="19"/>
  <c r="AF92" i="19"/>
  <c r="AE92" i="19"/>
  <c r="AD92" i="19"/>
  <c r="AC92" i="19"/>
  <c r="AB92" i="19"/>
  <c r="V90" i="19"/>
  <c r="T90" i="19"/>
  <c r="R90" i="19"/>
  <c r="P90" i="19"/>
  <c r="N90" i="19"/>
  <c r="L90" i="19"/>
  <c r="J90" i="19"/>
  <c r="H90" i="19"/>
  <c r="F90" i="19"/>
  <c r="D90" i="19"/>
  <c r="V85" i="19"/>
  <c r="T85" i="19"/>
  <c r="R85" i="19"/>
  <c r="P85" i="19"/>
  <c r="N85" i="19"/>
  <c r="L85" i="19"/>
  <c r="J85" i="19"/>
  <c r="H85" i="19"/>
  <c r="F85" i="19"/>
  <c r="D85" i="19"/>
  <c r="AK84" i="19"/>
  <c r="AJ84" i="19"/>
  <c r="AI84" i="19"/>
  <c r="AH84" i="19"/>
  <c r="AG84" i="19"/>
  <c r="AF84" i="19"/>
  <c r="AE84" i="19"/>
  <c r="AD84" i="19"/>
  <c r="AC84" i="19"/>
  <c r="AB84" i="19"/>
  <c r="AK83" i="19"/>
  <c r="AJ83" i="19"/>
  <c r="AI83" i="19"/>
  <c r="AH83" i="19"/>
  <c r="AG83" i="19"/>
  <c r="AF83" i="19"/>
  <c r="AE83" i="19"/>
  <c r="AD83" i="19"/>
  <c r="AC83" i="19"/>
  <c r="AB83" i="19"/>
  <c r="AK82" i="19"/>
  <c r="AJ82" i="19"/>
  <c r="AI82" i="19"/>
  <c r="AH82" i="19"/>
  <c r="AG82" i="19"/>
  <c r="AF82" i="19"/>
  <c r="AE82" i="19"/>
  <c r="AD82" i="19"/>
  <c r="AC82" i="19"/>
  <c r="AB82" i="19"/>
  <c r="AK81" i="19"/>
  <c r="AJ81" i="19"/>
  <c r="AI81" i="19"/>
  <c r="AH81" i="19"/>
  <c r="AG81" i="19"/>
  <c r="AF81" i="19"/>
  <c r="AE81" i="19"/>
  <c r="AD81" i="19"/>
  <c r="AC81" i="19"/>
  <c r="AB81" i="19"/>
  <c r="AK80" i="19"/>
  <c r="AJ80" i="19"/>
  <c r="AI80" i="19"/>
  <c r="AH80" i="19"/>
  <c r="AG80" i="19"/>
  <c r="AF80" i="19"/>
  <c r="AE80" i="19"/>
  <c r="AD80" i="19"/>
  <c r="AC80" i="19"/>
  <c r="AB80" i="19"/>
  <c r="AB85" i="19" s="1"/>
  <c r="AK79" i="19"/>
  <c r="AJ79" i="19"/>
  <c r="AI79" i="19"/>
  <c r="AH79" i="19"/>
  <c r="AG79" i="19"/>
  <c r="AF79" i="19"/>
  <c r="AE79" i="19"/>
  <c r="AD79" i="19"/>
  <c r="AC79" i="19"/>
  <c r="AB79" i="19"/>
  <c r="V77" i="19"/>
  <c r="T77" i="19"/>
  <c r="R77" i="19"/>
  <c r="P77" i="19"/>
  <c r="N77" i="19"/>
  <c r="L77" i="19"/>
  <c r="J77" i="19"/>
  <c r="H77" i="19"/>
  <c r="F77" i="19"/>
  <c r="D77" i="19"/>
  <c r="W64" i="19"/>
  <c r="U64" i="19"/>
  <c r="S64" i="19"/>
  <c r="Q64" i="19"/>
  <c r="O64" i="19"/>
  <c r="M64" i="19"/>
  <c r="K64" i="19"/>
  <c r="I64" i="19"/>
  <c r="G64" i="19"/>
  <c r="E64" i="19"/>
  <c r="AJ52" i="19"/>
  <c r="AH52" i="19"/>
  <c r="AG52" i="19"/>
  <c r="W52" i="19"/>
  <c r="U52" i="19"/>
  <c r="S52" i="19"/>
  <c r="AI52" i="19" s="1"/>
  <c r="Q52" i="19"/>
  <c r="O52" i="19"/>
  <c r="M52" i="19"/>
  <c r="AF52" i="19" s="1"/>
  <c r="K52" i="19"/>
  <c r="AE52" i="19" s="1"/>
  <c r="I52" i="19"/>
  <c r="AD52" i="19" s="1"/>
  <c r="G52" i="19"/>
  <c r="AC52" i="19" s="1"/>
  <c r="E52" i="19"/>
  <c r="AB52" i="19" s="1"/>
  <c r="AF51" i="19"/>
  <c r="AE51" i="19"/>
  <c r="W51" i="19"/>
  <c r="AK51" i="19" s="1"/>
  <c r="U51" i="19"/>
  <c r="AJ51" i="19" s="1"/>
  <c r="S51" i="19"/>
  <c r="Q51" i="19"/>
  <c r="AH51" i="19" s="1"/>
  <c r="O51" i="19"/>
  <c r="AG51" i="19" s="1"/>
  <c r="M51" i="19"/>
  <c r="K51" i="19"/>
  <c r="I51" i="19"/>
  <c r="AD51" i="19" s="1"/>
  <c r="G51" i="19"/>
  <c r="AC51" i="19" s="1"/>
  <c r="E51" i="19"/>
  <c r="AB51" i="19" s="1"/>
  <c r="AD50" i="19"/>
  <c r="AC50" i="19"/>
  <c r="W50" i="19"/>
  <c r="X50" i="19" s="1"/>
  <c r="U50" i="19"/>
  <c r="AJ50" i="19" s="1"/>
  <c r="S50" i="19"/>
  <c r="AI50" i="19" s="1"/>
  <c r="Q50" i="19"/>
  <c r="AH50" i="19" s="1"/>
  <c r="O50" i="19"/>
  <c r="AG50" i="19" s="1"/>
  <c r="M50" i="19"/>
  <c r="AF50" i="19" s="1"/>
  <c r="K50" i="19"/>
  <c r="AE50" i="19" s="1"/>
  <c r="I50" i="19"/>
  <c r="G50" i="19"/>
  <c r="E50" i="19"/>
  <c r="AB50" i="19" s="1"/>
  <c r="AH49" i="19"/>
  <c r="AF49" i="19"/>
  <c r="W49" i="19"/>
  <c r="AK49" i="19" s="1"/>
  <c r="U49" i="19"/>
  <c r="AJ49" i="19" s="1"/>
  <c r="S49" i="19"/>
  <c r="AI49" i="19" s="1"/>
  <c r="Q49" i="19"/>
  <c r="O49" i="19"/>
  <c r="AG49" i="19" s="1"/>
  <c r="M49" i="19"/>
  <c r="K49" i="19"/>
  <c r="AE49" i="19" s="1"/>
  <c r="I49" i="19"/>
  <c r="AD49" i="19" s="1"/>
  <c r="G49" i="19"/>
  <c r="AC49" i="19" s="1"/>
  <c r="E49" i="19"/>
  <c r="AB49" i="19" s="1"/>
  <c r="AK48" i="19"/>
  <c r="AC48" i="19"/>
  <c r="AB48" i="19"/>
  <c r="W48" i="19"/>
  <c r="U48" i="19"/>
  <c r="AJ48" i="19" s="1"/>
  <c r="S48" i="19"/>
  <c r="AI48" i="19" s="1"/>
  <c r="Q48" i="19"/>
  <c r="AH48" i="19" s="1"/>
  <c r="O48" i="19"/>
  <c r="AG48" i="19" s="1"/>
  <c r="M48" i="19"/>
  <c r="AF48" i="19" s="1"/>
  <c r="K48" i="19"/>
  <c r="AE48" i="19" s="1"/>
  <c r="I48" i="19"/>
  <c r="AD48" i="19" s="1"/>
  <c r="G48" i="19"/>
  <c r="E48" i="19"/>
  <c r="AJ47" i="19"/>
  <c r="AC47" i="19"/>
  <c r="AB47" i="19"/>
  <c r="X47" i="19"/>
  <c r="X62" i="19" s="1"/>
  <c r="W47" i="19"/>
  <c r="U47" i="19"/>
  <c r="U60" i="19" s="1"/>
  <c r="S47" i="19"/>
  <c r="S57" i="19" s="1"/>
  <c r="Q47" i="19"/>
  <c r="Q57" i="19" s="1"/>
  <c r="O47" i="19"/>
  <c r="AG47" i="19" s="1"/>
  <c r="M47" i="19"/>
  <c r="K47" i="19"/>
  <c r="AE47" i="19" s="1"/>
  <c r="I47" i="19"/>
  <c r="G47" i="19"/>
  <c r="E47" i="19"/>
  <c r="E57" i="19" s="1"/>
  <c r="E75" i="19" s="1"/>
  <c r="AJ46" i="19"/>
  <c r="AF46" i="19"/>
  <c r="AE46" i="19"/>
  <c r="W46" i="19"/>
  <c r="U46" i="19"/>
  <c r="S46" i="19"/>
  <c r="AI46" i="19" s="1"/>
  <c r="Q46" i="19"/>
  <c r="AH46" i="19" s="1"/>
  <c r="O46" i="19"/>
  <c r="AG46" i="19" s="1"/>
  <c r="M46" i="19"/>
  <c r="K46" i="19"/>
  <c r="I46" i="19"/>
  <c r="AD46" i="19" s="1"/>
  <c r="G46" i="19"/>
  <c r="AC46" i="19" s="1"/>
  <c r="E46" i="19"/>
  <c r="AB46" i="19" s="1"/>
  <c r="AJ45" i="19"/>
  <c r="AE45" i="19"/>
  <c r="AD45" i="19"/>
  <c r="AC45" i="19"/>
  <c r="W45" i="19"/>
  <c r="U45" i="19"/>
  <c r="S45" i="19"/>
  <c r="AI45" i="19" s="1"/>
  <c r="Q45" i="19"/>
  <c r="AH45" i="19" s="1"/>
  <c r="O45" i="19"/>
  <c r="AG45" i="19" s="1"/>
  <c r="M45" i="19"/>
  <c r="AF45" i="19" s="1"/>
  <c r="K45" i="19"/>
  <c r="I45" i="19"/>
  <c r="G45" i="19"/>
  <c r="E45" i="19"/>
  <c r="AB45" i="19" s="1"/>
  <c r="AD43" i="19"/>
  <c r="AC43" i="19"/>
  <c r="W43" i="19"/>
  <c r="W44" i="19" s="1"/>
  <c r="AK44" i="19" s="1"/>
  <c r="U43" i="19"/>
  <c r="AJ43" i="19" s="1"/>
  <c r="S43" i="19"/>
  <c r="S44" i="19" s="1"/>
  <c r="Q43" i="19"/>
  <c r="AH43" i="19" s="1"/>
  <c r="O43" i="19"/>
  <c r="AG43" i="19" s="1"/>
  <c r="M43" i="19"/>
  <c r="K43" i="19"/>
  <c r="I43" i="19"/>
  <c r="I143" i="19" s="1"/>
  <c r="AD143" i="19" s="1"/>
  <c r="G43" i="19"/>
  <c r="G143" i="19" s="1"/>
  <c r="AC143" i="19" s="1"/>
  <c r="E43" i="19"/>
  <c r="AB43" i="19" s="1"/>
  <c r="AD41" i="19"/>
  <c r="W41" i="19"/>
  <c r="W59" i="19" s="1"/>
  <c r="U41" i="19"/>
  <c r="U59" i="19" s="1"/>
  <c r="S41" i="19"/>
  <c r="S59" i="19" s="1"/>
  <c r="Q41" i="19"/>
  <c r="Q59" i="19" s="1"/>
  <c r="O41" i="19"/>
  <c r="O59" i="19" s="1"/>
  <c r="M41" i="19"/>
  <c r="M59" i="19" s="1"/>
  <c r="K41" i="19"/>
  <c r="K59" i="19" s="1"/>
  <c r="I41" i="19"/>
  <c r="I59" i="19" s="1"/>
  <c r="G41" i="19"/>
  <c r="E41" i="19"/>
  <c r="AG40" i="19"/>
  <c r="AF40" i="19"/>
  <c r="AE40" i="19"/>
  <c r="W40" i="19"/>
  <c r="X40" i="19" s="1"/>
  <c r="U40" i="19"/>
  <c r="AJ40" i="19" s="1"/>
  <c r="S40" i="19"/>
  <c r="AI40" i="19" s="1"/>
  <c r="Q40" i="19"/>
  <c r="O40" i="19"/>
  <c r="M40" i="19"/>
  <c r="M113" i="19" s="1"/>
  <c r="AS113" i="19" s="1"/>
  <c r="K40" i="19"/>
  <c r="I40" i="19"/>
  <c r="I110" i="19" s="1"/>
  <c r="AQ110" i="19" s="1"/>
  <c r="G40" i="19"/>
  <c r="AC40" i="19" s="1"/>
  <c r="E40" i="19"/>
  <c r="AH39" i="19"/>
  <c r="W39" i="19"/>
  <c r="AK39" i="19" s="1"/>
  <c r="U39" i="19"/>
  <c r="S39" i="19"/>
  <c r="Q39" i="19"/>
  <c r="Q124" i="19" s="1"/>
  <c r="AU124" i="19" s="1"/>
  <c r="O39" i="19"/>
  <c r="AG39" i="19" s="1"/>
  <c r="M39" i="19"/>
  <c r="AF39" i="19" s="1"/>
  <c r="K39" i="19"/>
  <c r="K124" i="19" s="1"/>
  <c r="AR124" i="19" s="1"/>
  <c r="I39" i="19"/>
  <c r="AD39" i="19" s="1"/>
  <c r="G39" i="19"/>
  <c r="AC39" i="19" s="1"/>
  <c r="E39" i="19"/>
  <c r="AK37" i="19"/>
  <c r="W37" i="19"/>
  <c r="U37" i="19"/>
  <c r="AJ37" i="19" s="1"/>
  <c r="S37" i="19"/>
  <c r="AI37" i="19" s="1"/>
  <c r="Q37" i="19"/>
  <c r="AH37" i="19" s="1"/>
  <c r="O37" i="19"/>
  <c r="AG37" i="19" s="1"/>
  <c r="M37" i="19"/>
  <c r="K37" i="19"/>
  <c r="I37" i="19"/>
  <c r="AD37" i="19" s="1"/>
  <c r="G37" i="19"/>
  <c r="E37" i="19"/>
  <c r="AB37" i="19" s="1"/>
  <c r="AD34" i="19"/>
  <c r="AB34" i="19"/>
  <c r="W34" i="19"/>
  <c r="U34" i="19"/>
  <c r="S34" i="19"/>
  <c r="AI34" i="19" s="1"/>
  <c r="Q34" i="19"/>
  <c r="O34" i="19"/>
  <c r="AG34" i="19" s="1"/>
  <c r="M34" i="19"/>
  <c r="AF34" i="19" s="1"/>
  <c r="K34" i="19"/>
  <c r="AE34" i="19" s="1"/>
  <c r="I34" i="19"/>
  <c r="G34" i="19"/>
  <c r="AC34" i="19" s="1"/>
  <c r="E34" i="19"/>
  <c r="V21" i="19"/>
  <c r="I20" i="19" l="1"/>
  <c r="G20" i="19"/>
  <c r="H20" i="19"/>
  <c r="E20" i="19"/>
  <c r="F20" i="19"/>
  <c r="S42" i="19"/>
  <c r="S54" i="19" s="1"/>
  <c r="U42" i="19"/>
  <c r="O20" i="19"/>
  <c r="J20" i="19"/>
  <c r="K20" i="19"/>
  <c r="L20" i="19"/>
  <c r="E42" i="19"/>
  <c r="B41" i="19" s="1"/>
  <c r="G130" i="19"/>
  <c r="AC130" i="19" s="1"/>
  <c r="D464" i="1" s="1"/>
  <c r="M20" i="19"/>
  <c r="W42" i="19"/>
  <c r="W54" i="19" s="1"/>
  <c r="AK40" i="19"/>
  <c r="AI43" i="19"/>
  <c r="U57" i="19"/>
  <c r="K103" i="19"/>
  <c r="S103" i="19"/>
  <c r="S107" i="19" s="1"/>
  <c r="AV107" i="19" s="1"/>
  <c r="K127" i="19"/>
  <c r="K130" i="19" s="1"/>
  <c r="AE130" i="19" s="1"/>
  <c r="F464" i="1" s="1"/>
  <c r="X51" i="19"/>
  <c r="AC85" i="19"/>
  <c r="K119" i="19"/>
  <c r="M127" i="19"/>
  <c r="M130" i="19" s="1"/>
  <c r="AF130" i="19" s="1"/>
  <c r="G464" i="1" s="1"/>
  <c r="AK43" i="19"/>
  <c r="AH47" i="19"/>
  <c r="O103" i="19"/>
  <c r="O110" i="19" s="1"/>
  <c r="AT110" i="19" s="1"/>
  <c r="G42" i="19"/>
  <c r="AC42" i="19" s="1"/>
  <c r="AI47" i="19"/>
  <c r="AE85" i="19"/>
  <c r="Q103" i="19"/>
  <c r="Q110" i="19" s="1"/>
  <c r="AU110" i="19" s="1"/>
  <c r="I42" i="19"/>
  <c r="O60" i="19"/>
  <c r="AG78" i="19" s="1"/>
  <c r="AT78" i="19" s="1"/>
  <c r="X52" i="19"/>
  <c r="AF85" i="19"/>
  <c r="K42" i="19"/>
  <c r="AE42" i="19" s="1"/>
  <c r="AG85" i="19"/>
  <c r="G112" i="19"/>
  <c r="M42" i="19"/>
  <c r="AF42" i="19" s="1"/>
  <c r="X46" i="19"/>
  <c r="X49" i="19"/>
  <c r="O42" i="19"/>
  <c r="AG42" i="19" s="1"/>
  <c r="S53" i="19"/>
  <c r="M110" i="19"/>
  <c r="AS110" i="19" s="1"/>
  <c r="K121" i="19"/>
  <c r="AR121" i="19" s="1"/>
  <c r="Q42" i="19"/>
  <c r="AH42" i="19" s="1"/>
  <c r="M121" i="19"/>
  <c r="AS121" i="19" s="1"/>
  <c r="E103" i="19"/>
  <c r="AH34" i="19"/>
  <c r="X34" i="19"/>
  <c r="S126" i="19"/>
  <c r="AV126" i="19" s="1"/>
  <c r="S123" i="19"/>
  <c r="AV123" i="19" s="1"/>
  <c r="S124" i="19"/>
  <c r="AV124" i="19" s="1"/>
  <c r="S121" i="19"/>
  <c r="AV121" i="19" s="1"/>
  <c r="S122" i="19"/>
  <c r="AV122" i="19" s="1"/>
  <c r="S125" i="19"/>
  <c r="AV125" i="19" s="1"/>
  <c r="AI39" i="19"/>
  <c r="M60" i="19"/>
  <c r="M57" i="19"/>
  <c r="AF47" i="19"/>
  <c r="X43" i="19"/>
  <c r="O83" i="19"/>
  <c r="O80" i="19"/>
  <c r="Q75" i="19"/>
  <c r="AH75" i="19" s="1"/>
  <c r="Q76" i="19"/>
  <c r="AH76" i="19" s="1"/>
  <c r="Q73" i="19"/>
  <c r="Q74" i="19"/>
  <c r="AH74" i="19" s="1"/>
  <c r="Q58" i="19"/>
  <c r="U83" i="19"/>
  <c r="U80" i="19"/>
  <c r="U84" i="19"/>
  <c r="U81" i="19"/>
  <c r="AJ78" i="19"/>
  <c r="AW78" i="19" s="1"/>
  <c r="AW82" i="19" s="1"/>
  <c r="U79" i="19"/>
  <c r="U82" i="19"/>
  <c r="AB75" i="19"/>
  <c r="O61" i="19"/>
  <c r="S75" i="19"/>
  <c r="AI75" i="19" s="1"/>
  <c r="S76" i="19"/>
  <c r="AI76" i="19" s="1"/>
  <c r="S73" i="19"/>
  <c r="S74" i="19"/>
  <c r="AI74" i="19" s="1"/>
  <c r="S58" i="19"/>
  <c r="I57" i="19"/>
  <c r="I60" i="19"/>
  <c r="AD47" i="19"/>
  <c r="I61" i="19"/>
  <c r="Q60" i="19"/>
  <c r="Q61" i="19" s="1"/>
  <c r="AJ34" i="19"/>
  <c r="X37" i="19"/>
  <c r="AF37" i="19"/>
  <c r="E106" i="19"/>
  <c r="E113" i="19"/>
  <c r="AO113" i="19" s="1"/>
  <c r="E110" i="19"/>
  <c r="AO110" i="19" s="1"/>
  <c r="E107" i="19"/>
  <c r="AO107" i="19" s="1"/>
  <c r="E111" i="19"/>
  <c r="AO111" i="19" s="1"/>
  <c r="E108" i="19"/>
  <c r="AO108" i="19" s="1"/>
  <c r="E109" i="19"/>
  <c r="AO109" i="19" s="1"/>
  <c r="E112" i="19"/>
  <c r="AB40" i="19"/>
  <c r="U61" i="19"/>
  <c r="O143" i="19"/>
  <c r="AG143" i="19" s="1"/>
  <c r="O44" i="19"/>
  <c r="W126" i="19"/>
  <c r="W123" i="19"/>
  <c r="W124" i="19"/>
  <c r="W121" i="19"/>
  <c r="W125" i="19"/>
  <c r="X39" i="19"/>
  <c r="X42" i="19" s="1"/>
  <c r="W122" i="19"/>
  <c r="AC37" i="19"/>
  <c r="X59" i="19"/>
  <c r="W60" i="19"/>
  <c r="W61" i="19"/>
  <c r="E59" i="19"/>
  <c r="Y41" i="19"/>
  <c r="Z41" i="19" s="1"/>
  <c r="AB41" i="19"/>
  <c r="AK45" i="19"/>
  <c r="X45" i="19"/>
  <c r="AK34" i="19"/>
  <c r="K143" i="19"/>
  <c r="AE143" i="19" s="1"/>
  <c r="AE43" i="19"/>
  <c r="K44" i="19"/>
  <c r="AE37" i="19"/>
  <c r="AI44" i="19"/>
  <c r="W53" i="19"/>
  <c r="AJ85" i="19"/>
  <c r="Q107" i="19"/>
  <c r="AU107" i="19" s="1"/>
  <c r="U126" i="19"/>
  <c r="AW126" i="19" s="1"/>
  <c r="U123" i="19"/>
  <c r="AW123" i="19" s="1"/>
  <c r="U124" i="19"/>
  <c r="AW124" i="19" s="1"/>
  <c r="U121" i="19"/>
  <c r="AW121" i="19" s="1"/>
  <c r="U122" i="19"/>
  <c r="AW122" i="19" s="1"/>
  <c r="U125" i="19"/>
  <c r="AW125" i="19" s="1"/>
  <c r="G59" i="19"/>
  <c r="AC41" i="19"/>
  <c r="M143" i="19"/>
  <c r="AF143" i="19" s="1"/>
  <c r="M44" i="19"/>
  <c r="U44" i="19"/>
  <c r="K57" i="19"/>
  <c r="K60" i="19"/>
  <c r="K61" i="19" s="1"/>
  <c r="AI51" i="19"/>
  <c r="S60" i="19"/>
  <c r="S61" i="19" s="1"/>
  <c r="AD85" i="19"/>
  <c r="I127" i="19"/>
  <c r="I130" i="19" s="1"/>
  <c r="I107" i="19"/>
  <c r="AQ107" i="19" s="1"/>
  <c r="I111" i="19"/>
  <c r="AQ111" i="19" s="1"/>
  <c r="I108" i="19"/>
  <c r="AQ108" i="19" s="1"/>
  <c r="I113" i="19"/>
  <c r="AQ113" i="19" s="1"/>
  <c r="I109" i="19"/>
  <c r="AQ109" i="19" s="1"/>
  <c r="I106" i="19"/>
  <c r="I112" i="19"/>
  <c r="AD40" i="19"/>
  <c r="X48" i="19"/>
  <c r="AG41" i="19"/>
  <c r="U58" i="19"/>
  <c r="AH85" i="19"/>
  <c r="O121" i="19"/>
  <c r="AT121" i="19" s="1"/>
  <c r="E124" i="19"/>
  <c r="AO124" i="19" s="1"/>
  <c r="E121" i="19"/>
  <c r="AO121" i="19" s="1"/>
  <c r="E125" i="19"/>
  <c r="AO125" i="19" s="1"/>
  <c r="E122" i="19"/>
  <c r="AO122" i="19" s="1"/>
  <c r="AB39" i="19"/>
  <c r="G124" i="19"/>
  <c r="AP124" i="19" s="1"/>
  <c r="G121" i="19"/>
  <c r="AP121" i="19" s="1"/>
  <c r="G125" i="19"/>
  <c r="AP125" i="19" s="1"/>
  <c r="G122" i="19"/>
  <c r="AP122" i="19" s="1"/>
  <c r="G123" i="19"/>
  <c r="AP123" i="19" s="1"/>
  <c r="AE39" i="19"/>
  <c r="M107" i="19"/>
  <c r="AS107" i="19" s="1"/>
  <c r="M111" i="19"/>
  <c r="AS111" i="19" s="1"/>
  <c r="M108" i="19"/>
  <c r="AS108" i="19" s="1"/>
  <c r="M112" i="19"/>
  <c r="M109" i="19"/>
  <c r="AS109" i="19" s="1"/>
  <c r="M106" i="19"/>
  <c r="AH40" i="19"/>
  <c r="AH41" i="19"/>
  <c r="E44" i="19"/>
  <c r="AK50" i="19"/>
  <c r="AI85" i="19"/>
  <c r="S127" i="19"/>
  <c r="S130" i="19" s="1"/>
  <c r="K107" i="19"/>
  <c r="AR107" i="19" s="1"/>
  <c r="K111" i="19"/>
  <c r="AR111" i="19" s="1"/>
  <c r="K108" i="19"/>
  <c r="AR108" i="19" s="1"/>
  <c r="K112" i="19"/>
  <c r="K109" i="19"/>
  <c r="AR109" i="19" s="1"/>
  <c r="K113" i="19"/>
  <c r="AR113" i="19" s="1"/>
  <c r="K106" i="19"/>
  <c r="K110" i="19"/>
  <c r="AR110" i="19" s="1"/>
  <c r="I125" i="19"/>
  <c r="AQ125" i="19" s="1"/>
  <c r="I122" i="19"/>
  <c r="AQ122" i="19" s="1"/>
  <c r="I124" i="19"/>
  <c r="AQ124" i="19" s="1"/>
  <c r="I123" i="19"/>
  <c r="AQ123" i="19" s="1"/>
  <c r="I121" i="19"/>
  <c r="AQ121" i="19" s="1"/>
  <c r="AQ127" i="19" s="1"/>
  <c r="O111" i="19"/>
  <c r="AT111" i="19" s="1"/>
  <c r="O108" i="19"/>
  <c r="AT108" i="19" s="1"/>
  <c r="O112" i="19"/>
  <c r="O109" i="19"/>
  <c r="AT109" i="19" s="1"/>
  <c r="O106" i="19"/>
  <c r="O113" i="19"/>
  <c r="AT113" i="19" s="1"/>
  <c r="AI41" i="19"/>
  <c r="G44" i="19"/>
  <c r="W57" i="19"/>
  <c r="AK47" i="19"/>
  <c r="AK52" i="19"/>
  <c r="E73" i="19"/>
  <c r="E58" i="19"/>
  <c r="B57" i="19" s="1"/>
  <c r="B58" i="19" s="1"/>
  <c r="E74" i="19"/>
  <c r="U74" i="19"/>
  <c r="AJ74" i="19" s="1"/>
  <c r="AD112" i="19"/>
  <c r="AP112" i="19"/>
  <c r="X117" i="19"/>
  <c r="E123" i="19"/>
  <c r="AO123" i="19" s="1"/>
  <c r="O124" i="19"/>
  <c r="AT124" i="19" s="1"/>
  <c r="U127" i="19"/>
  <c r="U130" i="19" s="1"/>
  <c r="Q143" i="19"/>
  <c r="AH143" i="19" s="1"/>
  <c r="K125" i="19"/>
  <c r="AR125" i="19" s="1"/>
  <c r="K122" i="19"/>
  <c r="AR122" i="19" s="1"/>
  <c r="K126" i="19"/>
  <c r="AR126" i="19" s="1"/>
  <c r="K123" i="19"/>
  <c r="AR123" i="19" s="1"/>
  <c r="Q112" i="19"/>
  <c r="Q109" i="19"/>
  <c r="AU109" i="19" s="1"/>
  <c r="Q106" i="19"/>
  <c r="AJ41" i="19"/>
  <c r="B43" i="19"/>
  <c r="B45" i="19" s="1"/>
  <c r="I44" i="19"/>
  <c r="AK46" i="19"/>
  <c r="AK85" i="19"/>
  <c r="W143" i="19"/>
  <c r="AK143" i="19" s="1"/>
  <c r="AE41" i="19"/>
  <c r="AF41" i="19"/>
  <c r="M125" i="19"/>
  <c r="AS125" i="19" s="1"/>
  <c r="M122" i="19"/>
  <c r="AS122" i="19" s="1"/>
  <c r="AS127" i="19" s="1"/>
  <c r="M126" i="19"/>
  <c r="AS126" i="19" s="1"/>
  <c r="M123" i="19"/>
  <c r="AS123" i="19" s="1"/>
  <c r="M124" i="19"/>
  <c r="AS124" i="19" s="1"/>
  <c r="S112" i="19"/>
  <c r="S109" i="19"/>
  <c r="AV109" i="19" s="1"/>
  <c r="S106" i="19"/>
  <c r="S113" i="19"/>
  <c r="AV113" i="19" s="1"/>
  <c r="S110" i="19"/>
  <c r="AV110" i="19" s="1"/>
  <c r="S108" i="19"/>
  <c r="AV108" i="19" s="1"/>
  <c r="S111" i="19"/>
  <c r="AV111" i="19" s="1"/>
  <c r="AK41" i="19"/>
  <c r="E53" i="19"/>
  <c r="E143" i="19"/>
  <c r="O57" i="19"/>
  <c r="E126" i="19"/>
  <c r="AO126" i="19" s="1"/>
  <c r="S143" i="19"/>
  <c r="AI143" i="19" s="1"/>
  <c r="U143" i="19"/>
  <c r="AJ143" i="19" s="1"/>
  <c r="O125" i="19"/>
  <c r="AT125" i="19" s="1"/>
  <c r="O122" i="19"/>
  <c r="AT122" i="19" s="1"/>
  <c r="O127" i="19"/>
  <c r="O130" i="19" s="1"/>
  <c r="O126" i="19"/>
  <c r="AT126" i="19" s="1"/>
  <c r="O123" i="19"/>
  <c r="AT123" i="19" s="1"/>
  <c r="U112" i="19"/>
  <c r="X41" i="19"/>
  <c r="X56" i="19" s="1"/>
  <c r="G53" i="19"/>
  <c r="E60" i="19"/>
  <c r="M53" i="19"/>
  <c r="E76" i="19"/>
  <c r="G126" i="19"/>
  <c r="AP126" i="19" s="1"/>
  <c r="Q126" i="19"/>
  <c r="AU126" i="19" s="1"/>
  <c r="Q123" i="19"/>
  <c r="AU123" i="19" s="1"/>
  <c r="Q122" i="19"/>
  <c r="AU122" i="19" s="1"/>
  <c r="Q125" i="19"/>
  <c r="AU125" i="19" s="1"/>
  <c r="Q121" i="19"/>
  <c r="AU121" i="19" s="1"/>
  <c r="AJ39" i="19"/>
  <c r="AF43" i="19"/>
  <c r="Q44" i="19"/>
  <c r="G57" i="19"/>
  <c r="G60" i="19"/>
  <c r="U73" i="19"/>
  <c r="O107" i="19"/>
  <c r="AT107" i="19" s="1"/>
  <c r="I126" i="19"/>
  <c r="AQ126" i="19" s="1"/>
  <c r="G119" i="19"/>
  <c r="G113" i="19"/>
  <c r="G110" i="19"/>
  <c r="AP110" i="19" s="1"/>
  <c r="G107" i="19"/>
  <c r="AP107" i="19" s="1"/>
  <c r="G111" i="19"/>
  <c r="AP111" i="19" s="1"/>
  <c r="G108" i="19"/>
  <c r="AP108" i="19" s="1"/>
  <c r="U103" i="19"/>
  <c r="U108" i="19" s="1"/>
  <c r="AW108" i="19" s="1"/>
  <c r="Q127" i="19"/>
  <c r="Q130" i="19" s="1"/>
  <c r="W103" i="19"/>
  <c r="W112" i="19" s="1"/>
  <c r="G106" i="19"/>
  <c r="G109" i="19"/>
  <c r="AP109" i="19" s="1"/>
  <c r="X118" i="19"/>
  <c r="E127" i="19"/>
  <c r="E130" i="19" s="1"/>
  <c r="W127" i="19"/>
  <c r="W130" i="19" s="1"/>
  <c r="M36" i="19" l="1"/>
  <c r="M38" i="19" s="1"/>
  <c r="AF38" i="19" s="1"/>
  <c r="P20" i="19"/>
  <c r="Q36" i="19"/>
  <c r="Q35" i="19" s="1"/>
  <c r="G36" i="19"/>
  <c r="K36" i="19"/>
  <c r="K35" i="19" s="1"/>
  <c r="K140" i="19" s="1"/>
  <c r="AE140" i="19" s="1"/>
  <c r="F474" i="1" s="1"/>
  <c r="AT84" i="19"/>
  <c r="AT81" i="19"/>
  <c r="AT79" i="19"/>
  <c r="AT83" i="19"/>
  <c r="AT80" i="19"/>
  <c r="M35" i="19"/>
  <c r="M140" i="19" s="1"/>
  <c r="AF140" i="19" s="1"/>
  <c r="G474" i="1" s="1"/>
  <c r="AR127" i="19"/>
  <c r="Q113" i="19"/>
  <c r="AU113" i="19" s="1"/>
  <c r="W108" i="19"/>
  <c r="O81" i="19"/>
  <c r="U76" i="19"/>
  <c r="AJ76" i="19" s="1"/>
  <c r="U75" i="19"/>
  <c r="AJ75" i="19" s="1"/>
  <c r="W107" i="19"/>
  <c r="O79" i="19"/>
  <c r="O82" i="19"/>
  <c r="U107" i="19"/>
  <c r="AW107" i="19" s="1"/>
  <c r="Q111" i="19"/>
  <c r="AU111" i="19" s="1"/>
  <c r="O84" i="19"/>
  <c r="O36" i="19"/>
  <c r="U109" i="19"/>
  <c r="AW109" i="19" s="1"/>
  <c r="Q108" i="19"/>
  <c r="AU108" i="19" s="1"/>
  <c r="AX112" i="19"/>
  <c r="X112" i="19"/>
  <c r="Q140" i="19"/>
  <c r="AH140" i="19" s="1"/>
  <c r="I474" i="1" s="1"/>
  <c r="AH35" i="19"/>
  <c r="Q97" i="19"/>
  <c r="AU97" i="19" s="1"/>
  <c r="Q95" i="19"/>
  <c r="AU95" i="19" s="1"/>
  <c r="Q93" i="19"/>
  <c r="AU93" i="19" s="1"/>
  <c r="Q92" i="19"/>
  <c r="Q96" i="19"/>
  <c r="AU96" i="19" s="1"/>
  <c r="Q94" i="19"/>
  <c r="AU94" i="19" s="1"/>
  <c r="AH91" i="19"/>
  <c r="AH44" i="19"/>
  <c r="Q54" i="19"/>
  <c r="AB74" i="19"/>
  <c r="E54" i="19"/>
  <c r="AB44" i="19"/>
  <c r="AQ112" i="19"/>
  <c r="AW127" i="19"/>
  <c r="AG44" i="19"/>
  <c r="O54" i="19"/>
  <c r="I73" i="19"/>
  <c r="I58" i="19"/>
  <c r="I74" i="19"/>
  <c r="AD74" i="19" s="1"/>
  <c r="I75" i="19"/>
  <c r="AD75" i="19" s="1"/>
  <c r="I76" i="19"/>
  <c r="AD76" i="19" s="1"/>
  <c r="G129" i="19"/>
  <c r="AC129" i="19" s="1"/>
  <c r="D463" i="1" s="1"/>
  <c r="G35" i="19"/>
  <c r="AC36" i="19"/>
  <c r="U36" i="19"/>
  <c r="AJ42" i="19"/>
  <c r="AU127" i="19"/>
  <c r="O144" i="19"/>
  <c r="AT112" i="19"/>
  <c r="AB76" i="19"/>
  <c r="AW112" i="19"/>
  <c r="AU106" i="19"/>
  <c r="E88" i="19"/>
  <c r="E89" i="19"/>
  <c r="I114" i="19"/>
  <c r="I131" i="19" s="1"/>
  <c r="AD131" i="19" s="1"/>
  <c r="AQ106" i="19"/>
  <c r="K82" i="19"/>
  <c r="K79" i="19"/>
  <c r="K83" i="19"/>
  <c r="K80" i="19"/>
  <c r="K81" i="19"/>
  <c r="AE78" i="19"/>
  <c r="AR78" i="19" s="1"/>
  <c r="K84" i="19"/>
  <c r="S149" i="19"/>
  <c r="AI149" i="19" s="1"/>
  <c r="J483" i="1" s="1"/>
  <c r="AI53" i="19"/>
  <c r="G38" i="19"/>
  <c r="AC38" i="19" s="1"/>
  <c r="O53" i="19"/>
  <c r="S97" i="19"/>
  <c r="AV97" i="19" s="1"/>
  <c r="S95" i="19"/>
  <c r="AV95" i="19" s="1"/>
  <c r="S93" i="19"/>
  <c r="AV93" i="19" s="1"/>
  <c r="S92" i="19"/>
  <c r="S94" i="19"/>
  <c r="AV94" i="19" s="1"/>
  <c r="AI91" i="19"/>
  <c r="S96" i="19"/>
  <c r="AV96" i="19" s="1"/>
  <c r="S88" i="19"/>
  <c r="S89" i="19"/>
  <c r="U85" i="19"/>
  <c r="M74" i="19"/>
  <c r="AF74" i="19" s="1"/>
  <c r="M75" i="19"/>
  <c r="AF75" i="19" s="1"/>
  <c r="M76" i="19"/>
  <c r="AF76" i="19" s="1"/>
  <c r="M73" i="19"/>
  <c r="M58" i="19"/>
  <c r="M82" i="19"/>
  <c r="M79" i="19"/>
  <c r="M83" i="19"/>
  <c r="M80" i="19"/>
  <c r="M81" i="19"/>
  <c r="AF78" i="19"/>
  <c r="AS78" i="19" s="1"/>
  <c r="M84" i="19"/>
  <c r="W149" i="19"/>
  <c r="AK149" i="19" s="1"/>
  <c r="L483" i="1" s="1"/>
  <c r="AK53" i="19"/>
  <c r="AV112" i="19"/>
  <c r="K94" i="19"/>
  <c r="AR94" i="19" s="1"/>
  <c r="AE91" i="19"/>
  <c r="K92" i="19"/>
  <c r="K97" i="19"/>
  <c r="AR97" i="19" s="1"/>
  <c r="K95" i="19"/>
  <c r="AR95" i="19" s="1"/>
  <c r="K93" i="19"/>
  <c r="AR93" i="19" s="1"/>
  <c r="K96" i="19"/>
  <c r="AR96" i="19" s="1"/>
  <c r="M114" i="19"/>
  <c r="M131" i="19" s="1"/>
  <c r="AS106" i="19"/>
  <c r="U97" i="19"/>
  <c r="AW97" i="19" s="1"/>
  <c r="U94" i="19"/>
  <c r="AW94" i="19" s="1"/>
  <c r="U95" i="19"/>
  <c r="AW95" i="19" s="1"/>
  <c r="U93" i="19"/>
  <c r="AW93" i="19" s="1"/>
  <c r="U92" i="19"/>
  <c r="AJ91" i="19"/>
  <c r="U96" i="19"/>
  <c r="AW96" i="19" s="1"/>
  <c r="AP127" i="19"/>
  <c r="AB143" i="19"/>
  <c r="Y143" i="19"/>
  <c r="X119" i="19"/>
  <c r="W76" i="19"/>
  <c r="AK76" i="19" s="1"/>
  <c r="X57" i="19"/>
  <c r="W73" i="19"/>
  <c r="W58" i="19"/>
  <c r="W75" i="19"/>
  <c r="AK75" i="19" s="1"/>
  <c r="W74" i="19"/>
  <c r="AK74" i="19" s="1"/>
  <c r="AI130" i="19"/>
  <c r="J464" i="1" s="1"/>
  <c r="W36" i="19"/>
  <c r="AK42" i="19"/>
  <c r="O97" i="19"/>
  <c r="AT97" i="19" s="1"/>
  <c r="O95" i="19"/>
  <c r="AT95" i="19" s="1"/>
  <c r="O93" i="19"/>
  <c r="AT93" i="19" s="1"/>
  <c r="O96" i="19"/>
  <c r="AT96" i="19" s="1"/>
  <c r="O94" i="19"/>
  <c r="AT94" i="19" s="1"/>
  <c r="AG91" i="19"/>
  <c r="O92" i="19"/>
  <c r="O135" i="19"/>
  <c r="AG135" i="19" s="1"/>
  <c r="AO106" i="19"/>
  <c r="E114" i="19"/>
  <c r="E131" i="19" s="1"/>
  <c r="AB131" i="19" s="1"/>
  <c r="M54" i="19"/>
  <c r="AF44" i="19"/>
  <c r="AS112" i="19"/>
  <c r="U88" i="19"/>
  <c r="U90" i="19" s="1"/>
  <c r="U89" i="19"/>
  <c r="AD130" i="19"/>
  <c r="E464" i="1" s="1"/>
  <c r="K54" i="19"/>
  <c r="AE44" i="19"/>
  <c r="X125" i="19"/>
  <c r="AX125" i="19"/>
  <c r="AY125" i="19" s="1"/>
  <c r="AO112" i="19"/>
  <c r="M129" i="19"/>
  <c r="AF129" i="19" s="1"/>
  <c r="G463" i="1" s="1"/>
  <c r="AF36" i="19"/>
  <c r="Q88" i="19"/>
  <c r="Q89" i="19"/>
  <c r="S36" i="19"/>
  <c r="AI42" i="19"/>
  <c r="S114" i="19"/>
  <c r="S131" i="19" s="1"/>
  <c r="AI131" i="19" s="1"/>
  <c r="AV106" i="19"/>
  <c r="AV114" i="19" s="1"/>
  <c r="K73" i="19"/>
  <c r="K58" i="19"/>
  <c r="K74" i="19"/>
  <c r="AE74" i="19" s="1"/>
  <c r="K75" i="19"/>
  <c r="AE75" i="19" s="1"/>
  <c r="K76" i="19"/>
  <c r="AE76" i="19" s="1"/>
  <c r="AX108" i="19"/>
  <c r="X108" i="19"/>
  <c r="AU112" i="19"/>
  <c r="AJ44" i="19"/>
  <c r="U54" i="19"/>
  <c r="S77" i="19"/>
  <c r="AI73" i="19"/>
  <c r="AG130" i="19"/>
  <c r="H464" i="1" s="1"/>
  <c r="X122" i="19"/>
  <c r="AX122" i="19"/>
  <c r="AY122" i="19" s="1"/>
  <c r="O74" i="19"/>
  <c r="AG74" i="19" s="1"/>
  <c r="O75" i="19"/>
  <c r="AG75" i="19" s="1"/>
  <c r="O76" i="19"/>
  <c r="AG76" i="19" s="1"/>
  <c r="O73" i="19"/>
  <c r="O58" i="19"/>
  <c r="W113" i="19"/>
  <c r="W106" i="19"/>
  <c r="M61" i="19"/>
  <c r="U111" i="19"/>
  <c r="AW111" i="19" s="1"/>
  <c r="U53" i="19"/>
  <c r="I54" i="19"/>
  <c r="AD44" i="19"/>
  <c r="I53" i="19"/>
  <c r="K53" i="19"/>
  <c r="E61" i="19"/>
  <c r="B60" i="19" s="1"/>
  <c r="B61" i="19" s="1"/>
  <c r="X121" i="19"/>
  <c r="AX121" i="19"/>
  <c r="X143" i="19"/>
  <c r="AL143" i="19" s="1"/>
  <c r="X44" i="19"/>
  <c r="AW83" i="19"/>
  <c r="AW80" i="19"/>
  <c r="AW84" i="19"/>
  <c r="AW81" i="19"/>
  <c r="AX107" i="19"/>
  <c r="AY107" i="19" s="1"/>
  <c r="Q83" i="19"/>
  <c r="Q80" i="19"/>
  <c r="Q150" i="19" s="1"/>
  <c r="Q84" i="19"/>
  <c r="Q81" i="19"/>
  <c r="Q82" i="19"/>
  <c r="AH78" i="19"/>
  <c r="AU78" i="19" s="1"/>
  <c r="Q79" i="19"/>
  <c r="W110" i="19"/>
  <c r="W109" i="19"/>
  <c r="AO127" i="19"/>
  <c r="G61" i="19"/>
  <c r="X124" i="19"/>
  <c r="AX124" i="19"/>
  <c r="AY124" i="19" s="1"/>
  <c r="AY108" i="19"/>
  <c r="I96" i="19"/>
  <c r="AQ96" i="19" s="1"/>
  <c r="I94" i="19"/>
  <c r="AQ94" i="19" s="1"/>
  <c r="AD91" i="19"/>
  <c r="I92" i="19"/>
  <c r="I97" i="19"/>
  <c r="AQ97" i="19" s="1"/>
  <c r="I95" i="19"/>
  <c r="AQ95" i="19" s="1"/>
  <c r="I93" i="19"/>
  <c r="AQ93" i="19" s="1"/>
  <c r="Q77" i="19"/>
  <c r="Q134" i="19"/>
  <c r="AH134" i="19" s="1"/>
  <c r="AH73" i="19"/>
  <c r="AB42" i="19"/>
  <c r="E36" i="19"/>
  <c r="AR112" i="19"/>
  <c r="E84" i="19"/>
  <c r="E81" i="19"/>
  <c r="AB78" i="19"/>
  <c r="AO78" i="19" s="1"/>
  <c r="E82" i="19"/>
  <c r="E79" i="19"/>
  <c r="E83" i="19"/>
  <c r="E80" i="19"/>
  <c r="AT127" i="19"/>
  <c r="K129" i="19"/>
  <c r="AE129" i="19" s="1"/>
  <c r="F463" i="1" s="1"/>
  <c r="AE36" i="19"/>
  <c r="K38" i="19"/>
  <c r="AE38" i="19" s="1"/>
  <c r="AH130" i="19"/>
  <c r="I464" i="1" s="1"/>
  <c r="U113" i="19"/>
  <c r="AW113" i="19" s="1"/>
  <c r="X63" i="19"/>
  <c r="X64" i="19" s="1"/>
  <c r="Y64" i="19" s="1"/>
  <c r="AT82" i="19"/>
  <c r="AT85" i="19" s="1"/>
  <c r="W97" i="19"/>
  <c r="AX97" i="19" s="1"/>
  <c r="W95" i="19"/>
  <c r="AX95" i="19" s="1"/>
  <c r="W93" i="19"/>
  <c r="AX93" i="19" s="1"/>
  <c r="W96" i="19"/>
  <c r="AX96" i="19" s="1"/>
  <c r="AK91" i="19"/>
  <c r="W92" i="19"/>
  <c r="W94" i="19"/>
  <c r="AX94" i="19" s="1"/>
  <c r="AX123" i="19"/>
  <c r="AY123" i="19" s="1"/>
  <c r="X123" i="19"/>
  <c r="AV127" i="19"/>
  <c r="E134" i="19"/>
  <c r="AB73" i="19"/>
  <c r="E77" i="19"/>
  <c r="AD113" i="19"/>
  <c r="AP113" i="19"/>
  <c r="AJ130" i="19"/>
  <c r="K464" i="1" s="1"/>
  <c r="G114" i="19"/>
  <c r="G131" i="19" s="1"/>
  <c r="AP106" i="19"/>
  <c r="AP114" i="19" s="1"/>
  <c r="AD42" i="19"/>
  <c r="I36" i="19"/>
  <c r="W111" i="19"/>
  <c r="AC44" i="19"/>
  <c r="G54" i="19"/>
  <c r="U134" i="19"/>
  <c r="AJ134" i="19" s="1"/>
  <c r="U77" i="19"/>
  <c r="U137" i="19" s="1"/>
  <c r="AJ73" i="19"/>
  <c r="U110" i="19"/>
  <c r="AW110" i="19" s="1"/>
  <c r="AK130" i="19"/>
  <c r="L464" i="1" s="1"/>
  <c r="AC78" i="19"/>
  <c r="AP78" i="19" s="1"/>
  <c r="G82" i="19"/>
  <c r="G79" i="19"/>
  <c r="G83" i="19"/>
  <c r="G81" i="19"/>
  <c r="G84" i="19"/>
  <c r="G80" i="19"/>
  <c r="G135" i="19" s="1"/>
  <c r="AC135" i="19" s="1"/>
  <c r="Q38" i="19"/>
  <c r="AH38" i="19" s="1"/>
  <c r="O114" i="19"/>
  <c r="O131" i="19" s="1"/>
  <c r="AG131" i="19" s="1"/>
  <c r="AT106" i="19"/>
  <c r="AT114" i="19" s="1"/>
  <c r="AB130" i="19"/>
  <c r="C464" i="1" s="1"/>
  <c r="G73" i="19"/>
  <c r="G58" i="19"/>
  <c r="G74" i="19"/>
  <c r="AC74" i="19" s="1"/>
  <c r="G75" i="19"/>
  <c r="G76" i="19"/>
  <c r="AC76" i="19" s="1"/>
  <c r="U106" i="19"/>
  <c r="U135" i="19" s="1"/>
  <c r="AJ135" i="19" s="1"/>
  <c r="AR106" i="19"/>
  <c r="K114" i="19"/>
  <c r="K131" i="19" s="1"/>
  <c r="S83" i="19"/>
  <c r="S80" i="19"/>
  <c r="S84" i="19"/>
  <c r="S81" i="19"/>
  <c r="S82" i="19"/>
  <c r="S79" i="19"/>
  <c r="S85" i="19" s="1"/>
  <c r="AI78" i="19"/>
  <c r="AV78" i="19" s="1"/>
  <c r="Q53" i="19"/>
  <c r="W84" i="19"/>
  <c r="W81" i="19"/>
  <c r="AK78" i="19"/>
  <c r="AX78" i="19" s="1"/>
  <c r="X60" i="19"/>
  <c r="AL78" i="19" s="1"/>
  <c r="W83" i="19"/>
  <c r="W79" i="19"/>
  <c r="W82" i="19"/>
  <c r="W80" i="19"/>
  <c r="AX126" i="19"/>
  <c r="AY126" i="19" s="1"/>
  <c r="X126" i="19"/>
  <c r="AD78" i="19"/>
  <c r="AQ78" i="19" s="1"/>
  <c r="I82" i="19"/>
  <c r="I79" i="19"/>
  <c r="I83" i="19"/>
  <c r="I80" i="19"/>
  <c r="I84" i="19"/>
  <c r="I81" i="19"/>
  <c r="AW79" i="19"/>
  <c r="AW85" i="19" s="1"/>
  <c r="Q129" i="19" l="1"/>
  <c r="AH129" i="19" s="1"/>
  <c r="I463" i="1" s="1"/>
  <c r="AH36" i="19"/>
  <c r="AE35" i="19"/>
  <c r="AL42" i="19"/>
  <c r="X54" i="19"/>
  <c r="X149" i="19" s="1"/>
  <c r="AL149" i="19" s="1"/>
  <c r="M483" i="1" s="1"/>
  <c r="C4" i="21" s="1"/>
  <c r="AF35" i="19"/>
  <c r="O38" i="19"/>
  <c r="AG38" i="19" s="1"/>
  <c r="O129" i="19"/>
  <c r="AG129" i="19" s="1"/>
  <c r="H463" i="1" s="1"/>
  <c r="O35" i="19"/>
  <c r="AG36" i="19"/>
  <c r="S150" i="19"/>
  <c r="S151" i="19" s="1"/>
  <c r="AX127" i="19"/>
  <c r="Q135" i="19"/>
  <c r="AH135" i="19" s="1"/>
  <c r="S134" i="19"/>
  <c r="AI134" i="19" s="1"/>
  <c r="O85" i="19"/>
  <c r="U150" i="19"/>
  <c r="X53" i="19"/>
  <c r="S90" i="19"/>
  <c r="S137" i="19" s="1"/>
  <c r="Q114" i="19"/>
  <c r="Q131" i="19" s="1"/>
  <c r="AH131" i="19" s="1"/>
  <c r="I135" i="19"/>
  <c r="AD135" i="19" s="1"/>
  <c r="M135" i="19"/>
  <c r="AF135" i="19" s="1"/>
  <c r="G150" i="19"/>
  <c r="I144" i="19"/>
  <c r="I145" i="19" s="1"/>
  <c r="U144" i="19"/>
  <c r="AJ144" i="19" s="1"/>
  <c r="X73" i="19"/>
  <c r="AR114" i="19"/>
  <c r="K144" i="19"/>
  <c r="AE144" i="19"/>
  <c r="K145" i="19"/>
  <c r="AH150" i="19"/>
  <c r="I484" i="1" s="1"/>
  <c r="AY110" i="19"/>
  <c r="AD144" i="19"/>
  <c r="G140" i="19"/>
  <c r="AC140" i="19" s="1"/>
  <c r="D474" i="1" s="1"/>
  <c r="AC35" i="19"/>
  <c r="AX79" i="19"/>
  <c r="AX81" i="19"/>
  <c r="AX83" i="19"/>
  <c r="AX80" i="19"/>
  <c r="AX84" i="19"/>
  <c r="AX82" i="19"/>
  <c r="E135" i="19"/>
  <c r="M96" i="19"/>
  <c r="M93" i="19"/>
  <c r="AS93" i="19" s="1"/>
  <c r="M92" i="19"/>
  <c r="M97" i="19"/>
  <c r="AS97" i="19" s="1"/>
  <c r="M95" i="19"/>
  <c r="AS95" i="19" s="1"/>
  <c r="AF91" i="19"/>
  <c r="M94" i="19"/>
  <c r="AS94" i="19" s="1"/>
  <c r="AR82" i="19"/>
  <c r="AR79" i="19"/>
  <c r="AR83" i="19"/>
  <c r="AR80" i="19"/>
  <c r="AR81" i="19"/>
  <c r="AR84" i="19"/>
  <c r="Q98" i="19"/>
  <c r="Q136" i="19"/>
  <c r="AH136" i="19" s="1"/>
  <c r="AU92" i="19"/>
  <c r="AX106" i="19"/>
  <c r="W114" i="19"/>
  <c r="W131" i="19" s="1"/>
  <c r="M149" i="19"/>
  <c r="AF149" i="19" s="1"/>
  <c r="G483" i="1" s="1"/>
  <c r="AF53" i="19"/>
  <c r="O77" i="19"/>
  <c r="AG73" i="19"/>
  <c r="O134" i="19"/>
  <c r="AG134" i="19" s="1"/>
  <c r="U149" i="19"/>
  <c r="AJ149" i="19" s="1"/>
  <c r="K483" i="1" s="1"/>
  <c r="AJ53" i="19"/>
  <c r="AO114" i="19"/>
  <c r="W129" i="19"/>
  <c r="AK129" i="19" s="1"/>
  <c r="X36" i="19"/>
  <c r="AK36" i="19"/>
  <c r="W38" i="19"/>
  <c r="AK38" i="19" s="1"/>
  <c r="W35" i="19"/>
  <c r="AF73" i="19"/>
  <c r="M77" i="19"/>
  <c r="M134" i="19"/>
  <c r="AF134" i="19" s="1"/>
  <c r="K85" i="19"/>
  <c r="AY112" i="19"/>
  <c r="G96" i="19"/>
  <c r="G94" i="19"/>
  <c r="AP94" i="19" s="1"/>
  <c r="AC91" i="19"/>
  <c r="G92" i="19"/>
  <c r="G95" i="19"/>
  <c r="AP95" i="19" s="1"/>
  <c r="G97" i="19"/>
  <c r="AP97" i="19" s="1"/>
  <c r="G93" i="19"/>
  <c r="AP93" i="19" s="1"/>
  <c r="S136" i="19"/>
  <c r="AI136" i="19" s="1"/>
  <c r="AV92" i="19"/>
  <c r="S98" i="19"/>
  <c r="AV83" i="19"/>
  <c r="AV80" i="19"/>
  <c r="AV84" i="19"/>
  <c r="AV81" i="19"/>
  <c r="AV82" i="19"/>
  <c r="AV79" i="19"/>
  <c r="AV85" i="19" s="1"/>
  <c r="G89" i="19"/>
  <c r="G88" i="19"/>
  <c r="AO84" i="19"/>
  <c r="AO81" i="19"/>
  <c r="AY78" i="19"/>
  <c r="AO80" i="19"/>
  <c r="AO83" i="19"/>
  <c r="AO79" i="19"/>
  <c r="AO82" i="19"/>
  <c r="AX109" i="19"/>
  <c r="AY109" i="19" s="1"/>
  <c r="X109" i="19"/>
  <c r="AE53" i="19"/>
  <c r="K149" i="19"/>
  <c r="AE149" i="19" s="1"/>
  <c r="F483" i="1" s="1"/>
  <c r="S144" i="19"/>
  <c r="I89" i="19"/>
  <c r="I88" i="19"/>
  <c r="I150" i="19" s="1"/>
  <c r="AL74" i="19"/>
  <c r="AE131" i="19"/>
  <c r="I85" i="19"/>
  <c r="AL76" i="19"/>
  <c r="AC75" i="19"/>
  <c r="AL75" i="19" s="1"/>
  <c r="E85" i="19"/>
  <c r="E95" i="19"/>
  <c r="E96" i="19"/>
  <c r="E94" i="19"/>
  <c r="AB91" i="19"/>
  <c r="E92" i="19"/>
  <c r="E150" i="19" s="1"/>
  <c r="E97" i="19"/>
  <c r="E93" i="19"/>
  <c r="M88" i="19"/>
  <c r="M89" i="19"/>
  <c r="X110" i="19"/>
  <c r="AX110" i="19"/>
  <c r="S129" i="19"/>
  <c r="AI129" i="19" s="1"/>
  <c r="J463" i="1" s="1"/>
  <c r="AI36" i="19"/>
  <c r="S38" i="19"/>
  <c r="AI38" i="19" s="1"/>
  <c r="S35" i="19"/>
  <c r="AS114" i="19"/>
  <c r="AQ114" i="19"/>
  <c r="AG144" i="19"/>
  <c r="O145" i="19"/>
  <c r="I134" i="19"/>
  <c r="AD134" i="19" s="1"/>
  <c r="AD73" i="19"/>
  <c r="I77" i="19"/>
  <c r="Q149" i="19"/>
  <c r="AH149" i="19" s="1"/>
  <c r="I483" i="1" s="1"/>
  <c r="AH53" i="19"/>
  <c r="K89" i="19"/>
  <c r="K88" i="19"/>
  <c r="K90" i="19" s="1"/>
  <c r="M85" i="19"/>
  <c r="X127" i="19"/>
  <c r="X130" i="19" s="1"/>
  <c r="Y42" i="19"/>
  <c r="Y46" i="19"/>
  <c r="AY121" i="19"/>
  <c r="AY127" i="19" s="1"/>
  <c r="W98" i="19"/>
  <c r="W136" i="19"/>
  <c r="AK136" i="19" s="1"/>
  <c r="AX92" i="19"/>
  <c r="Q85" i="19"/>
  <c r="Q144" i="19"/>
  <c r="O136" i="19"/>
  <c r="AG136" i="19" s="1"/>
  <c r="O98" i="19"/>
  <c r="AT92" i="19"/>
  <c r="AF131" i="19"/>
  <c r="AC131" i="19"/>
  <c r="K135" i="19"/>
  <c r="AE135" i="19" s="1"/>
  <c r="AQ80" i="19"/>
  <c r="AQ81" i="19"/>
  <c r="AQ84" i="19"/>
  <c r="AQ83" i="19"/>
  <c r="AQ82" i="19"/>
  <c r="AQ79" i="19"/>
  <c r="I136" i="19"/>
  <c r="AD136" i="19" s="1"/>
  <c r="AQ92" i="19"/>
  <c r="I98" i="19"/>
  <c r="G85" i="19"/>
  <c r="AU84" i="19"/>
  <c r="AU81" i="19"/>
  <c r="AU82" i="19"/>
  <c r="AU80" i="19"/>
  <c r="AU83" i="19"/>
  <c r="AU79" i="19"/>
  <c r="AD53" i="19"/>
  <c r="I149" i="19"/>
  <c r="AD149" i="19" s="1"/>
  <c r="E483" i="1" s="1"/>
  <c r="Q90" i="19"/>
  <c r="O149" i="19"/>
  <c r="AG149" i="19" s="1"/>
  <c r="H483" i="1" s="1"/>
  <c r="AG53" i="19"/>
  <c r="AB134" i="19"/>
  <c r="Q137" i="19"/>
  <c r="K134" i="19"/>
  <c r="AE134" i="19" s="1"/>
  <c r="AE73" i="19"/>
  <c r="K77" i="19"/>
  <c r="AJ137" i="19"/>
  <c r="E149" i="19"/>
  <c r="AB149" i="19" s="1"/>
  <c r="C483" i="1" s="1"/>
  <c r="AB53" i="19"/>
  <c r="G134" i="19"/>
  <c r="AC134" i="19" s="1"/>
  <c r="AC73" i="19"/>
  <c r="G77" i="19"/>
  <c r="AC53" i="19"/>
  <c r="G149" i="19"/>
  <c r="AC149" i="19" s="1"/>
  <c r="D483" i="1" s="1"/>
  <c r="S135" i="19"/>
  <c r="AI135" i="19" s="1"/>
  <c r="AX111" i="19"/>
  <c r="AY111" i="19" s="1"/>
  <c r="X111" i="19"/>
  <c r="W88" i="19"/>
  <c r="W150" i="19" s="1"/>
  <c r="AK150" i="19" s="1"/>
  <c r="L484" i="1" s="1"/>
  <c r="W89" i="19"/>
  <c r="X58" i="19"/>
  <c r="AW92" i="19"/>
  <c r="U98" i="19"/>
  <c r="U136" i="19"/>
  <c r="AJ136" i="19" s="1"/>
  <c r="AS82" i="19"/>
  <c r="AS79" i="19"/>
  <c r="AS80" i="19"/>
  <c r="AS84" i="19"/>
  <c r="AS83" i="19"/>
  <c r="AS81" i="19"/>
  <c r="E90" i="19"/>
  <c r="U138" i="19"/>
  <c r="U129" i="19"/>
  <c r="AJ129" i="19" s="1"/>
  <c r="K463" i="1" s="1"/>
  <c r="U38" i="19"/>
  <c r="AJ38" i="19" s="1"/>
  <c r="AJ36" i="19"/>
  <c r="U35" i="19"/>
  <c r="U114" i="19"/>
  <c r="U131" i="19" s="1"/>
  <c r="AW106" i="19"/>
  <c r="AW114" i="19" s="1"/>
  <c r="K136" i="19"/>
  <c r="AE136" i="19" s="1"/>
  <c r="AR92" i="19"/>
  <c r="K98" i="19"/>
  <c r="X113" i="19"/>
  <c r="AX113" i="19"/>
  <c r="AY113" i="19" s="1"/>
  <c r="O88" i="19"/>
  <c r="O150" i="19" s="1"/>
  <c r="O89" i="19"/>
  <c r="W135" i="19"/>
  <c r="AK135" i="19" s="1"/>
  <c r="W85" i="19"/>
  <c r="AP80" i="19"/>
  <c r="AP79" i="19"/>
  <c r="AP82" i="19"/>
  <c r="AP81" i="19"/>
  <c r="AP83" i="19"/>
  <c r="AP84" i="19"/>
  <c r="I129" i="19"/>
  <c r="AD129" i="19" s="1"/>
  <c r="E463" i="1" s="1"/>
  <c r="AD36" i="19"/>
  <c r="I35" i="19"/>
  <c r="I38" i="19"/>
  <c r="AD38" i="19" s="1"/>
  <c r="E129" i="19"/>
  <c r="AB129" i="19" s="1"/>
  <c r="C463" i="1" s="1"/>
  <c r="E38" i="19"/>
  <c r="AB38" i="19" s="1"/>
  <c r="E35" i="19"/>
  <c r="AB36" i="19"/>
  <c r="W134" i="19"/>
  <c r="AK134" i="19" s="1"/>
  <c r="W77" i="19"/>
  <c r="AK73" i="19"/>
  <c r="AU114" i="19"/>
  <c r="X61" i="19"/>
  <c r="W144" i="19"/>
  <c r="L463" i="1" l="1"/>
  <c r="AK139" i="19"/>
  <c r="AL53" i="19"/>
  <c r="AL36" i="19"/>
  <c r="AL35" i="19" s="1"/>
  <c r="AI150" i="19"/>
  <c r="J484" i="1" s="1"/>
  <c r="S139" i="19"/>
  <c r="AI139" i="19" s="1"/>
  <c r="J473" i="1" s="1"/>
  <c r="AI137" i="19"/>
  <c r="S138" i="19"/>
  <c r="AI138" i="19" s="1"/>
  <c r="J472" i="1" s="1"/>
  <c r="O140" i="19"/>
  <c r="AG140" i="19" s="1"/>
  <c r="H474" i="1" s="1"/>
  <c r="AG35" i="19"/>
  <c r="O90" i="19"/>
  <c r="O137" i="19" s="1"/>
  <c r="M90" i="19"/>
  <c r="M137" i="19" s="1"/>
  <c r="U145" i="19"/>
  <c r="U146" i="19" s="1"/>
  <c r="K150" i="19"/>
  <c r="X134" i="19"/>
  <c r="Y135" i="19" s="1"/>
  <c r="M150" i="19"/>
  <c r="AL73" i="19"/>
  <c r="E137" i="19"/>
  <c r="W151" i="19"/>
  <c r="AB137" i="19"/>
  <c r="E139" i="19"/>
  <c r="AB139" i="19" s="1"/>
  <c r="C473" i="1" s="1"/>
  <c r="E138" i="19"/>
  <c r="AJ145" i="19"/>
  <c r="AJ132" i="19"/>
  <c r="K466" i="1" s="1"/>
  <c r="AW98" i="19"/>
  <c r="AU85" i="19"/>
  <c r="AQ85" i="19"/>
  <c r="O146" i="19"/>
  <c r="AG146" i="19" s="1"/>
  <c r="AG145" i="19"/>
  <c r="U151" i="19"/>
  <c r="AJ150" i="19"/>
  <c r="K484" i="1" s="1"/>
  <c r="AU98" i="19"/>
  <c r="AR98" i="19"/>
  <c r="AT98" i="19"/>
  <c r="Q139" i="19"/>
  <c r="AH139" i="19" s="1"/>
  <c r="I473" i="1" s="1"/>
  <c r="AH137" i="19"/>
  <c r="Q138" i="19"/>
  <c r="G90" i="19"/>
  <c r="AS96" i="19"/>
  <c r="M144" i="19"/>
  <c r="I146" i="19"/>
  <c r="AD146" i="19" s="1"/>
  <c r="AD145" i="19"/>
  <c r="AJ138" i="19"/>
  <c r="K472" i="1" s="1"/>
  <c r="U141" i="19"/>
  <c r="G136" i="19"/>
  <c r="AC136" i="19" s="1"/>
  <c r="AP92" i="19"/>
  <c r="G98" i="19"/>
  <c r="E136" i="19"/>
  <c r="E98" i="19"/>
  <c r="X150" i="19"/>
  <c r="AO92" i="19"/>
  <c r="X129" i="19"/>
  <c r="AL129" i="19" s="1"/>
  <c r="X38" i="19"/>
  <c r="AL38" i="19" s="1"/>
  <c r="AP85" i="19"/>
  <c r="AN149" i="19"/>
  <c r="O483" i="1" s="1"/>
  <c r="AM149" i="19"/>
  <c r="N483" i="1" s="1"/>
  <c r="AO94" i="19"/>
  <c r="AY94" i="19" s="1"/>
  <c r="AY83" i="19"/>
  <c r="AP96" i="19"/>
  <c r="G144" i="19"/>
  <c r="S152" i="19"/>
  <c r="AI152" i="19" s="1"/>
  <c r="J486" i="1" s="1"/>
  <c r="AI151" i="19"/>
  <c r="J485" i="1" s="1"/>
  <c r="G137" i="19"/>
  <c r="AO93" i="19"/>
  <c r="AY93" i="19" s="1"/>
  <c r="W140" i="19"/>
  <c r="AK140" i="19" s="1"/>
  <c r="L474" i="1" s="1"/>
  <c r="AK35" i="19"/>
  <c r="AY82" i="19"/>
  <c r="X144" i="19"/>
  <c r="AO96" i="19"/>
  <c r="E144" i="19"/>
  <c r="AY80" i="19"/>
  <c r="AK131" i="19"/>
  <c r="AO97" i="19"/>
  <c r="AY97" i="19" s="1"/>
  <c r="AB135" i="19"/>
  <c r="X135" i="19"/>
  <c r="AL135" i="19" s="1"/>
  <c r="AL91" i="19"/>
  <c r="AJ131" i="19"/>
  <c r="U139" i="19"/>
  <c r="AJ139" i="19" s="1"/>
  <c r="K473" i="1" s="1"/>
  <c r="AQ98" i="19"/>
  <c r="I137" i="19"/>
  <c r="AO95" i="19"/>
  <c r="AY95" i="19" s="1"/>
  <c r="I90" i="19"/>
  <c r="AX114" i="19"/>
  <c r="Q151" i="19"/>
  <c r="O151" i="19"/>
  <c r="AG150" i="19"/>
  <c r="H484" i="1" s="1"/>
  <c r="E140" i="19"/>
  <c r="AB140" i="19" s="1"/>
  <c r="C474" i="1" s="1"/>
  <c r="AB35" i="19"/>
  <c r="AH144" i="19"/>
  <c r="Q145" i="19"/>
  <c r="AD150" i="19"/>
  <c r="E484" i="1" s="1"/>
  <c r="I151" i="19"/>
  <c r="AY81" i="19"/>
  <c r="AV98" i="19"/>
  <c r="AY106" i="19"/>
  <c r="AY114" i="19" s="1"/>
  <c r="Y107" i="19"/>
  <c r="Z107" i="19" s="1"/>
  <c r="K146" i="19"/>
  <c r="AE146" i="19" s="1"/>
  <c r="AE145" i="19"/>
  <c r="AR85" i="19"/>
  <c r="AK132" i="19"/>
  <c r="L466" i="1" s="1"/>
  <c r="AX98" i="19"/>
  <c r="I140" i="19"/>
  <c r="AD140" i="19" s="1"/>
  <c r="E474" i="1" s="1"/>
  <c r="AD35" i="19"/>
  <c r="U140" i="19"/>
  <c r="AJ140" i="19" s="1"/>
  <c r="K474" i="1" s="1"/>
  <c r="AJ35" i="19"/>
  <c r="K137" i="19"/>
  <c r="AI144" i="19"/>
  <c r="S145" i="19"/>
  <c r="AY84" i="19"/>
  <c r="AX85" i="19"/>
  <c r="AL130" i="19"/>
  <c r="M464" i="1" s="1"/>
  <c r="W90" i="19"/>
  <c r="S140" i="19"/>
  <c r="AI140" i="19" s="1"/>
  <c r="J474" i="1" s="1"/>
  <c r="AI35" i="19"/>
  <c r="AO85" i="19"/>
  <c r="AY79" i="19"/>
  <c r="AK144" i="19"/>
  <c r="W145" i="19"/>
  <c r="AK145" i="19" s="1"/>
  <c r="AS85" i="19"/>
  <c r="W137" i="19"/>
  <c r="M136" i="19"/>
  <c r="AF136" i="19" s="1"/>
  <c r="M98" i="19"/>
  <c r="AS92" i="19"/>
  <c r="M463" i="1" l="1"/>
  <c r="AL139" i="19"/>
  <c r="M473" i="1" s="1"/>
  <c r="W152" i="19"/>
  <c r="AK152" i="19" s="1"/>
  <c r="L486" i="1" s="1"/>
  <c r="AK151" i="19"/>
  <c r="L485" i="1" s="1"/>
  <c r="S141" i="19"/>
  <c r="AI141" i="19" s="1"/>
  <c r="J475" i="1" s="1"/>
  <c r="O138" i="19"/>
  <c r="AG138" i="19" s="1"/>
  <c r="H472" i="1" s="1"/>
  <c r="O139" i="19"/>
  <c r="AG139" i="19" s="1"/>
  <c r="H473" i="1" s="1"/>
  <c r="AG137" i="19"/>
  <c r="AL150" i="19"/>
  <c r="M484" i="1" s="1"/>
  <c r="D4" i="21" s="1"/>
  <c r="W133" i="19"/>
  <c r="AK133" i="19" s="1"/>
  <c r="L467" i="1" s="1"/>
  <c r="AL134" i="19"/>
  <c r="AY96" i="19"/>
  <c r="AD151" i="19"/>
  <c r="E485" i="1" s="1"/>
  <c r="I152" i="19"/>
  <c r="AD152" i="19" s="1"/>
  <c r="E486" i="1" s="1"/>
  <c r="AB150" i="19"/>
  <c r="C484" i="1" s="1"/>
  <c r="E151" i="19"/>
  <c r="AP98" i="19"/>
  <c r="AC150" i="19"/>
  <c r="D484" i="1" s="1"/>
  <c r="G151" i="19"/>
  <c r="Q146" i="19"/>
  <c r="AH146" i="19" s="1"/>
  <c r="AH145" i="19"/>
  <c r="X131" i="19"/>
  <c r="Y114" i="19"/>
  <c r="AD132" i="19"/>
  <c r="E466" i="1" s="1"/>
  <c r="I133" i="19"/>
  <c r="AD133" i="19" s="1"/>
  <c r="E467" i="1" s="1"/>
  <c r="AC137" i="19"/>
  <c r="G139" i="19"/>
  <c r="AC139" i="19" s="1"/>
  <c r="D473" i="1" s="1"/>
  <c r="G138" i="19"/>
  <c r="AK137" i="19"/>
  <c r="W139" i="19"/>
  <c r="L473" i="1" s="1"/>
  <c r="W138" i="19"/>
  <c r="AG132" i="19"/>
  <c r="H466" i="1" s="1"/>
  <c r="O133" i="19"/>
  <c r="AG133" i="19" s="1"/>
  <c r="H467" i="1" s="1"/>
  <c r="AH132" i="19"/>
  <c r="I466" i="1" s="1"/>
  <c r="Q133" i="19"/>
  <c r="AH133" i="19" s="1"/>
  <c r="I467" i="1" s="1"/>
  <c r="AD137" i="19"/>
  <c r="I139" i="19"/>
  <c r="AD139" i="19" s="1"/>
  <c r="E473" i="1" s="1"/>
  <c r="I138" i="19"/>
  <c r="AE132" i="19"/>
  <c r="F466" i="1" s="1"/>
  <c r="K133" i="19"/>
  <c r="AE133" i="19" s="1"/>
  <c r="F467" i="1" s="1"/>
  <c r="O152" i="19"/>
  <c r="AG152" i="19" s="1"/>
  <c r="H486" i="1" s="1"/>
  <c r="AG151" i="19"/>
  <c r="H485" i="1" s="1"/>
  <c r="U133" i="19"/>
  <c r="AJ133" i="19" s="1"/>
  <c r="K467" i="1" s="1"/>
  <c r="AF137" i="19"/>
  <c r="M139" i="19"/>
  <c r="AF139" i="19" s="1"/>
  <c r="G473" i="1" s="1"/>
  <c r="M138" i="19"/>
  <c r="AB138" i="19"/>
  <c r="C472" i="1" s="1"/>
  <c r="E141" i="19"/>
  <c r="S142" i="19"/>
  <c r="AI142" i="19" s="1"/>
  <c r="J476" i="1" s="1"/>
  <c r="U142" i="19"/>
  <c r="AJ142" i="19" s="1"/>
  <c r="K476" i="1" s="1"/>
  <c r="AJ141" i="19"/>
  <c r="K475" i="1" s="1"/>
  <c r="Q152" i="19"/>
  <c r="AH152" i="19" s="1"/>
  <c r="I486" i="1" s="1"/>
  <c r="AH151" i="19"/>
  <c r="I485" i="1" s="1"/>
  <c r="AB144" i="19"/>
  <c r="E145" i="19"/>
  <c r="AC144" i="19"/>
  <c r="G145" i="19"/>
  <c r="AO98" i="19"/>
  <c r="AL132" i="19"/>
  <c r="M466" i="1" s="1"/>
  <c r="AF144" i="19"/>
  <c r="M145" i="19"/>
  <c r="AI132" i="19"/>
  <c r="J466" i="1" s="1"/>
  <c r="S133" i="19"/>
  <c r="AI133" i="19" s="1"/>
  <c r="J467" i="1" s="1"/>
  <c r="AB136" i="19"/>
  <c r="X136" i="19"/>
  <c r="AL136" i="19" s="1"/>
  <c r="AH138" i="19"/>
  <c r="I472" i="1" s="1"/>
  <c r="Q141" i="19"/>
  <c r="U152" i="19"/>
  <c r="AJ152" i="19" s="1"/>
  <c r="K486" i="1" s="1"/>
  <c r="AJ151" i="19"/>
  <c r="K485" i="1" s="1"/>
  <c r="X137" i="19"/>
  <c r="AE150" i="19"/>
  <c r="F484" i="1" s="1"/>
  <c r="K151" i="19"/>
  <c r="S146" i="19"/>
  <c r="AI146" i="19" s="1"/>
  <c r="AI145" i="19"/>
  <c r="O141" i="19"/>
  <c r="AE137" i="19"/>
  <c r="K139" i="19"/>
  <c r="AE139" i="19" s="1"/>
  <c r="F473" i="1" s="1"/>
  <c r="K138" i="19"/>
  <c r="AY85" i="19"/>
  <c r="AY92" i="19"/>
  <c r="AS98" i="19"/>
  <c r="AF150" i="19"/>
  <c r="G484" i="1" s="1"/>
  <c r="M151" i="19"/>
  <c r="AN135" i="19"/>
  <c r="AM135" i="19"/>
  <c r="AL144" i="19"/>
  <c r="M478" i="1" s="1"/>
  <c r="X145" i="19"/>
  <c r="AC151" i="19" l="1"/>
  <c r="D485" i="1" s="1"/>
  <c r="G152" i="19"/>
  <c r="AC152" i="19" s="1"/>
  <c r="D486" i="1" s="1"/>
  <c r="AB145" i="19"/>
  <c r="E146" i="19"/>
  <c r="AB146" i="19" s="1"/>
  <c r="X146" i="19"/>
  <c r="AL146" i="19" s="1"/>
  <c r="M480" i="1" s="1"/>
  <c r="AL145" i="19"/>
  <c r="M479" i="1" s="1"/>
  <c r="AB151" i="19"/>
  <c r="C485" i="1" s="1"/>
  <c r="X151" i="19"/>
  <c r="E152" i="19"/>
  <c r="AB152" i="19" s="1"/>
  <c r="C486" i="1" s="1"/>
  <c r="AF151" i="19"/>
  <c r="G485" i="1" s="1"/>
  <c r="M152" i="19"/>
  <c r="AF152" i="19" s="1"/>
  <c r="G486" i="1" s="1"/>
  <c r="M146" i="19"/>
  <c r="AF146" i="19" s="1"/>
  <c r="AF145" i="19"/>
  <c r="AE151" i="19"/>
  <c r="F485" i="1" s="1"/>
  <c r="K152" i="19"/>
  <c r="AE152" i="19" s="1"/>
  <c r="F486" i="1" s="1"/>
  <c r="AB132" i="19"/>
  <c r="C466" i="1" s="1"/>
  <c r="E133" i="19"/>
  <c r="AB133" i="19" s="1"/>
  <c r="C467" i="1" s="1"/>
  <c r="AD138" i="19"/>
  <c r="E472" i="1" s="1"/>
  <c r="I141" i="19"/>
  <c r="O142" i="19"/>
  <c r="AG142" i="19" s="1"/>
  <c r="H476" i="1" s="1"/>
  <c r="AG141" i="19"/>
  <c r="H475" i="1" s="1"/>
  <c r="AC132" i="19"/>
  <c r="D466" i="1" s="1"/>
  <c r="G133" i="19"/>
  <c r="AC133" i="19" s="1"/>
  <c r="D467" i="1" s="1"/>
  <c r="AF132" i="19"/>
  <c r="G466" i="1" s="1"/>
  <c r="M133" i="19"/>
  <c r="AF133" i="19" s="1"/>
  <c r="G467" i="1" s="1"/>
  <c r="Z137" i="19"/>
  <c r="AL137" i="19"/>
  <c r="X139" i="19"/>
  <c r="AB141" i="19"/>
  <c r="C475" i="1" s="1"/>
  <c r="E142" i="19"/>
  <c r="AB142" i="19" s="1"/>
  <c r="C476" i="1" s="1"/>
  <c r="AK138" i="19"/>
  <c r="L472" i="1" s="1"/>
  <c r="W141" i="19"/>
  <c r="AC138" i="19"/>
  <c r="D472" i="1" s="1"/>
  <c r="G141" i="19"/>
  <c r="AY98" i="19"/>
  <c r="X138" i="19"/>
  <c r="Y137" i="19" s="1"/>
  <c r="AC145" i="19"/>
  <c r="G146" i="19"/>
  <c r="AC146" i="19" s="1"/>
  <c r="AE138" i="19"/>
  <c r="F472" i="1" s="1"/>
  <c r="K141" i="19"/>
  <c r="Q142" i="19"/>
  <c r="AH142" i="19" s="1"/>
  <c r="I476" i="1" s="1"/>
  <c r="AH141" i="19"/>
  <c r="I475" i="1" s="1"/>
  <c r="AF138" i="19"/>
  <c r="G472" i="1" s="1"/>
  <c r="M141" i="19"/>
  <c r="AL131" i="19"/>
  <c r="M465" i="1" s="1"/>
  <c r="X133" i="19"/>
  <c r="AL133" i="19" s="1"/>
  <c r="M467" i="1" s="1"/>
  <c r="Z464" i="1" s="1"/>
  <c r="Z465" i="1" s="1"/>
  <c r="M142" i="19" l="1"/>
  <c r="AF142" i="19" s="1"/>
  <c r="G476" i="1" s="1"/>
  <c r="AF141" i="19"/>
  <c r="G475" i="1" s="1"/>
  <c r="AN145" i="19"/>
  <c r="AM145" i="19"/>
  <c r="AD141" i="19"/>
  <c r="E475" i="1" s="1"/>
  <c r="I142" i="19"/>
  <c r="AD142" i="19" s="1"/>
  <c r="E476" i="1" s="1"/>
  <c r="AC141" i="19"/>
  <c r="D475" i="1" s="1"/>
  <c r="G142" i="19"/>
  <c r="AC142" i="19" s="1"/>
  <c r="D476" i="1" s="1"/>
  <c r="X152" i="19"/>
  <c r="AL152" i="19" s="1"/>
  <c r="M486" i="1" s="1"/>
  <c r="AL151" i="19"/>
  <c r="M485" i="1" s="1"/>
  <c r="E4" i="21" s="1"/>
  <c r="F4" i="21" s="1"/>
  <c r="C29" i="21" s="1"/>
  <c r="E29" i="21" s="1"/>
  <c r="AK141" i="19"/>
  <c r="L475" i="1" s="1"/>
  <c r="W142" i="19"/>
  <c r="AK142" i="19" s="1"/>
  <c r="L476" i="1" s="1"/>
  <c r="AL138" i="19"/>
  <c r="M472" i="1" s="1"/>
  <c r="X141" i="19"/>
  <c r="X142" i="19" s="1"/>
  <c r="AE141" i="19"/>
  <c r="F475" i="1" s="1"/>
  <c r="K142" i="19"/>
  <c r="AE142" i="19" s="1"/>
  <c r="F476" i="1" s="1"/>
  <c r="AM147" i="19" l="1"/>
  <c r="N481" i="1" s="1"/>
  <c r="N479" i="1"/>
  <c r="AN147" i="19"/>
  <c r="O481" i="1" s="1"/>
  <c r="O479" i="1"/>
  <c r="AO147" i="19"/>
  <c r="AN150" i="19"/>
  <c r="AM150" i="19" l="1"/>
  <c r="AM151" i="19" s="1"/>
  <c r="P481" i="1"/>
  <c r="AN151" i="19"/>
  <c r="O484" i="1"/>
  <c r="J4" i="21" s="1"/>
  <c r="N484" i="1"/>
  <c r="G4" i="21" s="1"/>
  <c r="N442" i="1"/>
  <c r="O442" i="1"/>
  <c r="C438" i="1"/>
  <c r="D438" i="1"/>
  <c r="E438" i="1"/>
  <c r="F438" i="1"/>
  <c r="G438" i="1"/>
  <c r="H438" i="1"/>
  <c r="I438" i="1"/>
  <c r="J438" i="1"/>
  <c r="K438" i="1"/>
  <c r="L438" i="1"/>
  <c r="C441" i="1"/>
  <c r="C442" i="1"/>
  <c r="D442" i="1"/>
  <c r="E442" i="1"/>
  <c r="F442" i="1"/>
  <c r="G442" i="1"/>
  <c r="H442" i="1"/>
  <c r="I442" i="1"/>
  <c r="J442" i="1"/>
  <c r="K442" i="1"/>
  <c r="L442" i="1"/>
  <c r="M442" i="1"/>
  <c r="C443" i="1"/>
  <c r="D443" i="1"/>
  <c r="E443" i="1"/>
  <c r="F443" i="1"/>
  <c r="G443" i="1"/>
  <c r="H443" i="1"/>
  <c r="I443" i="1"/>
  <c r="J443" i="1"/>
  <c r="K443" i="1"/>
  <c r="L443" i="1"/>
  <c r="M443" i="1"/>
  <c r="C444" i="1"/>
  <c r="D444" i="1"/>
  <c r="E444" i="1"/>
  <c r="F444" i="1"/>
  <c r="G444" i="1"/>
  <c r="H444" i="1"/>
  <c r="I444" i="1"/>
  <c r="J444" i="1"/>
  <c r="K444" i="1"/>
  <c r="L444" i="1"/>
  <c r="M444" i="1"/>
  <c r="M447" i="1"/>
  <c r="M448" i="1"/>
  <c r="M449" i="1"/>
  <c r="C450" i="1"/>
  <c r="D450" i="1"/>
  <c r="E450" i="1"/>
  <c r="F450" i="1"/>
  <c r="G450" i="1"/>
  <c r="H450" i="1"/>
  <c r="I450" i="1"/>
  <c r="J450" i="1"/>
  <c r="K450" i="1"/>
  <c r="L450" i="1"/>
  <c r="M450" i="1"/>
  <c r="C451" i="1"/>
  <c r="D451" i="1"/>
  <c r="E451" i="1"/>
  <c r="F451" i="1"/>
  <c r="G451" i="1"/>
  <c r="H451" i="1"/>
  <c r="I451" i="1"/>
  <c r="J451" i="1"/>
  <c r="K451" i="1"/>
  <c r="L451" i="1"/>
  <c r="C452" i="1"/>
  <c r="D452" i="1"/>
  <c r="E452" i="1"/>
  <c r="F452" i="1"/>
  <c r="G452" i="1"/>
  <c r="H452" i="1"/>
  <c r="I452" i="1"/>
  <c r="J452" i="1"/>
  <c r="K452" i="1"/>
  <c r="L452" i="1"/>
  <c r="C453" i="1"/>
  <c r="D453" i="1"/>
  <c r="E453" i="1"/>
  <c r="F453" i="1"/>
  <c r="G453" i="1"/>
  <c r="H453" i="1"/>
  <c r="I453" i="1"/>
  <c r="J453" i="1"/>
  <c r="K453" i="1"/>
  <c r="L453" i="1"/>
  <c r="W42" i="18"/>
  <c r="O20" i="18"/>
  <c r="N20" i="18"/>
  <c r="M20" i="18"/>
  <c r="L20" i="18"/>
  <c r="K20" i="18"/>
  <c r="J20" i="18"/>
  <c r="I20" i="18"/>
  <c r="H20" i="18"/>
  <c r="G20" i="18"/>
  <c r="F20" i="18"/>
  <c r="E20" i="18"/>
  <c r="AK146" i="18"/>
  <c r="AJ146" i="18"/>
  <c r="X140" i="18"/>
  <c r="V127" i="18"/>
  <c r="T127" i="18"/>
  <c r="R127" i="18"/>
  <c r="P127" i="18"/>
  <c r="N127" i="18"/>
  <c r="L127" i="18"/>
  <c r="J127" i="18"/>
  <c r="H127" i="18"/>
  <c r="F127" i="18"/>
  <c r="D127" i="18"/>
  <c r="AK126" i="18"/>
  <c r="AJ126" i="18"/>
  <c r="AI126" i="18"/>
  <c r="AH126" i="18"/>
  <c r="AG126" i="18"/>
  <c r="AF126" i="18"/>
  <c r="AD126" i="18"/>
  <c r="AC126" i="18"/>
  <c r="AB126" i="18"/>
  <c r="AK125" i="18"/>
  <c r="AJ125" i="18"/>
  <c r="AI125" i="18"/>
  <c r="AH125" i="18"/>
  <c r="AG125" i="18"/>
  <c r="AF125" i="18"/>
  <c r="AE125" i="18"/>
  <c r="AD125" i="18"/>
  <c r="AC125" i="18"/>
  <c r="AB125" i="18"/>
  <c r="AK124" i="18"/>
  <c r="AJ124" i="18"/>
  <c r="AI124" i="18"/>
  <c r="AH124" i="18"/>
  <c r="AG124" i="18"/>
  <c r="AF124" i="18"/>
  <c r="AE124" i="18"/>
  <c r="AD124" i="18"/>
  <c r="AC124" i="18"/>
  <c r="AB124" i="18"/>
  <c r="AK123" i="18"/>
  <c r="AJ123" i="18"/>
  <c r="AI123" i="18"/>
  <c r="AH123" i="18"/>
  <c r="AG123" i="18"/>
  <c r="AF123" i="18"/>
  <c r="AE123" i="18"/>
  <c r="AD123" i="18"/>
  <c r="AC123" i="18"/>
  <c r="AB123" i="18"/>
  <c r="AK122" i="18"/>
  <c r="AJ122" i="18"/>
  <c r="AI122" i="18"/>
  <c r="AH122" i="18"/>
  <c r="AG122" i="18"/>
  <c r="AF122" i="18"/>
  <c r="AE122" i="18"/>
  <c r="AD122" i="18"/>
  <c r="AC122" i="18"/>
  <c r="AB122" i="18"/>
  <c r="AK121" i="18"/>
  <c r="AJ121" i="18"/>
  <c r="AI121" i="18"/>
  <c r="AH121" i="18"/>
  <c r="AG121" i="18"/>
  <c r="AG127" i="18" s="1"/>
  <c r="AF121" i="18"/>
  <c r="AF127" i="18" s="1"/>
  <c r="AE121" i="18"/>
  <c r="AD121" i="18"/>
  <c r="AD127" i="18" s="1"/>
  <c r="AC121" i="18"/>
  <c r="AB121" i="18"/>
  <c r="V119" i="18"/>
  <c r="T119" i="18"/>
  <c r="R119" i="18"/>
  <c r="P119" i="18"/>
  <c r="N119" i="18"/>
  <c r="L119" i="18"/>
  <c r="J119" i="18"/>
  <c r="H119" i="18"/>
  <c r="F119" i="18"/>
  <c r="D119" i="18"/>
  <c r="V114" i="18"/>
  <c r="T114" i="18"/>
  <c r="R114" i="18"/>
  <c r="P114" i="18"/>
  <c r="N114" i="18"/>
  <c r="L114" i="18"/>
  <c r="J114" i="18"/>
  <c r="H114" i="18"/>
  <c r="F114" i="18"/>
  <c r="D114" i="18"/>
  <c r="AK113" i="18"/>
  <c r="AJ113" i="18"/>
  <c r="AI113" i="18"/>
  <c r="AH113" i="18"/>
  <c r="AG113" i="18"/>
  <c r="AF113" i="18"/>
  <c r="AE113" i="18"/>
  <c r="AD113" i="18"/>
  <c r="AC113" i="18"/>
  <c r="AB113" i="18"/>
  <c r="AK112" i="18"/>
  <c r="AJ112" i="18"/>
  <c r="AI112" i="18"/>
  <c r="AH112" i="18"/>
  <c r="AG112" i="18"/>
  <c r="AF112" i="18"/>
  <c r="AE112" i="18"/>
  <c r="AD112" i="18"/>
  <c r="AC112" i="18"/>
  <c r="AB112" i="18"/>
  <c r="AK111" i="18"/>
  <c r="AJ111" i="18"/>
  <c r="AI111" i="18"/>
  <c r="AH111" i="18"/>
  <c r="AG111" i="18"/>
  <c r="AF111" i="18"/>
  <c r="AE111" i="18"/>
  <c r="AD111" i="18"/>
  <c r="AC111" i="18"/>
  <c r="AB111" i="18"/>
  <c r="AK110" i="18"/>
  <c r="AJ110" i="18"/>
  <c r="AI110" i="18"/>
  <c r="AH110" i="18"/>
  <c r="AG110" i="18"/>
  <c r="AF110" i="18"/>
  <c r="AE110" i="18"/>
  <c r="AD110" i="18"/>
  <c r="AC110" i="18"/>
  <c r="AB110" i="18"/>
  <c r="AT109" i="18"/>
  <c r="AK109" i="18"/>
  <c r="AJ109" i="18"/>
  <c r="AI109" i="18"/>
  <c r="AH109" i="18"/>
  <c r="AG109" i="18"/>
  <c r="AF109" i="18"/>
  <c r="AE109" i="18"/>
  <c r="AD109" i="18"/>
  <c r="AC109" i="18"/>
  <c r="AB109" i="18"/>
  <c r="AK108" i="18"/>
  <c r="AJ108" i="18"/>
  <c r="AI108" i="18"/>
  <c r="AH108" i="18"/>
  <c r="AG108" i="18"/>
  <c r="AF108" i="18"/>
  <c r="AE108" i="18"/>
  <c r="AD108" i="18"/>
  <c r="AC108" i="18"/>
  <c r="AB108" i="18"/>
  <c r="AK107" i="18"/>
  <c r="AJ107" i="18"/>
  <c r="AI107" i="18"/>
  <c r="AH107" i="18"/>
  <c r="AG107" i="18"/>
  <c r="AF107" i="18"/>
  <c r="AE107" i="18"/>
  <c r="AD107" i="18"/>
  <c r="AC107" i="18"/>
  <c r="AB107" i="18"/>
  <c r="AK106" i="18"/>
  <c r="AJ106" i="18"/>
  <c r="AI106" i="18"/>
  <c r="AH106" i="18"/>
  <c r="AG106" i="18"/>
  <c r="AF106" i="18"/>
  <c r="AE106" i="18"/>
  <c r="AD106" i="18"/>
  <c r="AC106" i="18"/>
  <c r="AB106" i="18"/>
  <c r="AK103" i="18"/>
  <c r="AJ103" i="18"/>
  <c r="AH103" i="18"/>
  <c r="AG103" i="18"/>
  <c r="V103" i="18"/>
  <c r="T103" i="18"/>
  <c r="R103" i="18"/>
  <c r="AI103" i="18" s="1"/>
  <c r="P103" i="18"/>
  <c r="N103" i="18"/>
  <c r="L103" i="18"/>
  <c r="AF103" i="18" s="1"/>
  <c r="J103" i="18"/>
  <c r="H103" i="18"/>
  <c r="AE103" i="18" s="1"/>
  <c r="F103" i="18"/>
  <c r="AC103" i="18" s="1"/>
  <c r="D103" i="18"/>
  <c r="AB103" i="18" s="1"/>
  <c r="AK102" i="18"/>
  <c r="AJ102" i="18"/>
  <c r="AI102" i="18"/>
  <c r="AH102" i="18"/>
  <c r="AG102" i="18"/>
  <c r="AF102" i="18"/>
  <c r="AE102" i="18"/>
  <c r="AD102" i="18"/>
  <c r="AC102" i="18"/>
  <c r="AB102" i="18"/>
  <c r="AK101" i="18"/>
  <c r="AJ101" i="18"/>
  <c r="AI101" i="18"/>
  <c r="AH101" i="18"/>
  <c r="AG101" i="18"/>
  <c r="AF101" i="18"/>
  <c r="AE101" i="18"/>
  <c r="AD101" i="18"/>
  <c r="AC101" i="18"/>
  <c r="AB101" i="18"/>
  <c r="AG98" i="18"/>
  <c r="AE98" i="18"/>
  <c r="AC98" i="18"/>
  <c r="V98" i="18"/>
  <c r="AK98" i="18" s="1"/>
  <c r="T98" i="18"/>
  <c r="AJ98" i="18" s="1"/>
  <c r="R98" i="18"/>
  <c r="AI98" i="18" s="1"/>
  <c r="P98" i="18"/>
  <c r="AH98" i="18" s="1"/>
  <c r="N98" i="18"/>
  <c r="L98" i="18"/>
  <c r="AF98" i="18" s="1"/>
  <c r="J98" i="18"/>
  <c r="H98" i="18"/>
  <c r="F98" i="18"/>
  <c r="D98" i="18"/>
  <c r="AB98" i="18" s="1"/>
  <c r="AK97" i="18"/>
  <c r="AJ97" i="18"/>
  <c r="AI97" i="18"/>
  <c r="AH97" i="18"/>
  <c r="AG97" i="18"/>
  <c r="AF97" i="18"/>
  <c r="AE97" i="18"/>
  <c r="AD97" i="18"/>
  <c r="AC97" i="18"/>
  <c r="AB97" i="18"/>
  <c r="AK96" i="18"/>
  <c r="AJ96" i="18"/>
  <c r="AI96" i="18"/>
  <c r="AH96" i="18"/>
  <c r="AG96" i="18"/>
  <c r="AF96" i="18"/>
  <c r="AD96" i="18"/>
  <c r="AC96" i="18"/>
  <c r="AB96" i="18"/>
  <c r="AK95" i="18"/>
  <c r="AJ95" i="18"/>
  <c r="AI95" i="18"/>
  <c r="AH95" i="18"/>
  <c r="AG95" i="18"/>
  <c r="AF95" i="18"/>
  <c r="AE95" i="18"/>
  <c r="AD95" i="18"/>
  <c r="AC95" i="18"/>
  <c r="AB95" i="18"/>
  <c r="AK94" i="18"/>
  <c r="AJ94" i="18"/>
  <c r="AI94" i="18"/>
  <c r="AH94" i="18"/>
  <c r="AG94" i="18"/>
  <c r="AF94" i="18"/>
  <c r="AE94" i="18"/>
  <c r="AD94" i="18"/>
  <c r="AC94" i="18"/>
  <c r="AB94" i="18"/>
  <c r="AK93" i="18"/>
  <c r="AJ93" i="18"/>
  <c r="AI93" i="18"/>
  <c r="AH93" i="18"/>
  <c r="AG93" i="18"/>
  <c r="AF93" i="18"/>
  <c r="AE93" i="18"/>
  <c r="AD93" i="18"/>
  <c r="AC93" i="18"/>
  <c r="AB93" i="18"/>
  <c r="AK92" i="18"/>
  <c r="AJ92" i="18"/>
  <c r="AI92" i="18"/>
  <c r="AH92" i="18"/>
  <c r="AG92" i="18"/>
  <c r="AF92" i="18"/>
  <c r="AE92" i="18"/>
  <c r="AD92" i="18"/>
  <c r="AC92" i="18"/>
  <c r="AB92" i="18"/>
  <c r="V90" i="18"/>
  <c r="T90" i="18"/>
  <c r="R90" i="18"/>
  <c r="P90" i="18"/>
  <c r="N90" i="18"/>
  <c r="L90" i="18"/>
  <c r="J90" i="18"/>
  <c r="H90" i="18"/>
  <c r="F90" i="18"/>
  <c r="D90" i="18"/>
  <c r="V85" i="18"/>
  <c r="T85" i="18"/>
  <c r="R85" i="18"/>
  <c r="P85" i="18"/>
  <c r="N85" i="18"/>
  <c r="L85" i="18"/>
  <c r="J85" i="18"/>
  <c r="H85" i="18"/>
  <c r="F85" i="18"/>
  <c r="D85" i="18"/>
  <c r="AK84" i="18"/>
  <c r="AJ84" i="18"/>
  <c r="AI84" i="18"/>
  <c r="AH84" i="18"/>
  <c r="AG84" i="18"/>
  <c r="AF84" i="18"/>
  <c r="AE84" i="18"/>
  <c r="AD84" i="18"/>
  <c r="AC84" i="18"/>
  <c r="AB84" i="18"/>
  <c r="AK83" i="18"/>
  <c r="AJ83" i="18"/>
  <c r="AI83" i="18"/>
  <c r="AH83" i="18"/>
  <c r="AG83" i="18"/>
  <c r="AF83" i="18"/>
  <c r="AE83" i="18"/>
  <c r="AD83" i="18"/>
  <c r="AC83" i="18"/>
  <c r="AB83" i="18"/>
  <c r="AK82" i="18"/>
  <c r="AJ82" i="18"/>
  <c r="AI82" i="18"/>
  <c r="AH82" i="18"/>
  <c r="AG82" i="18"/>
  <c r="AF82" i="18"/>
  <c r="AE82" i="18"/>
  <c r="AD82" i="18"/>
  <c r="AC82" i="18"/>
  <c r="AB82" i="18"/>
  <c r="AK81" i="18"/>
  <c r="AJ81" i="18"/>
  <c r="AI81" i="18"/>
  <c r="AH81" i="18"/>
  <c r="AG81" i="18"/>
  <c r="AF81" i="18"/>
  <c r="AE81" i="18"/>
  <c r="AD81" i="18"/>
  <c r="AC81" i="18"/>
  <c r="AB81" i="18"/>
  <c r="AK80" i="18"/>
  <c r="AJ80" i="18"/>
  <c r="AI80" i="18"/>
  <c r="AH80" i="18"/>
  <c r="AG80" i="18"/>
  <c r="AF80" i="18"/>
  <c r="AE80" i="18"/>
  <c r="AD80" i="18"/>
  <c r="AC80" i="18"/>
  <c r="AB80" i="18"/>
  <c r="AK79" i="18"/>
  <c r="AJ79" i="18"/>
  <c r="AI79" i="18"/>
  <c r="AH79" i="18"/>
  <c r="AH85" i="18" s="1"/>
  <c r="AG79" i="18"/>
  <c r="AG85" i="18" s="1"/>
  <c r="AF79" i="18"/>
  <c r="AE79" i="18"/>
  <c r="AD79" i="18"/>
  <c r="AC79" i="18"/>
  <c r="AC85" i="18" s="1"/>
  <c r="AB79" i="18"/>
  <c r="V77" i="18"/>
  <c r="T77" i="18"/>
  <c r="R77" i="18"/>
  <c r="P77" i="18"/>
  <c r="N77" i="18"/>
  <c r="L77" i="18"/>
  <c r="J77" i="18"/>
  <c r="H77" i="18"/>
  <c r="F77" i="18"/>
  <c r="D77" i="18"/>
  <c r="Q56" i="18"/>
  <c r="O56" i="18"/>
  <c r="AG52" i="18"/>
  <c r="W52" i="18"/>
  <c r="AK52" i="18" s="1"/>
  <c r="U52" i="18"/>
  <c r="AJ52" i="18" s="1"/>
  <c r="S52" i="18"/>
  <c r="AI52" i="18" s="1"/>
  <c r="Q52" i="18"/>
  <c r="AH52" i="18" s="1"/>
  <c r="O52" i="18"/>
  <c r="M52" i="18"/>
  <c r="AF52" i="18" s="1"/>
  <c r="K52" i="18"/>
  <c r="AE52" i="18" s="1"/>
  <c r="I52" i="18"/>
  <c r="AD52" i="18" s="1"/>
  <c r="G52" i="18"/>
  <c r="AC52" i="18" s="1"/>
  <c r="E52" i="18"/>
  <c r="AB52" i="18" s="1"/>
  <c r="W51" i="18"/>
  <c r="AK51" i="18" s="1"/>
  <c r="U51" i="18"/>
  <c r="AJ51" i="18" s="1"/>
  <c r="S51" i="18"/>
  <c r="AI51" i="18" s="1"/>
  <c r="Q51" i="18"/>
  <c r="AH51" i="18" s="1"/>
  <c r="O51" i="18"/>
  <c r="AG51" i="18" s="1"/>
  <c r="M51" i="18"/>
  <c r="AF51" i="18" s="1"/>
  <c r="K51" i="18"/>
  <c r="AE51" i="18" s="1"/>
  <c r="I51" i="18"/>
  <c r="AD51" i="18" s="1"/>
  <c r="G51" i="18"/>
  <c r="AC51" i="18" s="1"/>
  <c r="E51" i="18"/>
  <c r="AB51" i="18" s="1"/>
  <c r="AK50" i="18"/>
  <c r="AI50" i="18"/>
  <c r="W50" i="18"/>
  <c r="O50" i="18"/>
  <c r="AG50" i="18" s="1"/>
  <c r="K50" i="18"/>
  <c r="AE50" i="18" s="1"/>
  <c r="AG49" i="18"/>
  <c r="W49" i="18"/>
  <c r="AK49" i="18" s="1"/>
  <c r="U49" i="18"/>
  <c r="AJ49" i="18" s="1"/>
  <c r="S49" i="18"/>
  <c r="AI49" i="18" s="1"/>
  <c r="Q49" i="18"/>
  <c r="AH49" i="18" s="1"/>
  <c r="O49" i="18"/>
  <c r="M49" i="18"/>
  <c r="AF49" i="18" s="1"/>
  <c r="K49" i="18"/>
  <c r="AE49" i="18" s="1"/>
  <c r="I49" i="18"/>
  <c r="AD49" i="18" s="1"/>
  <c r="G49" i="18"/>
  <c r="AC49" i="18" s="1"/>
  <c r="E49" i="18"/>
  <c r="AB49" i="18" s="1"/>
  <c r="AB48" i="18"/>
  <c r="W48" i="18"/>
  <c r="U48" i="18"/>
  <c r="AJ48" i="18" s="1"/>
  <c r="S48" i="18"/>
  <c r="AI48" i="18" s="1"/>
  <c r="Q48" i="18"/>
  <c r="AH48" i="18" s="1"/>
  <c r="O48" i="18"/>
  <c r="AG48" i="18" s="1"/>
  <c r="M48" i="18"/>
  <c r="AF48" i="18" s="1"/>
  <c r="K48" i="18"/>
  <c r="AE48" i="18" s="1"/>
  <c r="I48" i="18"/>
  <c r="AD48" i="18" s="1"/>
  <c r="G48" i="18"/>
  <c r="AC48" i="18" s="1"/>
  <c r="E48" i="18"/>
  <c r="W46" i="18"/>
  <c r="U46" i="18"/>
  <c r="AJ46" i="18" s="1"/>
  <c r="S46" i="18"/>
  <c r="AI46" i="18" s="1"/>
  <c r="Q46" i="18"/>
  <c r="AH46" i="18" s="1"/>
  <c r="O46" i="18"/>
  <c r="AG46" i="18" s="1"/>
  <c r="M46" i="18"/>
  <c r="AF46" i="18" s="1"/>
  <c r="K46" i="18"/>
  <c r="AE46" i="18" s="1"/>
  <c r="I46" i="18"/>
  <c r="AD46" i="18" s="1"/>
  <c r="G46" i="18"/>
  <c r="AC46" i="18" s="1"/>
  <c r="E46" i="18"/>
  <c r="AB46" i="18" s="1"/>
  <c r="W45" i="18"/>
  <c r="U45" i="18"/>
  <c r="AJ45" i="18" s="1"/>
  <c r="S45" i="18"/>
  <c r="AI45" i="18" s="1"/>
  <c r="Q45" i="18"/>
  <c r="AH45" i="18" s="1"/>
  <c r="O45" i="18"/>
  <c r="AG45" i="18" s="1"/>
  <c r="M45" i="18"/>
  <c r="K45" i="18"/>
  <c r="AE45" i="18" s="1"/>
  <c r="I45" i="18"/>
  <c r="AD45" i="18" s="1"/>
  <c r="G45" i="18"/>
  <c r="AC45" i="18" s="1"/>
  <c r="E45" i="18"/>
  <c r="AB45" i="18" s="1"/>
  <c r="Q44" i="18"/>
  <c r="AH44" i="18" s="1"/>
  <c r="O44" i="18"/>
  <c r="AG44" i="18" s="1"/>
  <c r="W43" i="18"/>
  <c r="AK43" i="18" s="1"/>
  <c r="U43" i="18"/>
  <c r="AJ43" i="18" s="1"/>
  <c r="S43" i="18"/>
  <c r="S44" i="18" s="1"/>
  <c r="Q43" i="18"/>
  <c r="AH43" i="18" s="1"/>
  <c r="O43" i="18"/>
  <c r="AG43" i="18" s="1"/>
  <c r="M43" i="18"/>
  <c r="M44" i="18" s="1"/>
  <c r="AF44" i="18" s="1"/>
  <c r="K43" i="18"/>
  <c r="K44" i="18" s="1"/>
  <c r="AE44" i="18" s="1"/>
  <c r="I43" i="18"/>
  <c r="AD43" i="18" s="1"/>
  <c r="G43" i="18"/>
  <c r="AC43" i="18" s="1"/>
  <c r="E43" i="18"/>
  <c r="B43" i="18" s="1"/>
  <c r="B45" i="18" s="1"/>
  <c r="AG41" i="18"/>
  <c r="AB41" i="18"/>
  <c r="Y41" i="18"/>
  <c r="Z41" i="18" s="1"/>
  <c r="W41" i="18"/>
  <c r="U41" i="18"/>
  <c r="AJ41" i="18" s="1"/>
  <c r="S41" i="18"/>
  <c r="AI41" i="18" s="1"/>
  <c r="Q41" i="18"/>
  <c r="O41" i="18"/>
  <c r="M41" i="18"/>
  <c r="AF41" i="18" s="1"/>
  <c r="K41" i="18"/>
  <c r="I41" i="18"/>
  <c r="G41" i="18"/>
  <c r="E41" i="18"/>
  <c r="AH40" i="18"/>
  <c r="W40" i="18"/>
  <c r="AK40" i="18" s="1"/>
  <c r="U40" i="18"/>
  <c r="AJ40" i="18" s="1"/>
  <c r="S40" i="18"/>
  <c r="AI40" i="18" s="1"/>
  <c r="Q40" i="18"/>
  <c r="Q62" i="18" s="1"/>
  <c r="Q102" i="18" s="1"/>
  <c r="O40" i="18"/>
  <c r="AG40" i="18" s="1"/>
  <c r="M40" i="18"/>
  <c r="AF40" i="18" s="1"/>
  <c r="K40" i="18"/>
  <c r="AE40" i="18" s="1"/>
  <c r="I40" i="18"/>
  <c r="AD40" i="18" s="1"/>
  <c r="G40" i="18"/>
  <c r="AC40" i="18" s="1"/>
  <c r="E40" i="18"/>
  <c r="AK39" i="18"/>
  <c r="AF39" i="18"/>
  <c r="AD39" i="18"/>
  <c r="W39" i="18"/>
  <c r="U39" i="18"/>
  <c r="U42" i="18" s="1"/>
  <c r="S39" i="18"/>
  <c r="AI39" i="18" s="1"/>
  <c r="Q39" i="18"/>
  <c r="AH39" i="18" s="1"/>
  <c r="O39" i="18"/>
  <c r="AG39" i="18" s="1"/>
  <c r="M39" i="18"/>
  <c r="M42" i="18" s="1"/>
  <c r="AF42" i="18" s="1"/>
  <c r="K39" i="18"/>
  <c r="AE39" i="18" s="1"/>
  <c r="I39" i="18"/>
  <c r="I42" i="18" s="1"/>
  <c r="I36" i="18" s="1"/>
  <c r="G39" i="18"/>
  <c r="AC39" i="18" s="1"/>
  <c r="E39" i="18"/>
  <c r="AB39" i="18" s="1"/>
  <c r="AG37" i="18"/>
  <c r="AB37" i="18"/>
  <c r="W37" i="18"/>
  <c r="AK37" i="18" s="1"/>
  <c r="U37" i="18"/>
  <c r="AJ37" i="18" s="1"/>
  <c r="S37" i="18"/>
  <c r="AI37" i="18" s="1"/>
  <c r="Q37" i="18"/>
  <c r="O37" i="18"/>
  <c r="M37" i="18"/>
  <c r="K37" i="18"/>
  <c r="AE37" i="18" s="1"/>
  <c r="I37" i="18"/>
  <c r="AD37" i="18" s="1"/>
  <c r="G37" i="18"/>
  <c r="AC37" i="18" s="1"/>
  <c r="E37" i="18"/>
  <c r="AG34" i="18"/>
  <c r="AE34" i="18"/>
  <c r="AD34" i="18"/>
  <c r="W34" i="18"/>
  <c r="U34" i="18"/>
  <c r="AJ34" i="18" s="1"/>
  <c r="S34" i="18"/>
  <c r="AI34" i="18" s="1"/>
  <c r="Q34" i="18"/>
  <c r="AH34" i="18" s="1"/>
  <c r="O34" i="18"/>
  <c r="M34" i="18"/>
  <c r="AF34" i="18" s="1"/>
  <c r="K34" i="18"/>
  <c r="I34" i="18"/>
  <c r="G34" i="18"/>
  <c r="AC34" i="18" s="1"/>
  <c r="E34" i="18"/>
  <c r="AB34" i="18" s="1"/>
  <c r="P29" i="18"/>
  <c r="O29" i="18"/>
  <c r="P28" i="18"/>
  <c r="O28" i="18"/>
  <c r="M27" i="18"/>
  <c r="U50" i="18" s="1"/>
  <c r="AJ50" i="18" s="1"/>
  <c r="L27" i="18"/>
  <c r="K27" i="18"/>
  <c r="Q50" i="18" s="1"/>
  <c r="AH50" i="18" s="1"/>
  <c r="J27" i="18"/>
  <c r="I27" i="18"/>
  <c r="M50" i="18" s="1"/>
  <c r="AF50" i="18" s="1"/>
  <c r="H27" i="18"/>
  <c r="G27" i="18"/>
  <c r="I50" i="18" s="1"/>
  <c r="AD50" i="18" s="1"/>
  <c r="F27" i="18"/>
  <c r="G50" i="18" s="1"/>
  <c r="AC50" i="18" s="1"/>
  <c r="E27" i="18"/>
  <c r="P26" i="18"/>
  <c r="O26" i="18"/>
  <c r="O24" i="18" s="1"/>
  <c r="X47" i="18" s="1"/>
  <c r="P25" i="18"/>
  <c r="O25" i="18"/>
  <c r="N24" i="18"/>
  <c r="W47" i="18" s="1"/>
  <c r="M24" i="18"/>
  <c r="U47" i="18" s="1"/>
  <c r="L24" i="18"/>
  <c r="S47" i="18" s="1"/>
  <c r="K24" i="18"/>
  <c r="Q47" i="18" s="1"/>
  <c r="J24" i="18"/>
  <c r="O47" i="18" s="1"/>
  <c r="AG47" i="18" s="1"/>
  <c r="I24" i="18"/>
  <c r="M47" i="18" s="1"/>
  <c r="H24" i="18"/>
  <c r="K47" i="18" s="1"/>
  <c r="G24" i="18"/>
  <c r="I47" i="18" s="1"/>
  <c r="F24" i="18"/>
  <c r="G47" i="18" s="1"/>
  <c r="E24" i="18"/>
  <c r="E47" i="18" s="1"/>
  <c r="P23" i="18"/>
  <c r="O23" i="18"/>
  <c r="P22" i="18"/>
  <c r="O22" i="18"/>
  <c r="V21" i="18"/>
  <c r="P21" i="18"/>
  <c r="O21" i="18"/>
  <c r="R19" i="18"/>
  <c r="P19" i="18"/>
  <c r="O19" i="18"/>
  <c r="P18" i="18"/>
  <c r="O18" i="18"/>
  <c r="P17" i="18"/>
  <c r="O17" i="18"/>
  <c r="P16" i="18"/>
  <c r="O16" i="18"/>
  <c r="P15" i="18"/>
  <c r="AM152" i="19" l="1"/>
  <c r="N486" i="1" s="1"/>
  <c r="N485" i="1"/>
  <c r="H4" i="21" s="1"/>
  <c r="I4" i="21" s="1"/>
  <c r="AN152" i="19"/>
  <c r="O486" i="1" s="1"/>
  <c r="O485" i="1"/>
  <c r="K4" i="21" s="1"/>
  <c r="L4" i="21" s="1"/>
  <c r="AB43" i="18"/>
  <c r="S56" i="18"/>
  <c r="S59" i="18" s="1"/>
  <c r="AH127" i="18"/>
  <c r="E42" i="18"/>
  <c r="B41" i="18" s="1"/>
  <c r="AK85" i="18"/>
  <c r="AI127" i="18"/>
  <c r="P20" i="18"/>
  <c r="G42" i="18"/>
  <c r="G36" i="18" s="1"/>
  <c r="G129" i="18" s="1"/>
  <c r="AC129" i="18" s="1"/>
  <c r="D436" i="1" s="1"/>
  <c r="AE43" i="18"/>
  <c r="X46" i="18"/>
  <c r="X48" i="18"/>
  <c r="S62" i="18"/>
  <c r="AJ127" i="18"/>
  <c r="AF43" i="18"/>
  <c r="U62" i="18"/>
  <c r="U101" i="18" s="1"/>
  <c r="AK127" i="18"/>
  <c r="K42" i="18"/>
  <c r="K54" i="18" s="1"/>
  <c r="X40" i="18"/>
  <c r="X62" i="18" s="1"/>
  <c r="I44" i="18"/>
  <c r="I53" i="18" s="1"/>
  <c r="O63" i="18"/>
  <c r="O118" i="18" s="1"/>
  <c r="AB85" i="18"/>
  <c r="AD85" i="18"/>
  <c r="X41" i="18"/>
  <c r="X56" i="18" s="1"/>
  <c r="AI43" i="18"/>
  <c r="X52" i="18"/>
  <c r="S63" i="18"/>
  <c r="O42" i="18"/>
  <c r="G44" i="18"/>
  <c r="M53" i="18"/>
  <c r="AB127" i="18"/>
  <c r="Q42" i="18"/>
  <c r="AH42" i="18" s="1"/>
  <c r="AE127" i="18"/>
  <c r="S42" i="18"/>
  <c r="AI42" i="18" s="1"/>
  <c r="AD42" i="18"/>
  <c r="I54" i="18"/>
  <c r="AD53" i="18" s="1"/>
  <c r="M54" i="18"/>
  <c r="M149" i="18" s="1"/>
  <c r="AF149" i="18" s="1"/>
  <c r="G456" i="1" s="1"/>
  <c r="AB47" i="18"/>
  <c r="AC47" i="18"/>
  <c r="AJ47" i="18"/>
  <c r="AK47" i="18"/>
  <c r="I129" i="18"/>
  <c r="AD129" i="18" s="1"/>
  <c r="E436" i="1" s="1"/>
  <c r="AD36" i="18"/>
  <c r="I35" i="18"/>
  <c r="AC44" i="18"/>
  <c r="AK34" i="18"/>
  <c r="AE47" i="18"/>
  <c r="AF37" i="18"/>
  <c r="M36" i="18"/>
  <c r="M38" i="18" s="1"/>
  <c r="AF38" i="18" s="1"/>
  <c r="AJ39" i="18"/>
  <c r="AJ42" i="18"/>
  <c r="X39" i="18"/>
  <c r="U63" i="18"/>
  <c r="E50" i="18"/>
  <c r="AB50" i="18" s="1"/>
  <c r="P27" i="18"/>
  <c r="O27" i="18"/>
  <c r="AI44" i="18"/>
  <c r="AD44" i="18"/>
  <c r="AF47" i="18"/>
  <c r="M57" i="18"/>
  <c r="Q57" i="18"/>
  <c r="AH47" i="18"/>
  <c r="X45" i="18"/>
  <c r="AD47" i="18"/>
  <c r="U36" i="18"/>
  <c r="K53" i="18"/>
  <c r="O59" i="18"/>
  <c r="O60" i="18" s="1"/>
  <c r="Q101" i="18"/>
  <c r="Q103" i="18" s="1"/>
  <c r="Q107" i="18" s="1"/>
  <c r="AU107" i="18" s="1"/>
  <c r="U102" i="18"/>
  <c r="U103" i="18" s="1"/>
  <c r="U112" i="18" s="1"/>
  <c r="X34" i="18"/>
  <c r="AH37" i="18"/>
  <c r="AB40" i="18"/>
  <c r="E56" i="18"/>
  <c r="E57" i="18" s="1"/>
  <c r="E143" i="18"/>
  <c r="AF45" i="18"/>
  <c r="AI47" i="18"/>
  <c r="AK48" i="18"/>
  <c r="X49" i="18"/>
  <c r="Q59" i="18"/>
  <c r="S102" i="18"/>
  <c r="S64" i="18"/>
  <c r="S101" i="18"/>
  <c r="S103" i="18" s="1"/>
  <c r="S112" i="18" s="1"/>
  <c r="K143" i="18"/>
  <c r="AE143" i="18" s="1"/>
  <c r="G63" i="18"/>
  <c r="K62" i="18"/>
  <c r="AE41" i="18"/>
  <c r="AK46" i="18"/>
  <c r="O57" i="18"/>
  <c r="O58" i="18" s="1"/>
  <c r="AE85" i="18"/>
  <c r="G56" i="18"/>
  <c r="G57" i="18" s="1"/>
  <c r="I56" i="18"/>
  <c r="I57" i="18" s="1"/>
  <c r="I62" i="18"/>
  <c r="X37" i="18"/>
  <c r="I63" i="18"/>
  <c r="O143" i="18"/>
  <c r="AG143" i="18" s="1"/>
  <c r="O53" i="18"/>
  <c r="AK45" i="18"/>
  <c r="S60" i="18"/>
  <c r="W63" i="18"/>
  <c r="AF85" i="18"/>
  <c r="M56" i="18"/>
  <c r="M59" i="18" s="1"/>
  <c r="M60" i="18" s="1"/>
  <c r="K63" i="18"/>
  <c r="O62" i="18"/>
  <c r="Q143" i="18"/>
  <c r="AH143" i="18" s="1"/>
  <c r="Q53" i="18"/>
  <c r="U44" i="18"/>
  <c r="U53" i="18" s="1"/>
  <c r="X50" i="18"/>
  <c r="I38" i="18"/>
  <c r="AD38" i="18" s="1"/>
  <c r="M63" i="18"/>
  <c r="AH41" i="18"/>
  <c r="S143" i="18"/>
  <c r="AI143" i="18" s="1"/>
  <c r="S53" i="18"/>
  <c r="W44" i="18"/>
  <c r="G62" i="18"/>
  <c r="AD41" i="18"/>
  <c r="M143" i="18"/>
  <c r="AF143" i="18" s="1"/>
  <c r="Q26" i="18"/>
  <c r="U56" i="18"/>
  <c r="U57" i="18" s="1"/>
  <c r="U143" i="18"/>
  <c r="AJ143" i="18" s="1"/>
  <c r="E53" i="18"/>
  <c r="AI85" i="18"/>
  <c r="G143" i="18"/>
  <c r="AC143" i="18" s="1"/>
  <c r="I143" i="18"/>
  <c r="AD143" i="18" s="1"/>
  <c r="E63" i="18"/>
  <c r="Q63" i="18"/>
  <c r="Q64" i="18" s="1"/>
  <c r="W56" i="18"/>
  <c r="W59" i="18" s="1"/>
  <c r="AK42" i="18"/>
  <c r="W53" i="18"/>
  <c r="W143" i="18"/>
  <c r="AK143" i="18" s="1"/>
  <c r="G53" i="18"/>
  <c r="AJ85" i="18"/>
  <c r="E62" i="18"/>
  <c r="AC41" i="18"/>
  <c r="S118" i="18"/>
  <c r="S122" i="18" s="1"/>
  <c r="AV122" i="18" s="1"/>
  <c r="S117" i="18"/>
  <c r="S119" i="18" s="1"/>
  <c r="S124" i="18"/>
  <c r="AV124" i="18" s="1"/>
  <c r="S121" i="18"/>
  <c r="AV121" i="18" s="1"/>
  <c r="S125" i="18"/>
  <c r="AV125" i="18" s="1"/>
  <c r="W62" i="18"/>
  <c r="AK41" i="18"/>
  <c r="X43" i="18"/>
  <c r="E44" i="18"/>
  <c r="X51" i="18"/>
  <c r="K56" i="18"/>
  <c r="K57" i="18" s="1"/>
  <c r="M62" i="18"/>
  <c r="AC127" i="18"/>
  <c r="S127" i="18"/>
  <c r="S130" i="18" s="1"/>
  <c r="Q54" i="18" l="1"/>
  <c r="G54" i="18"/>
  <c r="AC42" i="18"/>
  <c r="AF53" i="18"/>
  <c r="G38" i="18"/>
  <c r="AC38" i="18" s="1"/>
  <c r="G35" i="18"/>
  <c r="AC35" i="18" s="1"/>
  <c r="AB42" i="18"/>
  <c r="E36" i="18"/>
  <c r="E38" i="18" s="1"/>
  <c r="AB38" i="18" s="1"/>
  <c r="AC36" i="18"/>
  <c r="O125" i="18"/>
  <c r="AT125" i="18" s="1"/>
  <c r="O127" i="18"/>
  <c r="O130" i="18" s="1"/>
  <c r="AG130" i="18" s="1"/>
  <c r="H437" i="1" s="1"/>
  <c r="O121" i="18"/>
  <c r="AT121" i="18" s="1"/>
  <c r="O126" i="18"/>
  <c r="AT126" i="18" s="1"/>
  <c r="O123" i="18"/>
  <c r="AT123" i="18" s="1"/>
  <c r="O124" i="18"/>
  <c r="AT124" i="18" s="1"/>
  <c r="O122" i="18"/>
  <c r="AT122" i="18" s="1"/>
  <c r="S113" i="18"/>
  <c r="AV113" i="18" s="1"/>
  <c r="S36" i="18"/>
  <c r="S35" i="18" s="1"/>
  <c r="S140" i="18" s="1"/>
  <c r="AI140" i="18" s="1"/>
  <c r="J447" i="1" s="1"/>
  <c r="X42" i="18"/>
  <c r="K59" i="18"/>
  <c r="K60" i="18" s="1"/>
  <c r="K79" i="18" s="1"/>
  <c r="I59" i="18"/>
  <c r="O117" i="18"/>
  <c r="E59" i="18"/>
  <c r="I149" i="18"/>
  <c r="AD149" i="18" s="1"/>
  <c r="E456" i="1" s="1"/>
  <c r="S57" i="18"/>
  <c r="K149" i="18"/>
  <c r="AE149" i="18" s="1"/>
  <c r="F456" i="1" s="1"/>
  <c r="AE53" i="18"/>
  <c r="E73" i="18"/>
  <c r="E76" i="18"/>
  <c r="E74" i="18"/>
  <c r="E75" i="18"/>
  <c r="W61" i="18"/>
  <c r="W60" i="18"/>
  <c r="AF78" i="18"/>
  <c r="AS78" i="18" s="1"/>
  <c r="M82" i="18"/>
  <c r="M79" i="18"/>
  <c r="M83" i="18"/>
  <c r="M80" i="18"/>
  <c r="M84" i="18"/>
  <c r="M81" i="18"/>
  <c r="G73" i="18"/>
  <c r="G74" i="18"/>
  <c r="AC74" i="18" s="1"/>
  <c r="G76" i="18"/>
  <c r="AC76" i="18" s="1"/>
  <c r="G75" i="18"/>
  <c r="AC75" i="18" s="1"/>
  <c r="M117" i="18"/>
  <c r="M118" i="18"/>
  <c r="AV112" i="18"/>
  <c r="U129" i="18"/>
  <c r="AJ129" i="18" s="1"/>
  <c r="K436" i="1" s="1"/>
  <c r="AJ36" i="18"/>
  <c r="U38" i="18"/>
  <c r="AJ38" i="18" s="1"/>
  <c r="W36" i="18"/>
  <c r="AI130" i="18"/>
  <c r="J437" i="1" s="1"/>
  <c r="E101" i="18"/>
  <c r="E102" i="18"/>
  <c r="E64" i="18"/>
  <c r="X53" i="18"/>
  <c r="Z56" i="18"/>
  <c r="W117" i="18"/>
  <c r="W118" i="18"/>
  <c r="X63" i="18"/>
  <c r="X64" i="18" s="1"/>
  <c r="U58" i="18"/>
  <c r="Q74" i="18"/>
  <c r="AH74" i="18" s="1"/>
  <c r="Q75" i="18"/>
  <c r="AH75" i="18" s="1"/>
  <c r="Q76" i="18"/>
  <c r="AH76" i="18" s="1"/>
  <c r="Q73" i="18"/>
  <c r="U59" i="18"/>
  <c r="X59" i="18" s="1"/>
  <c r="Q111" i="18"/>
  <c r="AU111" i="18" s="1"/>
  <c r="I117" i="18"/>
  <c r="I118" i="18"/>
  <c r="G59" i="18"/>
  <c r="O61" i="18"/>
  <c r="I60" i="18"/>
  <c r="M73" i="18"/>
  <c r="M74" i="18"/>
  <c r="AF74" i="18" s="1"/>
  <c r="M75" i="18"/>
  <c r="AF75" i="18" s="1"/>
  <c r="M76" i="18"/>
  <c r="AF76" i="18" s="1"/>
  <c r="Q36" i="18"/>
  <c r="Q118" i="18"/>
  <c r="Q117" i="18"/>
  <c r="S83" i="18"/>
  <c r="S80" i="18"/>
  <c r="S79" i="18"/>
  <c r="S84" i="18"/>
  <c r="S82" i="18"/>
  <c r="AI78" i="18"/>
  <c r="AV78" i="18" s="1"/>
  <c r="S81" i="18"/>
  <c r="O82" i="18"/>
  <c r="O79" i="18"/>
  <c r="O83" i="18"/>
  <c r="O80" i="18"/>
  <c r="O81" i="18"/>
  <c r="AG78" i="18"/>
  <c r="AT78" i="18" s="1"/>
  <c r="O84" i="18"/>
  <c r="S109" i="18"/>
  <c r="AV109" i="18" s="1"/>
  <c r="U35" i="18"/>
  <c r="Q108" i="18"/>
  <c r="AU108" i="18" s="1"/>
  <c r="O64" i="18"/>
  <c r="O102" i="18"/>
  <c r="O101" i="18"/>
  <c r="O103" i="18" s="1"/>
  <c r="I64" i="18"/>
  <c r="I102" i="18"/>
  <c r="I101" i="18"/>
  <c r="W101" i="18"/>
  <c r="W102" i="18"/>
  <c r="W64" i="18"/>
  <c r="AI36" i="18"/>
  <c r="Q149" i="18"/>
  <c r="AH149" i="18" s="1"/>
  <c r="I456" i="1" s="1"/>
  <c r="AH53" i="18"/>
  <c r="I140" i="18"/>
  <c r="AD140" i="18" s="1"/>
  <c r="E447" i="1" s="1"/>
  <c r="AD35" i="18"/>
  <c r="U109" i="18"/>
  <c r="AW109" i="18" s="1"/>
  <c r="U111" i="18"/>
  <c r="AW111" i="18" s="1"/>
  <c r="K58" i="18"/>
  <c r="U107" i="18"/>
  <c r="AW107" i="18" s="1"/>
  <c r="S111" i="18"/>
  <c r="AV111" i="18" s="1"/>
  <c r="Q110" i="18"/>
  <c r="AU110" i="18" s="1"/>
  <c r="O36" i="18"/>
  <c r="AG42" i="18"/>
  <c r="Q58" i="18"/>
  <c r="E60" i="18"/>
  <c r="X143" i="18"/>
  <c r="AL143" i="18" s="1"/>
  <c r="X44" i="18"/>
  <c r="O89" i="18"/>
  <c r="O88" i="18"/>
  <c r="Q60" i="18"/>
  <c r="Q61" i="18" s="1"/>
  <c r="M101" i="18"/>
  <c r="M64" i="18"/>
  <c r="M102" i="18"/>
  <c r="U108" i="18"/>
  <c r="AW108" i="18" s="1"/>
  <c r="E117" i="18"/>
  <c r="E118" i="18"/>
  <c r="S123" i="18"/>
  <c r="AV123" i="18" s="1"/>
  <c r="AV127" i="18" s="1"/>
  <c r="S107" i="18"/>
  <c r="AV107" i="18" s="1"/>
  <c r="Q113" i="18"/>
  <c r="AU113" i="18" s="1"/>
  <c r="S61" i="18"/>
  <c r="O54" i="18"/>
  <c r="S54" i="18"/>
  <c r="K117" i="18"/>
  <c r="K118" i="18"/>
  <c r="U75" i="18"/>
  <c r="AJ75" i="18" s="1"/>
  <c r="U76" i="18"/>
  <c r="AJ76" i="18" s="1"/>
  <c r="U74" i="18"/>
  <c r="AJ74" i="18" s="1"/>
  <c r="U73" i="18"/>
  <c r="K64" i="18"/>
  <c r="K102" i="18"/>
  <c r="K101" i="18"/>
  <c r="Q106" i="18"/>
  <c r="S126" i="18"/>
  <c r="AV126" i="18" s="1"/>
  <c r="U110" i="18"/>
  <c r="AW110" i="18" s="1"/>
  <c r="S106" i="18"/>
  <c r="S108" i="18"/>
  <c r="AV108" i="18" s="1"/>
  <c r="U64" i="18"/>
  <c r="Q109" i="18"/>
  <c r="AU109" i="18" s="1"/>
  <c r="M58" i="18"/>
  <c r="O119" i="18"/>
  <c r="AB143" i="18"/>
  <c r="Y143" i="18"/>
  <c r="M129" i="18"/>
  <c r="AF129" i="18" s="1"/>
  <c r="G436" i="1" s="1"/>
  <c r="M35" i="18"/>
  <c r="AF36" i="18"/>
  <c r="U54" i="18"/>
  <c r="AJ44" i="18"/>
  <c r="U117" i="18"/>
  <c r="U118" i="18"/>
  <c r="AW112" i="18"/>
  <c r="K73" i="18"/>
  <c r="K74" i="18"/>
  <c r="AE74" i="18" s="1"/>
  <c r="K75" i="18"/>
  <c r="AE75" i="18" s="1"/>
  <c r="K76" i="18"/>
  <c r="AE76" i="18" s="1"/>
  <c r="I73" i="18"/>
  <c r="I74" i="18"/>
  <c r="AD74" i="18" s="1"/>
  <c r="I75" i="18"/>
  <c r="AD75" i="18" s="1"/>
  <c r="I76" i="18"/>
  <c r="AD76" i="18" s="1"/>
  <c r="U106" i="18"/>
  <c r="G102" i="18"/>
  <c r="G101" i="18"/>
  <c r="G103" i="18" s="1"/>
  <c r="G64" i="18"/>
  <c r="G58" i="18"/>
  <c r="AE42" i="18"/>
  <c r="K36" i="18"/>
  <c r="E54" i="18"/>
  <c r="AB44" i="18"/>
  <c r="U113" i="18"/>
  <c r="AW113" i="18" s="1"/>
  <c r="S110" i="18"/>
  <c r="AV110" i="18" s="1"/>
  <c r="W54" i="18"/>
  <c r="AK44" i="18"/>
  <c r="Q112" i="18"/>
  <c r="M61" i="18"/>
  <c r="I58" i="18"/>
  <c r="O73" i="18"/>
  <c r="O74" i="18"/>
  <c r="AG74" i="18" s="1"/>
  <c r="O75" i="18"/>
  <c r="AG75" i="18" s="1"/>
  <c r="O76" i="18"/>
  <c r="AG76" i="18" s="1"/>
  <c r="G117" i="18"/>
  <c r="G118" i="18"/>
  <c r="E58" i="18"/>
  <c r="G149" i="18"/>
  <c r="AC149" i="18" s="1"/>
  <c r="D456" i="1" s="1"/>
  <c r="AC53" i="18"/>
  <c r="W57" i="18"/>
  <c r="W58" i="18" s="1"/>
  <c r="G140" i="18" l="1"/>
  <c r="AC140" i="18" s="1"/>
  <c r="D447" i="1" s="1"/>
  <c r="AB36" i="18"/>
  <c r="S38" i="18"/>
  <c r="AI38" i="18" s="1"/>
  <c r="AL42" i="18"/>
  <c r="X54" i="18"/>
  <c r="S129" i="18"/>
  <c r="AI129" i="18" s="1"/>
  <c r="J436" i="1" s="1"/>
  <c r="E129" i="18"/>
  <c r="AB129" i="18" s="1"/>
  <c r="C436" i="1" s="1"/>
  <c r="E35" i="18"/>
  <c r="Q119" i="18"/>
  <c r="K61" i="18"/>
  <c r="K84" i="18"/>
  <c r="AI35" i="18"/>
  <c r="S76" i="18"/>
  <c r="AI76" i="18" s="1"/>
  <c r="S73" i="18"/>
  <c r="S75" i="18"/>
  <c r="AI75" i="18" s="1"/>
  <c r="S74" i="18"/>
  <c r="AI74" i="18" s="1"/>
  <c r="S58" i="18"/>
  <c r="K82" i="18"/>
  <c r="K80" i="18"/>
  <c r="E119" i="18"/>
  <c r="K81" i="18"/>
  <c r="AT127" i="18"/>
  <c r="AE78" i="18"/>
  <c r="AR78" i="18" s="1"/>
  <c r="AR82" i="18" s="1"/>
  <c r="K83" i="18"/>
  <c r="K85" i="18" s="1"/>
  <c r="U119" i="18"/>
  <c r="Y64" i="18"/>
  <c r="O107" i="18"/>
  <c r="AT107" i="18" s="1"/>
  <c r="O111" i="18"/>
  <c r="AT111" i="18" s="1"/>
  <c r="O112" i="18"/>
  <c r="O106" i="18"/>
  <c r="O108" i="18"/>
  <c r="AT108" i="18" s="1"/>
  <c r="O113" i="18"/>
  <c r="AT113" i="18" s="1"/>
  <c r="O110" i="18"/>
  <c r="AT110" i="18" s="1"/>
  <c r="AC134" i="18"/>
  <c r="D441" i="1" s="1"/>
  <c r="AC73" i="18"/>
  <c r="G77" i="18"/>
  <c r="K126" i="18"/>
  <c r="AR126" i="18" s="1"/>
  <c r="K125" i="18"/>
  <c r="AR125" i="18" s="1"/>
  <c r="K122" i="18"/>
  <c r="AR122" i="18" s="1"/>
  <c r="K123" i="18"/>
  <c r="AR123" i="18" s="1"/>
  <c r="K127" i="18"/>
  <c r="K130" i="18" s="1"/>
  <c r="K124" i="18"/>
  <c r="AR124" i="18" s="1"/>
  <c r="K121" i="18"/>
  <c r="AR121" i="18" s="1"/>
  <c r="AF134" i="18"/>
  <c r="G441" i="1" s="1"/>
  <c r="AF73" i="18"/>
  <c r="M77" i="18"/>
  <c r="I84" i="18"/>
  <c r="I81" i="18"/>
  <c r="AD78" i="18"/>
  <c r="AQ78" i="18" s="1"/>
  <c r="I82" i="18"/>
  <c r="I79" i="18"/>
  <c r="I83" i="18"/>
  <c r="I80" i="18"/>
  <c r="AB76" i="18"/>
  <c r="M103" i="18"/>
  <c r="E77" i="18"/>
  <c r="AB73" i="18"/>
  <c r="Q114" i="18"/>
  <c r="Q131" i="18" s="1"/>
  <c r="AH131" i="18" s="1"/>
  <c r="AU106" i="18"/>
  <c r="G89" i="18"/>
  <c r="G88" i="18"/>
  <c r="G90" i="18" s="1"/>
  <c r="W149" i="18"/>
  <c r="AK149" i="18" s="1"/>
  <c r="L456" i="1" s="1"/>
  <c r="AK53" i="18"/>
  <c r="U121" i="18"/>
  <c r="AW121" i="18" s="1"/>
  <c r="U127" i="18"/>
  <c r="U130" i="18" s="1"/>
  <c r="U125" i="18"/>
  <c r="AW125" i="18" s="1"/>
  <c r="U122" i="18"/>
  <c r="AW122" i="18" s="1"/>
  <c r="U126" i="18"/>
  <c r="AW126" i="18" s="1"/>
  <c r="U123" i="18"/>
  <c r="AW123" i="18" s="1"/>
  <c r="U124" i="18"/>
  <c r="AW124" i="18" s="1"/>
  <c r="M89" i="18"/>
  <c r="M88" i="18"/>
  <c r="M90" i="18" s="1"/>
  <c r="E123" i="18"/>
  <c r="AO123" i="18" s="1"/>
  <c r="E124" i="18"/>
  <c r="AO124" i="18" s="1"/>
  <c r="E126" i="18"/>
  <c r="AO126" i="18" s="1"/>
  <c r="E127" i="18"/>
  <c r="E130" i="18" s="1"/>
  <c r="E125" i="18"/>
  <c r="AO125" i="18" s="1"/>
  <c r="E121" i="18"/>
  <c r="AO121" i="18" s="1"/>
  <c r="E122" i="18"/>
  <c r="AO122" i="18" s="1"/>
  <c r="Q129" i="18"/>
  <c r="AH129" i="18" s="1"/>
  <c r="I436" i="1" s="1"/>
  <c r="Q35" i="18"/>
  <c r="AH36" i="18"/>
  <c r="Q38" i="18"/>
  <c r="AH38" i="18" s="1"/>
  <c r="AH134" i="18"/>
  <c r="I441" i="1" s="1"/>
  <c r="Q77" i="18"/>
  <c r="AH73" i="18"/>
  <c r="W129" i="18"/>
  <c r="AK129" i="18" s="1"/>
  <c r="W38" i="18"/>
  <c r="AK38" i="18" s="1"/>
  <c r="X36" i="18"/>
  <c r="AK36" i="18"/>
  <c r="W35" i="18"/>
  <c r="W83" i="18"/>
  <c r="W80" i="18"/>
  <c r="W84" i="18"/>
  <c r="W81" i="18"/>
  <c r="W82" i="18"/>
  <c r="AK78" i="18"/>
  <c r="AX78" i="18" s="1"/>
  <c r="W79" i="18"/>
  <c r="G121" i="18"/>
  <c r="AP121" i="18" s="1"/>
  <c r="G127" i="18"/>
  <c r="G130" i="18" s="1"/>
  <c r="G122" i="18"/>
  <c r="AP122" i="18" s="1"/>
  <c r="G125" i="18"/>
  <c r="AP125" i="18" s="1"/>
  <c r="G126" i="18"/>
  <c r="AP126" i="18" s="1"/>
  <c r="G123" i="18"/>
  <c r="AP123" i="18" s="1"/>
  <c r="G124" i="18"/>
  <c r="AP124" i="18" s="1"/>
  <c r="Q88" i="18"/>
  <c r="Q89" i="18"/>
  <c r="K119" i="18"/>
  <c r="U88" i="18"/>
  <c r="U89" i="18"/>
  <c r="E88" i="18"/>
  <c r="E89" i="18"/>
  <c r="AW106" i="18"/>
  <c r="AW114" i="18" s="1"/>
  <c r="U114" i="18"/>
  <c r="U131" i="18" s="1"/>
  <c r="AJ131" i="18" s="1"/>
  <c r="O85" i="18"/>
  <c r="W95" i="18"/>
  <c r="AX95" i="18" s="1"/>
  <c r="W93" i="18"/>
  <c r="AX93" i="18" s="1"/>
  <c r="W97" i="18"/>
  <c r="AX97" i="18" s="1"/>
  <c r="W92" i="18"/>
  <c r="W94" i="18"/>
  <c r="AX94" i="18" s="1"/>
  <c r="W96" i="18"/>
  <c r="AX96" i="18" s="1"/>
  <c r="AK91" i="18"/>
  <c r="G119" i="18"/>
  <c r="E103" i="18"/>
  <c r="S149" i="18"/>
  <c r="AI149" i="18" s="1"/>
  <c r="J456" i="1" s="1"/>
  <c r="AI53" i="18"/>
  <c r="Q82" i="18"/>
  <c r="Q79" i="18"/>
  <c r="Q150" i="18" s="1"/>
  <c r="Q83" i="18"/>
  <c r="Q80" i="18"/>
  <c r="AH78" i="18"/>
  <c r="AU78" i="18" s="1"/>
  <c r="Q81" i="18"/>
  <c r="Q84" i="18"/>
  <c r="X118" i="18"/>
  <c r="W123" i="18"/>
  <c r="W124" i="18"/>
  <c r="W121" i="18"/>
  <c r="W127" i="18"/>
  <c r="W130" i="18" s="1"/>
  <c r="W125" i="18"/>
  <c r="W122" i="18"/>
  <c r="W126" i="18"/>
  <c r="M85" i="18"/>
  <c r="B57" i="18"/>
  <c r="B58" i="18" s="1"/>
  <c r="I88" i="18"/>
  <c r="I89" i="18"/>
  <c r="K103" i="18"/>
  <c r="O90" i="18"/>
  <c r="I123" i="18"/>
  <c r="AQ123" i="18" s="1"/>
  <c r="I127" i="18"/>
  <c r="I130" i="18" s="1"/>
  <c r="I125" i="18"/>
  <c r="AQ125" i="18" s="1"/>
  <c r="I124" i="18"/>
  <c r="AQ124" i="18" s="1"/>
  <c r="I121" i="18"/>
  <c r="AQ121" i="18" s="1"/>
  <c r="I122" i="18"/>
  <c r="AQ122" i="18" s="1"/>
  <c r="I126" i="18"/>
  <c r="AQ126" i="18" s="1"/>
  <c r="X117" i="18"/>
  <c r="W119" i="18"/>
  <c r="I61" i="18"/>
  <c r="AV106" i="18"/>
  <c r="AV114" i="18" s="1"/>
  <c r="S114" i="18"/>
  <c r="S131" i="18" s="1"/>
  <c r="W88" i="18"/>
  <c r="X58" i="18"/>
  <c r="W89" i="18"/>
  <c r="AD134" i="18"/>
  <c r="E441" i="1" s="1"/>
  <c r="AD73" i="18"/>
  <c r="I77" i="18"/>
  <c r="Y42" i="18"/>
  <c r="Y46" i="18"/>
  <c r="W75" i="18"/>
  <c r="AK75" i="18" s="1"/>
  <c r="W76" i="18"/>
  <c r="AK76" i="18" s="1"/>
  <c r="X57" i="18"/>
  <c r="W74" i="18"/>
  <c r="AK74" i="18" s="1"/>
  <c r="W73" i="18"/>
  <c r="O149" i="18"/>
  <c r="AG149" i="18" s="1"/>
  <c r="H456" i="1" s="1"/>
  <c r="AG53" i="18"/>
  <c r="AG134" i="18"/>
  <c r="H441" i="1" s="1"/>
  <c r="AG73" i="18"/>
  <c r="O77" i="18"/>
  <c r="G60" i="18"/>
  <c r="M94" i="18"/>
  <c r="AS94" i="18" s="1"/>
  <c r="M96" i="18"/>
  <c r="AS96" i="18" s="1"/>
  <c r="AF91" i="18"/>
  <c r="M92" i="18"/>
  <c r="M95" i="18"/>
  <c r="AS95" i="18" s="1"/>
  <c r="M97" i="18"/>
  <c r="AS97" i="18" s="1"/>
  <c r="M93" i="18"/>
  <c r="AS93" i="18" s="1"/>
  <c r="AE134" i="18"/>
  <c r="F441" i="1" s="1"/>
  <c r="AE73" i="18"/>
  <c r="K77" i="18"/>
  <c r="K89" i="18"/>
  <c r="K88" i="18"/>
  <c r="K90" i="18" s="1"/>
  <c r="AT82" i="18"/>
  <c r="AT79" i="18"/>
  <c r="AT83" i="18"/>
  <c r="AT80" i="18"/>
  <c r="AT84" i="18"/>
  <c r="AT81" i="18"/>
  <c r="Q124" i="18"/>
  <c r="AU124" i="18" s="1"/>
  <c r="Q121" i="18"/>
  <c r="AU121" i="18" s="1"/>
  <c r="Q125" i="18"/>
  <c r="AU125" i="18" s="1"/>
  <c r="Q127" i="18"/>
  <c r="Q130" i="18" s="1"/>
  <c r="Q122" i="18"/>
  <c r="AU122" i="18" s="1"/>
  <c r="Q123" i="18"/>
  <c r="AU123" i="18" s="1"/>
  <c r="Q126" i="18"/>
  <c r="AU126" i="18" s="1"/>
  <c r="I119" i="18"/>
  <c r="M121" i="18"/>
  <c r="AS121" i="18" s="1"/>
  <c r="AS127" i="18" s="1"/>
  <c r="M126" i="18"/>
  <c r="AS126" i="18" s="1"/>
  <c r="M123" i="18"/>
  <c r="AS123" i="18" s="1"/>
  <c r="M125" i="18"/>
  <c r="AS125" i="18" s="1"/>
  <c r="M124" i="18"/>
  <c r="AS124" i="18" s="1"/>
  <c r="M122" i="18"/>
  <c r="AS122" i="18" s="1"/>
  <c r="M127" i="18"/>
  <c r="M130" i="18" s="1"/>
  <c r="AS82" i="18"/>
  <c r="AS79" i="18"/>
  <c r="AS84" i="18"/>
  <c r="AS80" i="18"/>
  <c r="AS81" i="18"/>
  <c r="AS83" i="18"/>
  <c r="E84" i="18"/>
  <c r="E81" i="18"/>
  <c r="B60" i="18"/>
  <c r="B61" i="18" s="1"/>
  <c r="AB78" i="18"/>
  <c r="AO78" i="18" s="1"/>
  <c r="E82" i="18"/>
  <c r="E79" i="18"/>
  <c r="E83" i="18"/>
  <c r="E80" i="18"/>
  <c r="U149" i="18"/>
  <c r="AJ149" i="18" s="1"/>
  <c r="K456" i="1" s="1"/>
  <c r="AJ53" i="18"/>
  <c r="AB75" i="18"/>
  <c r="AL75" i="18" s="1"/>
  <c r="AB74" i="18"/>
  <c r="M140" i="18"/>
  <c r="AF140" i="18" s="1"/>
  <c r="G447" i="1" s="1"/>
  <c r="AF35" i="18"/>
  <c r="O129" i="18"/>
  <c r="AG129" i="18" s="1"/>
  <c r="H436" i="1" s="1"/>
  <c r="AG36" i="18"/>
  <c r="O38" i="18"/>
  <c r="AG38" i="18" s="1"/>
  <c r="O35" i="18"/>
  <c r="AB53" i="18"/>
  <c r="E149" i="18"/>
  <c r="AB149" i="18" s="1"/>
  <c r="C456" i="1" s="1"/>
  <c r="U140" i="18"/>
  <c r="AJ140" i="18" s="1"/>
  <c r="K447" i="1" s="1"/>
  <c r="AJ35" i="18"/>
  <c r="K129" i="18"/>
  <c r="AE129" i="18" s="1"/>
  <c r="F436" i="1" s="1"/>
  <c r="K35" i="18"/>
  <c r="AE36" i="18"/>
  <c r="K38" i="18"/>
  <c r="AE38" i="18" s="1"/>
  <c r="S95" i="18"/>
  <c r="AV95" i="18" s="1"/>
  <c r="S93" i="18"/>
  <c r="AV93" i="18" s="1"/>
  <c r="S97" i="18"/>
  <c r="AV97" i="18" s="1"/>
  <c r="S96" i="18"/>
  <c r="S94" i="18"/>
  <c r="AV94" i="18" s="1"/>
  <c r="AI91" i="18"/>
  <c r="S92" i="18"/>
  <c r="AV83" i="18"/>
  <c r="AV80" i="18"/>
  <c r="AV84" i="18"/>
  <c r="AV81" i="18"/>
  <c r="AV79" i="18"/>
  <c r="AV82" i="18"/>
  <c r="AU112" i="18"/>
  <c r="K94" i="18"/>
  <c r="AR94" i="18" s="1"/>
  <c r="K96" i="18"/>
  <c r="AR96" i="18" s="1"/>
  <c r="AE91" i="18"/>
  <c r="K92" i="18"/>
  <c r="K97" i="18"/>
  <c r="AR97" i="18" s="1"/>
  <c r="K93" i="18"/>
  <c r="AR93" i="18" s="1"/>
  <c r="K95" i="18"/>
  <c r="AR95" i="18" s="1"/>
  <c r="W103" i="18"/>
  <c r="S85" i="18"/>
  <c r="M119" i="18"/>
  <c r="Q97" i="18"/>
  <c r="AU97" i="18" s="1"/>
  <c r="Q92" i="18"/>
  <c r="Q95" i="18"/>
  <c r="AU95" i="18" s="1"/>
  <c r="Q93" i="18"/>
  <c r="AU93" i="18" s="1"/>
  <c r="Q96" i="18"/>
  <c r="AU96" i="18" s="1"/>
  <c r="AH91" i="18"/>
  <c r="Q94" i="18"/>
  <c r="AU94" i="18" s="1"/>
  <c r="E61" i="18"/>
  <c r="O94" i="18"/>
  <c r="AT94" i="18" s="1"/>
  <c r="O96" i="18"/>
  <c r="AT96" i="18" s="1"/>
  <c r="AG91" i="18"/>
  <c r="O92" i="18"/>
  <c r="O150" i="18" s="1"/>
  <c r="O95" i="18"/>
  <c r="AT95" i="18" s="1"/>
  <c r="O97" i="18"/>
  <c r="AT97" i="18" s="1"/>
  <c r="O93" i="18"/>
  <c r="AT93" i="18" s="1"/>
  <c r="AD103" i="18"/>
  <c r="G113" i="18"/>
  <c r="AP113" i="18" s="1"/>
  <c r="G106" i="18"/>
  <c r="G108" i="18"/>
  <c r="AP108" i="18" s="1"/>
  <c r="G107" i="18"/>
  <c r="AP107" i="18" s="1"/>
  <c r="G110" i="18"/>
  <c r="AP110" i="18" s="1"/>
  <c r="G111" i="18"/>
  <c r="AP111" i="18" s="1"/>
  <c r="G109" i="18"/>
  <c r="AP109" i="18" s="1"/>
  <c r="G112" i="18"/>
  <c r="AJ134" i="18"/>
  <c r="K441" i="1" s="1"/>
  <c r="AJ73" i="18"/>
  <c r="U77" i="18"/>
  <c r="X149" i="18"/>
  <c r="AL149" i="18" s="1"/>
  <c r="M456" i="1" s="1"/>
  <c r="C17" i="21" s="1"/>
  <c r="I103" i="18"/>
  <c r="O135" i="18"/>
  <c r="AG135" i="18" s="1"/>
  <c r="S135" i="18"/>
  <c r="AI135" i="18" s="1"/>
  <c r="U60" i="18"/>
  <c r="U61" i="18" s="1"/>
  <c r="L436" i="1" l="1"/>
  <c r="AK139" i="18"/>
  <c r="AL36" i="18"/>
  <c r="AL35" i="18" s="1"/>
  <c r="AL53" i="18"/>
  <c r="AB35" i="18"/>
  <c r="E140" i="18"/>
  <c r="AB140" i="18" s="1"/>
  <c r="C447" i="1" s="1"/>
  <c r="E134" i="18"/>
  <c r="AR81" i="18"/>
  <c r="X60" i="18"/>
  <c r="X61" i="18" s="1"/>
  <c r="AR84" i="18"/>
  <c r="AR80" i="18"/>
  <c r="AR83" i="18"/>
  <c r="AR79" i="18"/>
  <c r="AR85" i="18" s="1"/>
  <c r="S77" i="18"/>
  <c r="AI134" i="18"/>
  <c r="J441" i="1" s="1"/>
  <c r="AI73" i="18"/>
  <c r="Q144" i="18"/>
  <c r="S89" i="18"/>
  <c r="S88" i="18"/>
  <c r="S90" i="18" s="1"/>
  <c r="U95" i="18"/>
  <c r="AW95" i="18" s="1"/>
  <c r="U93" i="18"/>
  <c r="AW93" i="18" s="1"/>
  <c r="U97" i="18"/>
  <c r="AW97" i="18" s="1"/>
  <c r="U92" i="18"/>
  <c r="U94" i="18"/>
  <c r="AW94" i="18" s="1"/>
  <c r="U96" i="18"/>
  <c r="AJ91" i="18"/>
  <c r="AP112" i="18"/>
  <c r="AS92" i="18"/>
  <c r="M98" i="18"/>
  <c r="AU92" i="18"/>
  <c r="Q98" i="18"/>
  <c r="Q136" i="18"/>
  <c r="AH136" i="18" s="1"/>
  <c r="X125" i="18"/>
  <c r="AX125" i="18"/>
  <c r="AV96" i="18"/>
  <c r="S144" i="18"/>
  <c r="AT85" i="18"/>
  <c r="E107" i="18"/>
  <c r="AO107" i="18" s="1"/>
  <c r="E111" i="18"/>
  <c r="AO111" i="18" s="1"/>
  <c r="E109" i="18"/>
  <c r="AO109" i="18" s="1"/>
  <c r="E112" i="18"/>
  <c r="E106" i="18"/>
  <c r="E135" i="18" s="1"/>
  <c r="E110" i="18"/>
  <c r="AO110" i="18" s="1"/>
  <c r="E108" i="18"/>
  <c r="AO108" i="18" s="1"/>
  <c r="E113" i="18"/>
  <c r="AO113" i="18" s="1"/>
  <c r="Q140" i="18"/>
  <c r="AH140" i="18" s="1"/>
  <c r="I447" i="1" s="1"/>
  <c r="AH35" i="18"/>
  <c r="AH144" i="18"/>
  <c r="Q145" i="18"/>
  <c r="X80" i="18"/>
  <c r="X123" i="18"/>
  <c r="AX123" i="18"/>
  <c r="W107" i="18"/>
  <c r="W106" i="18"/>
  <c r="W112" i="18"/>
  <c r="W113" i="18"/>
  <c r="W108" i="18"/>
  <c r="W111" i="18"/>
  <c r="W110" i="18"/>
  <c r="W109" i="18"/>
  <c r="E96" i="18"/>
  <c r="E94" i="18"/>
  <c r="AB91" i="18"/>
  <c r="E92" i="18"/>
  <c r="E150" i="18" s="1"/>
  <c r="E95" i="18"/>
  <c r="E93" i="18"/>
  <c r="E97" i="18"/>
  <c r="E85" i="18"/>
  <c r="AF130" i="18"/>
  <c r="G437" i="1" s="1"/>
  <c r="AH130" i="18"/>
  <c r="I437" i="1" s="1"/>
  <c r="G84" i="18"/>
  <c r="G81" i="18"/>
  <c r="AC78" i="18"/>
  <c r="AP78" i="18" s="1"/>
  <c r="G82" i="18"/>
  <c r="G79" i="18"/>
  <c r="G80" i="18"/>
  <c r="G83" i="18"/>
  <c r="I94" i="18"/>
  <c r="AQ94" i="18" s="1"/>
  <c r="I96" i="18"/>
  <c r="AQ96" i="18" s="1"/>
  <c r="AD91" i="18"/>
  <c r="I92" i="18"/>
  <c r="I150" i="18" s="1"/>
  <c r="I97" i="18"/>
  <c r="AQ97" i="18" s="1"/>
  <c r="I93" i="18"/>
  <c r="AQ93" i="18" s="1"/>
  <c r="I95" i="18"/>
  <c r="AQ95" i="18" s="1"/>
  <c r="E90" i="18"/>
  <c r="E137" i="18" s="1"/>
  <c r="AC130" i="18"/>
  <c r="D437" i="1" s="1"/>
  <c r="X129" i="18"/>
  <c r="AL129" i="18" s="1"/>
  <c r="X38" i="18"/>
  <c r="AL38" i="18" s="1"/>
  <c r="AL76" i="18"/>
  <c r="AR127" i="18"/>
  <c r="AY123" i="18"/>
  <c r="I111" i="18"/>
  <c r="AQ111" i="18" s="1"/>
  <c r="I109" i="18"/>
  <c r="AQ109" i="18" s="1"/>
  <c r="I106" i="18"/>
  <c r="I112" i="18"/>
  <c r="I108" i="18"/>
  <c r="AQ108" i="18" s="1"/>
  <c r="I113" i="18"/>
  <c r="AQ113" i="18" s="1"/>
  <c r="I107" i="18"/>
  <c r="AQ107" i="18" s="1"/>
  <c r="I110" i="18"/>
  <c r="AQ110" i="18" s="1"/>
  <c r="K140" i="18"/>
  <c r="AE140" i="18" s="1"/>
  <c r="F447" i="1" s="1"/>
  <c r="AE35" i="18"/>
  <c r="G61" i="18"/>
  <c r="I90" i="18"/>
  <c r="AP127" i="18"/>
  <c r="AX121" i="18"/>
  <c r="AY121" i="18" s="1"/>
  <c r="X121" i="18"/>
  <c r="AX124" i="18"/>
  <c r="AY124" i="18" s="1"/>
  <c r="X124" i="18"/>
  <c r="M111" i="18"/>
  <c r="AS111" i="18" s="1"/>
  <c r="M109" i="18"/>
  <c r="AS109" i="18" s="1"/>
  <c r="M106" i="18"/>
  <c r="M150" i="18" s="1"/>
  <c r="M108" i="18"/>
  <c r="AS108" i="18" s="1"/>
  <c r="M112" i="18"/>
  <c r="M113" i="18"/>
  <c r="AS113" i="18" s="1"/>
  <c r="M110" i="18"/>
  <c r="AS110" i="18" s="1"/>
  <c r="M107" i="18"/>
  <c r="AS107" i="18" s="1"/>
  <c r="AV85" i="18"/>
  <c r="AP106" i="18"/>
  <c r="AP114" i="18" s="1"/>
  <c r="G114" i="18"/>
  <c r="G131" i="18" s="1"/>
  <c r="AC131" i="18" s="1"/>
  <c r="AO84" i="18"/>
  <c r="AO81" i="18"/>
  <c r="AO82" i="18"/>
  <c r="AO80" i="18"/>
  <c r="AO83" i="18"/>
  <c r="AO79" i="18"/>
  <c r="AU127" i="18"/>
  <c r="O137" i="18"/>
  <c r="X119" i="18"/>
  <c r="AU82" i="18"/>
  <c r="AU84" i="18"/>
  <c r="AU80" i="18"/>
  <c r="AU83" i="18"/>
  <c r="AU79" i="18"/>
  <c r="AU81" i="18"/>
  <c r="U90" i="18"/>
  <c r="W85" i="18"/>
  <c r="AO127" i="18"/>
  <c r="AE130" i="18"/>
  <c r="F437" i="1" s="1"/>
  <c r="O114" i="18"/>
  <c r="O131" i="18" s="1"/>
  <c r="AT106" i="18"/>
  <c r="AT92" i="18"/>
  <c r="O98" i="18"/>
  <c r="O136" i="18"/>
  <c r="AG136" i="18" s="1"/>
  <c r="AS85" i="18"/>
  <c r="AM149" i="18"/>
  <c r="N456" i="1" s="1"/>
  <c r="AN149" i="18"/>
  <c r="O456" i="1" s="1"/>
  <c r="AR92" i="18"/>
  <c r="K98" i="18"/>
  <c r="I137" i="18"/>
  <c r="Q135" i="18"/>
  <c r="AH135" i="18" s="1"/>
  <c r="AX83" i="18"/>
  <c r="AX80" i="18"/>
  <c r="AX84" i="18"/>
  <c r="AX81" i="18"/>
  <c r="AX79" i="18"/>
  <c r="AX82" i="18"/>
  <c r="AY125" i="18"/>
  <c r="AJ130" i="18"/>
  <c r="K437" i="1" s="1"/>
  <c r="AU114" i="18"/>
  <c r="I85" i="18"/>
  <c r="O144" i="18"/>
  <c r="AT112" i="18"/>
  <c r="AD130" i="18"/>
  <c r="E437" i="1" s="1"/>
  <c r="W90" i="18"/>
  <c r="AI131" i="18"/>
  <c r="W140" i="18"/>
  <c r="AK140" i="18" s="1"/>
  <c r="L447" i="1" s="1"/>
  <c r="AK35" i="18"/>
  <c r="K108" i="18"/>
  <c r="AR108" i="18" s="1"/>
  <c r="K109" i="18"/>
  <c r="AR109" i="18" s="1"/>
  <c r="K112" i="18"/>
  <c r="K107" i="18"/>
  <c r="AR107" i="18" s="1"/>
  <c r="K111" i="18"/>
  <c r="AR111" i="18" s="1"/>
  <c r="K106" i="18"/>
  <c r="K150" i="18" s="1"/>
  <c r="K113" i="18"/>
  <c r="AR113" i="18" s="1"/>
  <c r="K110" i="18"/>
  <c r="AR110" i="18" s="1"/>
  <c r="S98" i="18"/>
  <c r="AV92" i="18"/>
  <c r="S136" i="18"/>
  <c r="AI136" i="18" s="1"/>
  <c r="AX126" i="18"/>
  <c r="AY126" i="18" s="1"/>
  <c r="X126" i="18"/>
  <c r="W136" i="18"/>
  <c r="AK136" i="18" s="1"/>
  <c r="AX92" i="18"/>
  <c r="W98" i="18"/>
  <c r="AB130" i="18"/>
  <c r="C437" i="1" s="1"/>
  <c r="AW127" i="18"/>
  <c r="AK130" i="18"/>
  <c r="L437" i="1" s="1"/>
  <c r="AK134" i="18"/>
  <c r="L441" i="1" s="1"/>
  <c r="W77" i="18"/>
  <c r="AK73" i="18"/>
  <c r="AL73" i="18" s="1"/>
  <c r="U83" i="18"/>
  <c r="X83" i="18" s="1"/>
  <c r="U80" i="18"/>
  <c r="U84" i="18"/>
  <c r="X84" i="18" s="1"/>
  <c r="U81" i="18"/>
  <c r="U82" i="18"/>
  <c r="X82" i="18" s="1"/>
  <c r="U79" i="18"/>
  <c r="AJ78" i="18"/>
  <c r="AW78" i="18" s="1"/>
  <c r="O140" i="18"/>
  <c r="AG140" i="18" s="1"/>
  <c r="H447" i="1" s="1"/>
  <c r="AG35" i="18"/>
  <c r="AB134" i="18"/>
  <c r="AL74" i="18"/>
  <c r="AQ127" i="18"/>
  <c r="X122" i="18"/>
  <c r="AX122" i="18"/>
  <c r="AY122" i="18" s="1"/>
  <c r="Q85" i="18"/>
  <c r="Q90" i="18"/>
  <c r="Q137" i="18" s="1"/>
  <c r="X73" i="18"/>
  <c r="AQ84" i="18"/>
  <c r="AQ81" i="18"/>
  <c r="AQ79" i="18"/>
  <c r="AQ82" i="18"/>
  <c r="AQ80" i="18"/>
  <c r="AQ83" i="18"/>
  <c r="M436" i="1" l="1"/>
  <c r="AL139" i="18"/>
  <c r="M446" i="1" s="1"/>
  <c r="U150" i="18"/>
  <c r="W150" i="18"/>
  <c r="X81" i="18"/>
  <c r="K137" i="18"/>
  <c r="K139" i="18" s="1"/>
  <c r="AE139" i="18" s="1"/>
  <c r="F446" i="1" s="1"/>
  <c r="R26" i="18"/>
  <c r="S26" i="18" s="1"/>
  <c r="AL78" i="18"/>
  <c r="G135" i="18"/>
  <c r="AC135" i="18" s="1"/>
  <c r="S137" i="18"/>
  <c r="M137" i="18"/>
  <c r="S150" i="18"/>
  <c r="S151" i="18" s="1"/>
  <c r="K151" i="18"/>
  <c r="AE150" i="18"/>
  <c r="F457" i="1" s="1"/>
  <c r="M151" i="18"/>
  <c r="AF150" i="18"/>
  <c r="G457" i="1" s="1"/>
  <c r="Q139" i="18"/>
  <c r="AH139" i="18" s="1"/>
  <c r="I446" i="1" s="1"/>
  <c r="AH137" i="18"/>
  <c r="Q138" i="18"/>
  <c r="AB137" i="18"/>
  <c r="E139" i="18"/>
  <c r="AB139" i="18" s="1"/>
  <c r="C446" i="1" s="1"/>
  <c r="E138" i="18"/>
  <c r="AB135" i="18"/>
  <c r="AE137" i="18"/>
  <c r="K138" i="18"/>
  <c r="AI144" i="18"/>
  <c r="S145" i="18"/>
  <c r="AF132" i="18"/>
  <c r="G439" i="1" s="1"/>
  <c r="AS98" i="18"/>
  <c r="X134" i="18"/>
  <c r="W137" i="18"/>
  <c r="AT114" i="18"/>
  <c r="I136" i="18"/>
  <c r="AD136" i="18" s="1"/>
  <c r="I98" i="18"/>
  <c r="AQ92" i="18"/>
  <c r="AR98" i="18"/>
  <c r="AE132" i="18"/>
  <c r="F439" i="1" s="1"/>
  <c r="O139" i="18"/>
  <c r="AG139" i="18" s="1"/>
  <c r="H446" i="1" s="1"/>
  <c r="AG137" i="18"/>
  <c r="O138" i="18"/>
  <c r="AX127" i="18"/>
  <c r="X111" i="18"/>
  <c r="AX111" i="18"/>
  <c r="K114" i="18"/>
  <c r="K131" i="18" s="1"/>
  <c r="AR106" i="18"/>
  <c r="K135" i="18"/>
  <c r="AE135" i="18" s="1"/>
  <c r="AG131" i="18"/>
  <c r="Q151" i="18"/>
  <c r="AH150" i="18"/>
  <c r="I457" i="1" s="1"/>
  <c r="AO97" i="18"/>
  <c r="X108" i="18"/>
  <c r="AX108" i="18"/>
  <c r="AY108" i="18" s="1"/>
  <c r="AY111" i="18"/>
  <c r="AW96" i="18"/>
  <c r="U144" i="18"/>
  <c r="AG144" i="18"/>
  <c r="O145" i="18"/>
  <c r="X127" i="18"/>
  <c r="X130" i="18" s="1"/>
  <c r="AW83" i="18"/>
  <c r="AW80" i="18"/>
  <c r="AW84" i="18"/>
  <c r="AW81" i="18"/>
  <c r="AW79" i="18"/>
  <c r="AW85" i="18" s="1"/>
  <c r="AW82" i="18"/>
  <c r="K136" i="18"/>
  <c r="AE136" i="18" s="1"/>
  <c r="AY127" i="18"/>
  <c r="AO85" i="18"/>
  <c r="I135" i="18"/>
  <c r="AD135" i="18" s="1"/>
  <c r="G85" i="18"/>
  <c r="AO93" i="18"/>
  <c r="X113" i="18"/>
  <c r="AX113" i="18"/>
  <c r="AY113" i="18" s="1"/>
  <c r="AY107" i="18"/>
  <c r="Q146" i="18"/>
  <c r="AH146" i="18" s="1"/>
  <c r="AH145" i="18"/>
  <c r="AD137" i="18"/>
  <c r="I139" i="18"/>
  <c r="AD139" i="18" s="1"/>
  <c r="E446" i="1" s="1"/>
  <c r="I138" i="18"/>
  <c r="X85" i="18"/>
  <c r="U85" i="18"/>
  <c r="M144" i="18"/>
  <c r="AS112" i="18"/>
  <c r="AO95" i="18"/>
  <c r="AX112" i="18"/>
  <c r="X112" i="18"/>
  <c r="W144" i="18"/>
  <c r="U136" i="18"/>
  <c r="AJ136" i="18" s="1"/>
  <c r="U98" i="18"/>
  <c r="AW92" i="18"/>
  <c r="AO106" i="18"/>
  <c r="E114" i="18"/>
  <c r="AV98" i="18"/>
  <c r="AY80" i="18"/>
  <c r="I144" i="18"/>
  <c r="AQ112" i="18"/>
  <c r="AP84" i="18"/>
  <c r="AY84" i="18" s="1"/>
  <c r="AP81" i="18"/>
  <c r="AP82" i="18"/>
  <c r="AY82" i="18" s="1"/>
  <c r="AP79" i="18"/>
  <c r="AY79" i="18" s="1"/>
  <c r="AP80" i="18"/>
  <c r="AP83" i="18"/>
  <c r="AY83" i="18" s="1"/>
  <c r="E136" i="18"/>
  <c r="E98" i="18"/>
  <c r="AO92" i="18"/>
  <c r="W114" i="18"/>
  <c r="W131" i="18" s="1"/>
  <c r="AX106" i="18"/>
  <c r="AU98" i="18"/>
  <c r="X110" i="18"/>
  <c r="AX110" i="18"/>
  <c r="AY110" i="18" s="1"/>
  <c r="U137" i="18"/>
  <c r="AX85" i="18"/>
  <c r="M114" i="18"/>
  <c r="M131" i="18" s="1"/>
  <c r="AS106" i="18"/>
  <c r="M135" i="18"/>
  <c r="AF135" i="18" s="1"/>
  <c r="AQ106" i="18"/>
  <c r="I114" i="18"/>
  <c r="I131" i="18" s="1"/>
  <c r="AL91" i="18"/>
  <c r="AX107" i="18"/>
  <c r="AF137" i="18"/>
  <c r="M139" i="18"/>
  <c r="AF139" i="18" s="1"/>
  <c r="G446" i="1" s="1"/>
  <c r="M138" i="18"/>
  <c r="K144" i="18"/>
  <c r="AR112" i="18"/>
  <c r="E144" i="18"/>
  <c r="AO112" i="18"/>
  <c r="O151" i="18"/>
  <c r="AG150" i="18"/>
  <c r="H457" i="1" s="1"/>
  <c r="U135" i="18"/>
  <c r="AJ135" i="18" s="1"/>
  <c r="AK132" i="18"/>
  <c r="L439" i="1" s="1"/>
  <c r="AX98" i="18"/>
  <c r="AU85" i="18"/>
  <c r="AY78" i="18"/>
  <c r="AO94" i="18"/>
  <c r="AY94" i="18" s="1"/>
  <c r="W135" i="18"/>
  <c r="AK135" i="18" s="1"/>
  <c r="AX109" i="18"/>
  <c r="AY109" i="18" s="1"/>
  <c r="X109" i="18"/>
  <c r="AQ85" i="18"/>
  <c r="AG132" i="18"/>
  <c r="H439" i="1" s="1"/>
  <c r="AT98" i="18"/>
  <c r="G96" i="18"/>
  <c r="G93" i="18"/>
  <c r="G94" i="18"/>
  <c r="AP94" i="18" s="1"/>
  <c r="AC91" i="18"/>
  <c r="G92" i="18"/>
  <c r="G97" i="18"/>
  <c r="AP97" i="18" s="1"/>
  <c r="G95" i="18"/>
  <c r="AP95" i="18" s="1"/>
  <c r="AO96" i="18"/>
  <c r="M136" i="18"/>
  <c r="AF136" i="18" s="1"/>
  <c r="W151" i="18" l="1"/>
  <c r="AK150" i="18"/>
  <c r="L457" i="1" s="1"/>
  <c r="G150" i="18"/>
  <c r="AQ114" i="18"/>
  <c r="O133" i="18"/>
  <c r="AG133" i="18" s="1"/>
  <c r="H440" i="1" s="1"/>
  <c r="AY112" i="18"/>
  <c r="AS114" i="18"/>
  <c r="S139" i="18"/>
  <c r="AI139" i="18" s="1"/>
  <c r="J446" i="1" s="1"/>
  <c r="AI137" i="18"/>
  <c r="S138" i="18"/>
  <c r="AI150" i="18"/>
  <c r="J457" i="1" s="1"/>
  <c r="AY81" i="18"/>
  <c r="O152" i="18"/>
  <c r="AG152" i="18" s="1"/>
  <c r="H459" i="1" s="1"/>
  <c r="AG151" i="18"/>
  <c r="H458" i="1" s="1"/>
  <c r="Y107" i="18"/>
  <c r="Z107" i="18" s="1"/>
  <c r="X114" i="18"/>
  <c r="AK144" i="18"/>
  <c r="W145" i="18"/>
  <c r="AK145" i="18" s="1"/>
  <c r="AD138" i="18"/>
  <c r="E445" i="1" s="1"/>
  <c r="I141" i="18"/>
  <c r="O146" i="18"/>
  <c r="AG146" i="18" s="1"/>
  <c r="AG145" i="18"/>
  <c r="Q152" i="18"/>
  <c r="AH152" i="18" s="1"/>
  <c r="I459" i="1" s="1"/>
  <c r="AH151" i="18"/>
  <c r="I458" i="1" s="1"/>
  <c r="AG138" i="18"/>
  <c r="H445" i="1" s="1"/>
  <c r="O141" i="18"/>
  <c r="AK137" i="18"/>
  <c r="W139" i="18"/>
  <c r="L446" i="1" s="1"/>
  <c r="W138" i="18"/>
  <c r="AB138" i="18"/>
  <c r="C445" i="1" s="1"/>
  <c r="E141" i="18"/>
  <c r="AL130" i="18"/>
  <c r="M437" i="1" s="1"/>
  <c r="AK131" i="18"/>
  <c r="W133" i="18"/>
  <c r="AK133" i="18" s="1"/>
  <c r="L440" i="1" s="1"/>
  <c r="E151" i="18"/>
  <c r="AB150" i="18"/>
  <c r="C457" i="1" s="1"/>
  <c r="AD144" i="18"/>
  <c r="I145" i="18"/>
  <c r="AJ144" i="18"/>
  <c r="U145" i="18"/>
  <c r="AD131" i="18"/>
  <c r="I133" i="18"/>
  <c r="AD133" i="18" s="1"/>
  <c r="E440" i="1" s="1"/>
  <c r="AF138" i="18"/>
  <c r="G445" i="1" s="1"/>
  <c r="M141" i="18"/>
  <c r="AR114" i="18"/>
  <c r="S146" i="18"/>
  <c r="AI146" i="18" s="1"/>
  <c r="AI145" i="18"/>
  <c r="AH138" i="18"/>
  <c r="I445" i="1" s="1"/>
  <c r="Q141" i="18"/>
  <c r="AE131" i="18"/>
  <c r="K133" i="18"/>
  <c r="AE133" i="18" s="1"/>
  <c r="F440" i="1" s="1"/>
  <c r="AX114" i="18"/>
  <c r="S152" i="18"/>
  <c r="AI152" i="18" s="1"/>
  <c r="J459" i="1" s="1"/>
  <c r="AI151" i="18"/>
  <c r="J458" i="1" s="1"/>
  <c r="AE144" i="18"/>
  <c r="K145" i="18"/>
  <c r="AF131" i="18"/>
  <c r="M133" i="18"/>
  <c r="AF133" i="18" s="1"/>
  <c r="G440" i="1" s="1"/>
  <c r="AI132" i="18"/>
  <c r="J439" i="1" s="1"/>
  <c r="S133" i="18"/>
  <c r="AI133" i="18" s="1"/>
  <c r="J440" i="1" s="1"/>
  <c r="AP96" i="18"/>
  <c r="AY96" i="18" s="1"/>
  <c r="G144" i="18"/>
  <c r="U139" i="18"/>
  <c r="AJ139" i="18" s="1"/>
  <c r="K446" i="1" s="1"/>
  <c r="AJ137" i="18"/>
  <c r="U138" i="18"/>
  <c r="AB136" i="18"/>
  <c r="Z114" i="18"/>
  <c r="E131" i="18"/>
  <c r="AF144" i="18"/>
  <c r="M145" i="18"/>
  <c r="AE138" i="18"/>
  <c r="F445" i="1" s="1"/>
  <c r="K141" i="18"/>
  <c r="AH132" i="18"/>
  <c r="I439" i="1" s="1"/>
  <c r="Q133" i="18"/>
  <c r="AH133" i="18" s="1"/>
  <c r="I440" i="1" s="1"/>
  <c r="AY95" i="18"/>
  <c r="I151" i="18"/>
  <c r="AD150" i="18"/>
  <c r="E457" i="1" s="1"/>
  <c r="AY106" i="18"/>
  <c r="AO114" i="18"/>
  <c r="AY93" i="18"/>
  <c r="AY97" i="18"/>
  <c r="AD132" i="18"/>
  <c r="E439" i="1" s="1"/>
  <c r="AQ98" i="18"/>
  <c r="M152" i="18"/>
  <c r="AF152" i="18" s="1"/>
  <c r="G459" i="1" s="1"/>
  <c r="AF151" i="18"/>
  <c r="G458" i="1" s="1"/>
  <c r="AB144" i="18"/>
  <c r="E145" i="18"/>
  <c r="AL134" i="18"/>
  <c r="M441" i="1" s="1"/>
  <c r="AB132" i="18"/>
  <c r="C439" i="1" s="1"/>
  <c r="AO98" i="18"/>
  <c r="U151" i="18"/>
  <c r="AJ150" i="18"/>
  <c r="K457" i="1" s="1"/>
  <c r="X144" i="18"/>
  <c r="G136" i="18"/>
  <c r="AC136" i="18" s="1"/>
  <c r="G98" i="18"/>
  <c r="AP92" i="18"/>
  <c r="AY92" i="18"/>
  <c r="AP93" i="18"/>
  <c r="G137" i="18"/>
  <c r="AP85" i="18"/>
  <c r="AY85" i="18" s="1"/>
  <c r="AW98" i="18"/>
  <c r="X135" i="18"/>
  <c r="AL135" i="18" s="1"/>
  <c r="K152" i="18"/>
  <c r="AE152" i="18" s="1"/>
  <c r="F459" i="1" s="1"/>
  <c r="AE151" i="18"/>
  <c r="F458" i="1" s="1"/>
  <c r="W152" i="18" l="1"/>
  <c r="AK152" i="18" s="1"/>
  <c r="L459" i="1" s="1"/>
  <c r="AK151" i="18"/>
  <c r="L458" i="1" s="1"/>
  <c r="S141" i="18"/>
  <c r="AI138" i="18"/>
  <c r="J445" i="1" s="1"/>
  <c r="X150" i="18"/>
  <c r="AL150" i="18" s="1"/>
  <c r="M457" i="1" s="1"/>
  <c r="D17" i="21" s="1"/>
  <c r="AP98" i="18"/>
  <c r="AY98" i="18" s="1"/>
  <c r="AB145" i="18"/>
  <c r="E146" i="18"/>
  <c r="AB146" i="18" s="1"/>
  <c r="M142" i="18"/>
  <c r="AF142" i="18" s="1"/>
  <c r="G449" i="1" s="1"/>
  <c r="AF141" i="18"/>
  <c r="G448" i="1" s="1"/>
  <c r="AJ138" i="18"/>
  <c r="K445" i="1" s="1"/>
  <c r="U141" i="18"/>
  <c r="G151" i="18"/>
  <c r="AC150" i="18"/>
  <c r="D457" i="1" s="1"/>
  <c r="AC144" i="18"/>
  <c r="G145" i="18"/>
  <c r="AK138" i="18"/>
  <c r="L445" i="1" s="1"/>
  <c r="W141" i="18"/>
  <c r="AN135" i="18"/>
  <c r="AM135" i="18"/>
  <c r="M146" i="18"/>
  <c r="AF146" i="18" s="1"/>
  <c r="AF145" i="18"/>
  <c r="Q142" i="18"/>
  <c r="AH142" i="18" s="1"/>
  <c r="I449" i="1" s="1"/>
  <c r="AH141" i="18"/>
  <c r="I448" i="1" s="1"/>
  <c r="AD145" i="18"/>
  <c r="I146" i="18"/>
  <c r="AD146" i="18" s="1"/>
  <c r="X131" i="18"/>
  <c r="Y114" i="18"/>
  <c r="AD141" i="18"/>
  <c r="E448" i="1" s="1"/>
  <c r="I142" i="18"/>
  <c r="AD142" i="18" s="1"/>
  <c r="E449" i="1" s="1"/>
  <c r="U152" i="18"/>
  <c r="AJ152" i="18" s="1"/>
  <c r="K459" i="1" s="1"/>
  <c r="AJ151" i="18"/>
  <c r="K458" i="1" s="1"/>
  <c r="AC137" i="18"/>
  <c r="G139" i="18"/>
  <c r="AC139" i="18" s="1"/>
  <c r="D446" i="1" s="1"/>
  <c r="G138" i="18"/>
  <c r="X137" i="18"/>
  <c r="K142" i="18"/>
  <c r="AE142" i="18" s="1"/>
  <c r="F449" i="1" s="1"/>
  <c r="AE141" i="18"/>
  <c r="F448" i="1" s="1"/>
  <c r="AJ132" i="18"/>
  <c r="K439" i="1" s="1"/>
  <c r="U133" i="18"/>
  <c r="AJ133" i="18" s="1"/>
  <c r="K440" i="1" s="1"/>
  <c r="AZ107" i="18"/>
  <c r="AY114" i="18"/>
  <c r="AB131" i="18"/>
  <c r="E133" i="18"/>
  <c r="AB133" i="18" s="1"/>
  <c r="C440" i="1" s="1"/>
  <c r="O142" i="18"/>
  <c r="AG142" i="18" s="1"/>
  <c r="H449" i="1" s="1"/>
  <c r="AG141" i="18"/>
  <c r="H448" i="1" s="1"/>
  <c r="AB141" i="18"/>
  <c r="C448" i="1" s="1"/>
  <c r="E142" i="18"/>
  <c r="AB142" i="18" s="1"/>
  <c r="C449" i="1" s="1"/>
  <c r="X151" i="18"/>
  <c r="AB151" i="18"/>
  <c r="C458" i="1" s="1"/>
  <c r="E152" i="18"/>
  <c r="AB152" i="18" s="1"/>
  <c r="C459" i="1" s="1"/>
  <c r="AL144" i="18"/>
  <c r="M451" i="1" s="1"/>
  <c r="X145" i="18"/>
  <c r="U146" i="18"/>
  <c r="AJ145" i="18"/>
  <c r="Y135" i="18"/>
  <c r="AD151" i="18"/>
  <c r="E458" i="1" s="1"/>
  <c r="I152" i="18"/>
  <c r="AD152" i="18" s="1"/>
  <c r="E459" i="1" s="1"/>
  <c r="X136" i="18"/>
  <c r="AL136" i="18" s="1"/>
  <c r="K146" i="18"/>
  <c r="AE146" i="18" s="1"/>
  <c r="AE145" i="18"/>
  <c r="S142" i="18" l="1"/>
  <c r="AI142" i="18" s="1"/>
  <c r="J449" i="1" s="1"/>
  <c r="AI141" i="18"/>
  <c r="J448" i="1" s="1"/>
  <c r="AJ141" i="18"/>
  <c r="K448" i="1" s="1"/>
  <c r="U142" i="18"/>
  <c r="AJ142" i="18" s="1"/>
  <c r="K449" i="1" s="1"/>
  <c r="Z137" i="18"/>
  <c r="AL137" i="18"/>
  <c r="X139" i="18"/>
  <c r="X146" i="18"/>
  <c r="AL146" i="18" s="1"/>
  <c r="M453" i="1" s="1"/>
  <c r="AL145" i="18"/>
  <c r="M452" i="1" s="1"/>
  <c r="AC132" i="18"/>
  <c r="D439" i="1" s="1"/>
  <c r="G133" i="18"/>
  <c r="AC133" i="18" s="1"/>
  <c r="D440" i="1" s="1"/>
  <c r="X152" i="18"/>
  <c r="AL152" i="18" s="1"/>
  <c r="M459" i="1" s="1"/>
  <c r="AL151" i="18"/>
  <c r="M458" i="1" s="1"/>
  <c r="E17" i="21" s="1"/>
  <c r="F17" i="21" s="1"/>
  <c r="C42" i="21" s="1"/>
  <c r="E42" i="21" s="1"/>
  <c r="AC151" i="18"/>
  <c r="D458" i="1" s="1"/>
  <c r="G152" i="18"/>
  <c r="AC152" i="18" s="1"/>
  <c r="D459" i="1" s="1"/>
  <c r="AC138" i="18"/>
  <c r="D445" i="1" s="1"/>
  <c r="G141" i="18"/>
  <c r="X138" i="18"/>
  <c r="Y137" i="18" s="1"/>
  <c r="AC145" i="18"/>
  <c r="G146" i="18"/>
  <c r="AC146" i="18" s="1"/>
  <c r="AL132" i="18"/>
  <c r="M439" i="1" s="1"/>
  <c r="Z98" i="18"/>
  <c r="AK141" i="18"/>
  <c r="L448" i="1" s="1"/>
  <c r="W142" i="18"/>
  <c r="AK142" i="18" s="1"/>
  <c r="L449" i="1" s="1"/>
  <c r="AL131" i="18"/>
  <c r="M438" i="1" s="1"/>
  <c r="AM145" i="18" l="1"/>
  <c r="AN145" i="18"/>
  <c r="AL138" i="18"/>
  <c r="M445" i="1" s="1"/>
  <c r="X141" i="18"/>
  <c r="X142" i="18" s="1"/>
  <c r="AC141" i="18"/>
  <c r="D448" i="1" s="1"/>
  <c r="G142" i="18"/>
  <c r="AC142" i="18" s="1"/>
  <c r="D449" i="1" s="1"/>
  <c r="X133" i="18"/>
  <c r="AL133" i="18" s="1"/>
  <c r="M440" i="1" s="1"/>
  <c r="Z437" i="1" s="1"/>
  <c r="Z438" i="1" s="1"/>
  <c r="AN147" i="18" l="1"/>
  <c r="O454" i="1" s="1"/>
  <c r="O452" i="1"/>
  <c r="AM147" i="18"/>
  <c r="N454" i="1" s="1"/>
  <c r="N452" i="1"/>
  <c r="AO147" i="18"/>
  <c r="AN150" i="18" l="1"/>
  <c r="AM150" i="18"/>
  <c r="P454" i="1"/>
  <c r="AN151" i="18"/>
  <c r="O457" i="1"/>
  <c r="J17" i="21" s="1"/>
  <c r="AM151" i="18"/>
  <c r="N457" i="1"/>
  <c r="G17" i="21" s="1"/>
  <c r="N415" i="1"/>
  <c r="O415" i="1"/>
  <c r="C411" i="1"/>
  <c r="D411" i="1"/>
  <c r="E411" i="1"/>
  <c r="F411" i="1"/>
  <c r="G411" i="1"/>
  <c r="H411" i="1"/>
  <c r="I411" i="1"/>
  <c r="J411" i="1"/>
  <c r="K411" i="1"/>
  <c r="L411" i="1"/>
  <c r="M411" i="1"/>
  <c r="C414" i="1"/>
  <c r="C415" i="1"/>
  <c r="D415" i="1"/>
  <c r="E415" i="1"/>
  <c r="F415" i="1"/>
  <c r="G415" i="1"/>
  <c r="H415" i="1"/>
  <c r="I415" i="1"/>
  <c r="J415" i="1"/>
  <c r="K415" i="1"/>
  <c r="L415" i="1"/>
  <c r="M415" i="1"/>
  <c r="C416" i="1"/>
  <c r="D416" i="1"/>
  <c r="E416" i="1"/>
  <c r="F416" i="1"/>
  <c r="G416" i="1"/>
  <c r="H416" i="1"/>
  <c r="I416" i="1"/>
  <c r="J416" i="1"/>
  <c r="K416" i="1"/>
  <c r="L416" i="1"/>
  <c r="M416" i="1"/>
  <c r="C417" i="1"/>
  <c r="D417" i="1"/>
  <c r="E417" i="1"/>
  <c r="F417" i="1"/>
  <c r="G417" i="1"/>
  <c r="H417" i="1"/>
  <c r="I417" i="1"/>
  <c r="J417" i="1"/>
  <c r="K417" i="1"/>
  <c r="L417" i="1"/>
  <c r="M417" i="1"/>
  <c r="M420" i="1"/>
  <c r="M421" i="1"/>
  <c r="M422" i="1"/>
  <c r="C423" i="1"/>
  <c r="D423" i="1"/>
  <c r="E423" i="1"/>
  <c r="F423" i="1"/>
  <c r="G423" i="1"/>
  <c r="H423" i="1"/>
  <c r="I423" i="1"/>
  <c r="J423" i="1"/>
  <c r="K423" i="1"/>
  <c r="L423" i="1"/>
  <c r="M423" i="1"/>
  <c r="C424" i="1"/>
  <c r="D424" i="1"/>
  <c r="E424" i="1"/>
  <c r="F424" i="1"/>
  <c r="G424" i="1"/>
  <c r="H424" i="1"/>
  <c r="I424" i="1"/>
  <c r="J424" i="1"/>
  <c r="K424" i="1"/>
  <c r="L424" i="1"/>
  <c r="C425" i="1"/>
  <c r="D425" i="1"/>
  <c r="E425" i="1"/>
  <c r="F425" i="1"/>
  <c r="G425" i="1"/>
  <c r="H425" i="1"/>
  <c r="I425" i="1"/>
  <c r="J425" i="1"/>
  <c r="K425" i="1"/>
  <c r="L425" i="1"/>
  <c r="C426" i="1"/>
  <c r="D426" i="1"/>
  <c r="E426" i="1"/>
  <c r="F426" i="1"/>
  <c r="G426" i="1"/>
  <c r="H426" i="1"/>
  <c r="I426" i="1"/>
  <c r="J426" i="1"/>
  <c r="K426" i="1"/>
  <c r="L426" i="1"/>
  <c r="O20" i="17"/>
  <c r="N20" i="17"/>
  <c r="M20" i="17"/>
  <c r="L20" i="17"/>
  <c r="K20" i="17"/>
  <c r="J20" i="17"/>
  <c r="I20" i="17"/>
  <c r="H20" i="17"/>
  <c r="G20" i="17"/>
  <c r="F20" i="17"/>
  <c r="E20" i="17"/>
  <c r="AK146" i="17"/>
  <c r="AJ146" i="17"/>
  <c r="X140" i="17"/>
  <c r="V127" i="17"/>
  <c r="T127" i="17"/>
  <c r="R127" i="17"/>
  <c r="P127" i="17"/>
  <c r="N127" i="17"/>
  <c r="L127" i="17"/>
  <c r="J127" i="17"/>
  <c r="H127" i="17"/>
  <c r="F127" i="17"/>
  <c r="D127" i="17"/>
  <c r="AK126" i="17"/>
  <c r="AJ126" i="17"/>
  <c r="AI126" i="17"/>
  <c r="AH126" i="17"/>
  <c r="AG126" i="17"/>
  <c r="AF126" i="17"/>
  <c r="AE126" i="17"/>
  <c r="AD126" i="17"/>
  <c r="AC126" i="17"/>
  <c r="AB126" i="17"/>
  <c r="AK125" i="17"/>
  <c r="AJ125" i="17"/>
  <c r="AI125" i="17"/>
  <c r="AH125" i="17"/>
  <c r="AG125" i="17"/>
  <c r="AF125" i="17"/>
  <c r="AE125" i="17"/>
  <c r="AD125" i="17"/>
  <c r="AC125" i="17"/>
  <c r="AB125" i="17"/>
  <c r="AK124" i="17"/>
  <c r="AJ124" i="17"/>
  <c r="AI124" i="17"/>
  <c r="AH124" i="17"/>
  <c r="AG124" i="17"/>
  <c r="AF124" i="17"/>
  <c r="AE124" i="17"/>
  <c r="AD124" i="17"/>
  <c r="AC124" i="17"/>
  <c r="AB124" i="17"/>
  <c r="AK123" i="17"/>
  <c r="AJ123" i="17"/>
  <c r="AI123" i="17"/>
  <c r="AH123" i="17"/>
  <c r="AG123" i="17"/>
  <c r="AF123" i="17"/>
  <c r="AE123" i="17"/>
  <c r="AD123" i="17"/>
  <c r="AC123" i="17"/>
  <c r="AB123" i="17"/>
  <c r="AK122" i="17"/>
  <c r="AJ122" i="17"/>
  <c r="AI122" i="17"/>
  <c r="AH122" i="17"/>
  <c r="AG122" i="17"/>
  <c r="AF122" i="17"/>
  <c r="AE122" i="17"/>
  <c r="AD122" i="17"/>
  <c r="AC122" i="17"/>
  <c r="AB122" i="17"/>
  <c r="AK121" i="17"/>
  <c r="AJ121" i="17"/>
  <c r="AI121" i="17"/>
  <c r="AH121" i="17"/>
  <c r="AG121" i="17"/>
  <c r="AF121" i="17"/>
  <c r="AE121" i="17"/>
  <c r="AD121" i="17"/>
  <c r="AC121" i="17"/>
  <c r="AB121" i="17"/>
  <c r="V119" i="17"/>
  <c r="T119" i="17"/>
  <c r="R119" i="17"/>
  <c r="P119" i="17"/>
  <c r="N119" i="17"/>
  <c r="L119" i="17"/>
  <c r="J119" i="17"/>
  <c r="H119" i="17"/>
  <c r="F119" i="17"/>
  <c r="D119" i="17"/>
  <c r="V114" i="17"/>
  <c r="T114" i="17"/>
  <c r="R114" i="17"/>
  <c r="P114" i="17"/>
  <c r="N114" i="17"/>
  <c r="L114" i="17"/>
  <c r="J114" i="17"/>
  <c r="H114" i="17"/>
  <c r="F114" i="17"/>
  <c r="D114" i="17"/>
  <c r="AK113" i="17"/>
  <c r="AJ113" i="17"/>
  <c r="AI113" i="17"/>
  <c r="AH113" i="17"/>
  <c r="AG113" i="17"/>
  <c r="AF113" i="17"/>
  <c r="AE113" i="17"/>
  <c r="AD113" i="17"/>
  <c r="AC113" i="17"/>
  <c r="AB113" i="17"/>
  <c r="AK112" i="17"/>
  <c r="AJ112" i="17"/>
  <c r="AI112" i="17"/>
  <c r="AH112" i="17"/>
  <c r="AG112" i="17"/>
  <c r="AF112" i="17"/>
  <c r="AE112" i="17"/>
  <c r="AD112" i="17"/>
  <c r="AC112" i="17"/>
  <c r="AB112" i="17"/>
  <c r="AK111" i="17"/>
  <c r="AJ111" i="17"/>
  <c r="AI111" i="17"/>
  <c r="AH111" i="17"/>
  <c r="AG111" i="17"/>
  <c r="AF111" i="17"/>
  <c r="AE111" i="17"/>
  <c r="AD111" i="17"/>
  <c r="AC111" i="17"/>
  <c r="AB111" i="17"/>
  <c r="AK110" i="17"/>
  <c r="AJ110" i="17"/>
  <c r="AI110" i="17"/>
  <c r="AH110" i="17"/>
  <c r="AG110" i="17"/>
  <c r="AF110" i="17"/>
  <c r="AE110" i="17"/>
  <c r="AD110" i="17"/>
  <c r="AC110" i="17"/>
  <c r="AB110" i="17"/>
  <c r="AT109" i="17"/>
  <c r="AK109" i="17"/>
  <c r="AJ109" i="17"/>
  <c r="AI109" i="17"/>
  <c r="AH109" i="17"/>
  <c r="AG109" i="17"/>
  <c r="AF109" i="17"/>
  <c r="AE109" i="17"/>
  <c r="AD109" i="17"/>
  <c r="AC109" i="17"/>
  <c r="AB109" i="17"/>
  <c r="AK108" i="17"/>
  <c r="AJ108" i="17"/>
  <c r="AI108" i="17"/>
  <c r="AH108" i="17"/>
  <c r="AG108" i="17"/>
  <c r="AF108" i="17"/>
  <c r="AE108" i="17"/>
  <c r="AD108" i="17"/>
  <c r="AC108" i="17"/>
  <c r="AB108" i="17"/>
  <c r="AK107" i="17"/>
  <c r="AJ107" i="17"/>
  <c r="AI107" i="17"/>
  <c r="AH107" i="17"/>
  <c r="AG107" i="17"/>
  <c r="AF107" i="17"/>
  <c r="AE107" i="17"/>
  <c r="AD107" i="17"/>
  <c r="AC107" i="17"/>
  <c r="AB107" i="17"/>
  <c r="AK106" i="17"/>
  <c r="AJ106" i="17"/>
  <c r="AI106" i="17"/>
  <c r="AH106" i="17"/>
  <c r="AG106" i="17"/>
  <c r="AF106" i="17"/>
  <c r="AE106" i="17"/>
  <c r="AD106" i="17"/>
  <c r="AC106" i="17"/>
  <c r="AB106" i="17"/>
  <c r="V103" i="17"/>
  <c r="AK103" i="17" s="1"/>
  <c r="T103" i="17"/>
  <c r="AJ103" i="17" s="1"/>
  <c r="R103" i="17"/>
  <c r="AI103" i="17" s="1"/>
  <c r="P103" i="17"/>
  <c r="AH103" i="17" s="1"/>
  <c r="N103" i="17"/>
  <c r="AG103" i="17" s="1"/>
  <c r="L103" i="17"/>
  <c r="AF103" i="17" s="1"/>
  <c r="J103" i="17"/>
  <c r="H103" i="17"/>
  <c r="AE103" i="17" s="1"/>
  <c r="F103" i="17"/>
  <c r="AC103" i="17" s="1"/>
  <c r="D103" i="17"/>
  <c r="AB103" i="17" s="1"/>
  <c r="AK102" i="17"/>
  <c r="AJ102" i="17"/>
  <c r="AI102" i="17"/>
  <c r="AH102" i="17"/>
  <c r="AG102" i="17"/>
  <c r="AF102" i="17"/>
  <c r="AE102" i="17"/>
  <c r="AD102" i="17"/>
  <c r="AC102" i="17"/>
  <c r="AB102" i="17"/>
  <c r="AK101" i="17"/>
  <c r="AJ101" i="17"/>
  <c r="AI101" i="17"/>
  <c r="AH101" i="17"/>
  <c r="AG101" i="17"/>
  <c r="AF101" i="17"/>
  <c r="AE101" i="17"/>
  <c r="AD101" i="17"/>
  <c r="AC101" i="17"/>
  <c r="AB101" i="17"/>
  <c r="V98" i="17"/>
  <c r="AK98" i="17" s="1"/>
  <c r="T98" i="17"/>
  <c r="AJ98" i="17" s="1"/>
  <c r="R98" i="17"/>
  <c r="AI98" i="17" s="1"/>
  <c r="P98" i="17"/>
  <c r="AH98" i="17" s="1"/>
  <c r="N98" i="17"/>
  <c r="AG98" i="17" s="1"/>
  <c r="L98" i="17"/>
  <c r="AF98" i="17" s="1"/>
  <c r="J98" i="17"/>
  <c r="H98" i="17"/>
  <c r="AE98" i="17" s="1"/>
  <c r="F98" i="17"/>
  <c r="AC98" i="17" s="1"/>
  <c r="D98" i="17"/>
  <c r="AB98" i="17" s="1"/>
  <c r="AK97" i="17"/>
  <c r="AJ97" i="17"/>
  <c r="AI97" i="17"/>
  <c r="AH97" i="17"/>
  <c r="AG97" i="17"/>
  <c r="AF97" i="17"/>
  <c r="AE97" i="17"/>
  <c r="AD97" i="17"/>
  <c r="AC97" i="17"/>
  <c r="AB97" i="17"/>
  <c r="AK96" i="17"/>
  <c r="AJ96" i="17"/>
  <c r="AI96" i="17"/>
  <c r="AH96" i="17"/>
  <c r="AG96" i="17"/>
  <c r="AF96" i="17"/>
  <c r="AE96" i="17"/>
  <c r="AD96" i="17"/>
  <c r="AC96" i="17"/>
  <c r="AB96" i="17"/>
  <c r="AK95" i="17"/>
  <c r="AJ95" i="17"/>
  <c r="AI95" i="17"/>
  <c r="AH95" i="17"/>
  <c r="AG95" i="17"/>
  <c r="AF95" i="17"/>
  <c r="AE95" i="17"/>
  <c r="AD95" i="17"/>
  <c r="AC95" i="17"/>
  <c r="AB95" i="17"/>
  <c r="AK94" i="17"/>
  <c r="AJ94" i="17"/>
  <c r="AI94" i="17"/>
  <c r="AH94" i="17"/>
  <c r="AG94" i="17"/>
  <c r="AF94" i="17"/>
  <c r="AE94" i="17"/>
  <c r="AD94" i="17"/>
  <c r="AC94" i="17"/>
  <c r="AB94" i="17"/>
  <c r="AK93" i="17"/>
  <c r="AJ93" i="17"/>
  <c r="AI93" i="17"/>
  <c r="AH93" i="17"/>
  <c r="AG93" i="17"/>
  <c r="AF93" i="17"/>
  <c r="AE93" i="17"/>
  <c r="AD93" i="17"/>
  <c r="AC93" i="17"/>
  <c r="AB93" i="17"/>
  <c r="AK92" i="17"/>
  <c r="AJ92" i="17"/>
  <c r="AI92" i="17"/>
  <c r="AH92" i="17"/>
  <c r="AG92" i="17"/>
  <c r="AF92" i="17"/>
  <c r="AE92" i="17"/>
  <c r="AD92" i="17"/>
  <c r="AC92" i="17"/>
  <c r="AB92" i="17"/>
  <c r="V90" i="17"/>
  <c r="T90" i="17"/>
  <c r="R90" i="17"/>
  <c r="P90" i="17"/>
  <c r="N90" i="17"/>
  <c r="L90" i="17"/>
  <c r="J90" i="17"/>
  <c r="H90" i="17"/>
  <c r="F90" i="17"/>
  <c r="D90" i="17"/>
  <c r="V85" i="17"/>
  <c r="T85" i="17"/>
  <c r="R85" i="17"/>
  <c r="P85" i="17"/>
  <c r="N85" i="17"/>
  <c r="L85" i="17"/>
  <c r="J85" i="17"/>
  <c r="H85" i="17"/>
  <c r="F85" i="17"/>
  <c r="D85" i="17"/>
  <c r="AK84" i="17"/>
  <c r="AJ84" i="17"/>
  <c r="AI84" i="17"/>
  <c r="AH84" i="17"/>
  <c r="AG84" i="17"/>
  <c r="AF84" i="17"/>
  <c r="AE84" i="17"/>
  <c r="AD84" i="17"/>
  <c r="AC84" i="17"/>
  <c r="AB84" i="17"/>
  <c r="AK83" i="17"/>
  <c r="AJ83" i="17"/>
  <c r="AI83" i="17"/>
  <c r="AH83" i="17"/>
  <c r="AG83" i="17"/>
  <c r="AF83" i="17"/>
  <c r="AE83" i="17"/>
  <c r="AD83" i="17"/>
  <c r="AC83" i="17"/>
  <c r="AB83" i="17"/>
  <c r="AK82" i="17"/>
  <c r="AJ82" i="17"/>
  <c r="AI82" i="17"/>
  <c r="AH82" i="17"/>
  <c r="AG82" i="17"/>
  <c r="AF82" i="17"/>
  <c r="AE82" i="17"/>
  <c r="AD82" i="17"/>
  <c r="AC82" i="17"/>
  <c r="AB82" i="17"/>
  <c r="AK81" i="17"/>
  <c r="AJ81" i="17"/>
  <c r="AI81" i="17"/>
  <c r="AH81" i="17"/>
  <c r="AG81" i="17"/>
  <c r="AF81" i="17"/>
  <c r="AE81" i="17"/>
  <c r="AD81" i="17"/>
  <c r="AC81" i="17"/>
  <c r="AB81" i="17"/>
  <c r="AK80" i="17"/>
  <c r="AJ80" i="17"/>
  <c r="AI80" i="17"/>
  <c r="AH80" i="17"/>
  <c r="AG80" i="17"/>
  <c r="AF80" i="17"/>
  <c r="AE80" i="17"/>
  <c r="AD80" i="17"/>
  <c r="AC80" i="17"/>
  <c r="AB80" i="17"/>
  <c r="AK79" i="17"/>
  <c r="AJ79" i="17"/>
  <c r="AI79" i="17"/>
  <c r="AH79" i="17"/>
  <c r="AG79" i="17"/>
  <c r="AF79" i="17"/>
  <c r="AE79" i="17"/>
  <c r="AD79" i="17"/>
  <c r="AC79" i="17"/>
  <c r="AB79" i="17"/>
  <c r="AB85" i="17" s="1"/>
  <c r="V77" i="17"/>
  <c r="T77" i="17"/>
  <c r="R77" i="17"/>
  <c r="P77" i="17"/>
  <c r="N77" i="17"/>
  <c r="L77" i="17"/>
  <c r="J77" i="17"/>
  <c r="H77" i="17"/>
  <c r="F77" i="17"/>
  <c r="D77" i="17"/>
  <c r="O63" i="17"/>
  <c r="M63" i="17"/>
  <c r="K63" i="17"/>
  <c r="E56" i="17"/>
  <c r="E57" i="17" s="1"/>
  <c r="E73" i="17" s="1"/>
  <c r="AJ52" i="17"/>
  <c r="AI52" i="17"/>
  <c r="W52" i="17"/>
  <c r="U52" i="17"/>
  <c r="S52" i="17"/>
  <c r="Q52" i="17"/>
  <c r="AH52" i="17" s="1"/>
  <c r="O52" i="17"/>
  <c r="AG52" i="17" s="1"/>
  <c r="M52" i="17"/>
  <c r="AF52" i="17" s="1"/>
  <c r="K52" i="17"/>
  <c r="AE52" i="17" s="1"/>
  <c r="I52" i="17"/>
  <c r="AD52" i="17" s="1"/>
  <c r="G52" i="17"/>
  <c r="AC52" i="17" s="1"/>
  <c r="E52" i="17"/>
  <c r="AB52" i="17" s="1"/>
  <c r="AJ51" i="17"/>
  <c r="AH51" i="17"/>
  <c r="AC51" i="17"/>
  <c r="W51" i="17"/>
  <c r="U51" i="17"/>
  <c r="S51" i="17"/>
  <c r="AI51" i="17" s="1"/>
  <c r="Q51" i="17"/>
  <c r="O51" i="17"/>
  <c r="AG51" i="17" s="1"/>
  <c r="M51" i="17"/>
  <c r="AF51" i="17" s="1"/>
  <c r="K51" i="17"/>
  <c r="AE51" i="17" s="1"/>
  <c r="I51" i="17"/>
  <c r="AD51" i="17" s="1"/>
  <c r="G51" i="17"/>
  <c r="E51" i="17"/>
  <c r="AB51" i="17" s="1"/>
  <c r="AI50" i="17"/>
  <c r="AD50" i="17"/>
  <c r="AC50" i="17"/>
  <c r="W50" i="17"/>
  <c r="AK50" i="17" s="1"/>
  <c r="U50" i="17"/>
  <c r="AJ50" i="17" s="1"/>
  <c r="Q50" i="17"/>
  <c r="AH50" i="17" s="1"/>
  <c r="O50" i="17"/>
  <c r="AG50" i="17" s="1"/>
  <c r="M50" i="17"/>
  <c r="AF50" i="17" s="1"/>
  <c r="K50" i="17"/>
  <c r="AE50" i="17" s="1"/>
  <c r="I50" i="17"/>
  <c r="G50" i="17"/>
  <c r="E50" i="17"/>
  <c r="AB50" i="17" s="1"/>
  <c r="AG49" i="17"/>
  <c r="AE49" i="17"/>
  <c r="AC49" i="17"/>
  <c r="W49" i="17"/>
  <c r="AK49" i="17" s="1"/>
  <c r="U49" i="17"/>
  <c r="AJ49" i="17" s="1"/>
  <c r="S49" i="17"/>
  <c r="AI49" i="17" s="1"/>
  <c r="Q49" i="17"/>
  <c r="AH49" i="17" s="1"/>
  <c r="O49" i="17"/>
  <c r="M49" i="17"/>
  <c r="AF49" i="17" s="1"/>
  <c r="K49" i="17"/>
  <c r="I49" i="17"/>
  <c r="AD49" i="17" s="1"/>
  <c r="G49" i="17"/>
  <c r="E49" i="17"/>
  <c r="AB49" i="17" s="1"/>
  <c r="AH48" i="17"/>
  <c r="AE48" i="17"/>
  <c r="W48" i="17"/>
  <c r="AK48" i="17" s="1"/>
  <c r="U48" i="17"/>
  <c r="AJ48" i="17" s="1"/>
  <c r="S48" i="17"/>
  <c r="AI48" i="17" s="1"/>
  <c r="Q48" i="17"/>
  <c r="O48" i="17"/>
  <c r="AG48" i="17" s="1"/>
  <c r="M48" i="17"/>
  <c r="AF48" i="17" s="1"/>
  <c r="K48" i="17"/>
  <c r="I48" i="17"/>
  <c r="AD48" i="17" s="1"/>
  <c r="G48" i="17"/>
  <c r="AC48" i="17" s="1"/>
  <c r="E48" i="17"/>
  <c r="AB48" i="17" s="1"/>
  <c r="AK47" i="17"/>
  <c r="X47" i="17"/>
  <c r="W47" i="17"/>
  <c r="U47" i="17"/>
  <c r="S47" i="17"/>
  <c r="Q47" i="17"/>
  <c r="O47" i="17"/>
  <c r="M47" i="17"/>
  <c r="AF47" i="17" s="1"/>
  <c r="K47" i="17"/>
  <c r="I47" i="17"/>
  <c r="AD47" i="17" s="1"/>
  <c r="G47" i="17"/>
  <c r="AC47" i="17" s="1"/>
  <c r="E47" i="17"/>
  <c r="AB47" i="17" s="1"/>
  <c r="AG46" i="17"/>
  <c r="W46" i="17"/>
  <c r="U46" i="17"/>
  <c r="AJ46" i="17" s="1"/>
  <c r="S46" i="17"/>
  <c r="AI46" i="17" s="1"/>
  <c r="Q46" i="17"/>
  <c r="AH46" i="17" s="1"/>
  <c r="O46" i="17"/>
  <c r="M46" i="17"/>
  <c r="AF46" i="17" s="1"/>
  <c r="K46" i="17"/>
  <c r="AE46" i="17" s="1"/>
  <c r="I46" i="17"/>
  <c r="AD46" i="17" s="1"/>
  <c r="G46" i="17"/>
  <c r="AC46" i="17" s="1"/>
  <c r="E46" i="17"/>
  <c r="AB46" i="17" s="1"/>
  <c r="AF45" i="17"/>
  <c r="AC45" i="17"/>
  <c r="W45" i="17"/>
  <c r="U45" i="17"/>
  <c r="AJ45" i="17" s="1"/>
  <c r="S45" i="17"/>
  <c r="AI45" i="17" s="1"/>
  <c r="Q45" i="17"/>
  <c r="AH45" i="17" s="1"/>
  <c r="O45" i="17"/>
  <c r="AG45" i="17" s="1"/>
  <c r="M45" i="17"/>
  <c r="K45" i="17"/>
  <c r="AE45" i="17" s="1"/>
  <c r="I45" i="17"/>
  <c r="AD45" i="17" s="1"/>
  <c r="G45" i="17"/>
  <c r="E45" i="17"/>
  <c r="AB45" i="17" s="1"/>
  <c r="Q44" i="17"/>
  <c r="O44" i="17"/>
  <c r="M44" i="17"/>
  <c r="AD43" i="17"/>
  <c r="AC43" i="17"/>
  <c r="AB43" i="17"/>
  <c r="W43" i="17"/>
  <c r="U43" i="17"/>
  <c r="AJ43" i="17" s="1"/>
  <c r="S43" i="17"/>
  <c r="S143" i="17" s="1"/>
  <c r="AI143" i="17" s="1"/>
  <c r="Q43" i="17"/>
  <c r="AH43" i="17" s="1"/>
  <c r="O43" i="17"/>
  <c r="AG43" i="17" s="1"/>
  <c r="M43" i="17"/>
  <c r="K43" i="17"/>
  <c r="AE43" i="17" s="1"/>
  <c r="I43" i="17"/>
  <c r="G43" i="17"/>
  <c r="E43" i="17"/>
  <c r="W41" i="17"/>
  <c r="U41" i="17"/>
  <c r="U56" i="17" s="1"/>
  <c r="S41" i="17"/>
  <c r="S56" i="17" s="1"/>
  <c r="Q41" i="17"/>
  <c r="Q56" i="17" s="1"/>
  <c r="O41" i="17"/>
  <c r="O56" i="17" s="1"/>
  <c r="M41" i="17"/>
  <c r="K41" i="17"/>
  <c r="K56" i="17" s="1"/>
  <c r="I41" i="17"/>
  <c r="G41" i="17"/>
  <c r="AC41" i="17" s="1"/>
  <c r="E41" i="17"/>
  <c r="AE40" i="17"/>
  <c r="W40" i="17"/>
  <c r="W62" i="17" s="1"/>
  <c r="U40" i="17"/>
  <c r="S40" i="17"/>
  <c r="AI40" i="17" s="1"/>
  <c r="Q40" i="17"/>
  <c r="Q62" i="17" s="1"/>
  <c r="O40" i="17"/>
  <c r="O62" i="17" s="1"/>
  <c r="O102" i="17" s="1"/>
  <c r="M40" i="17"/>
  <c r="M62" i="17" s="1"/>
  <c r="K40" i="17"/>
  <c r="I40" i="17"/>
  <c r="AD40" i="17" s="1"/>
  <c r="G40" i="17"/>
  <c r="AC40" i="17" s="1"/>
  <c r="E40" i="17"/>
  <c r="AB40" i="17" s="1"/>
  <c r="AD39" i="17"/>
  <c r="AB39" i="17"/>
  <c r="W39" i="17"/>
  <c r="W42" i="17" s="1"/>
  <c r="U39" i="17"/>
  <c r="U42" i="17" s="1"/>
  <c r="S39" i="17"/>
  <c r="S42" i="17" s="1"/>
  <c r="Q39" i="17"/>
  <c r="Q42" i="17" s="1"/>
  <c r="O39" i="17"/>
  <c r="AG39" i="17" s="1"/>
  <c r="M39" i="17"/>
  <c r="AF39" i="17" s="1"/>
  <c r="K39" i="17"/>
  <c r="AE39" i="17" s="1"/>
  <c r="I39" i="17"/>
  <c r="I63" i="17" s="1"/>
  <c r="G39" i="17"/>
  <c r="AC39" i="17" s="1"/>
  <c r="E39" i="17"/>
  <c r="E63" i="17" s="1"/>
  <c r="AK37" i="17"/>
  <c r="AI37" i="17"/>
  <c r="AH37" i="17"/>
  <c r="AG37" i="17"/>
  <c r="W37" i="17"/>
  <c r="U37" i="17"/>
  <c r="S37" i="17"/>
  <c r="Q37" i="17"/>
  <c r="O37" i="17"/>
  <c r="M37" i="17"/>
  <c r="AF37" i="17" s="1"/>
  <c r="K37" i="17"/>
  <c r="AE37" i="17" s="1"/>
  <c r="I37" i="17"/>
  <c r="G37" i="17"/>
  <c r="AC37" i="17" s="1"/>
  <c r="E37" i="17"/>
  <c r="AB37" i="17" s="1"/>
  <c r="AD34" i="17"/>
  <c r="AC34" i="17"/>
  <c r="W34" i="17"/>
  <c r="U34" i="17"/>
  <c r="AJ34" i="17" s="1"/>
  <c r="S34" i="17"/>
  <c r="Q34" i="17"/>
  <c r="AH34" i="17" s="1"/>
  <c r="O34" i="17"/>
  <c r="AG34" i="17" s="1"/>
  <c r="M34" i="17"/>
  <c r="AF34" i="17" s="1"/>
  <c r="K34" i="17"/>
  <c r="AE34" i="17" s="1"/>
  <c r="I34" i="17"/>
  <c r="G34" i="17"/>
  <c r="E34" i="17"/>
  <c r="AB34" i="17" s="1"/>
  <c r="P29" i="17"/>
  <c r="P28" i="17"/>
  <c r="P27" i="17"/>
  <c r="Q26" i="17"/>
  <c r="P26" i="17"/>
  <c r="P25" i="17"/>
  <c r="P23" i="17"/>
  <c r="P22" i="17"/>
  <c r="V21" i="17"/>
  <c r="P21" i="17"/>
  <c r="O19" i="17"/>
  <c r="O18" i="17"/>
  <c r="O17" i="17"/>
  <c r="O16" i="17"/>
  <c r="O15" i="17"/>
  <c r="AM152" i="18" l="1"/>
  <c r="N459" i="1" s="1"/>
  <c r="N458" i="1"/>
  <c r="H17" i="21" s="1"/>
  <c r="I17" i="21" s="1"/>
  <c r="AN152" i="18"/>
  <c r="O459" i="1" s="1"/>
  <c r="O458" i="1"/>
  <c r="K17" i="21" s="1"/>
  <c r="L17" i="21" s="1"/>
  <c r="O64" i="17"/>
  <c r="G56" i="17"/>
  <c r="G57" i="17" s="1"/>
  <c r="E42" i="17"/>
  <c r="B41" i="17" s="1"/>
  <c r="X34" i="17"/>
  <c r="AI39" i="17"/>
  <c r="P20" i="17"/>
  <c r="G42" i="17"/>
  <c r="G36" i="17" s="1"/>
  <c r="G129" i="17" s="1"/>
  <c r="AC129" i="17" s="1"/>
  <c r="D409" i="1" s="1"/>
  <c r="G59" i="17"/>
  <c r="G60" i="17" s="1"/>
  <c r="G83" i="17" s="1"/>
  <c r="I42" i="17"/>
  <c r="I36" i="17" s="1"/>
  <c r="K59" i="17"/>
  <c r="K60" i="17" s="1"/>
  <c r="K42" i="17"/>
  <c r="AF40" i="17"/>
  <c r="U59" i="17"/>
  <c r="M42" i="17"/>
  <c r="M54" i="17" s="1"/>
  <c r="AJ41" i="17"/>
  <c r="O42" i="17"/>
  <c r="O54" i="17" s="1"/>
  <c r="M53" i="17"/>
  <c r="AK40" i="17"/>
  <c r="X48" i="17"/>
  <c r="G63" i="17"/>
  <c r="G117" i="17" s="1"/>
  <c r="AB73" i="17"/>
  <c r="AG44" i="17"/>
  <c r="AK34" i="17"/>
  <c r="AF44" i="17"/>
  <c r="AH44" i="17"/>
  <c r="W143" i="17"/>
  <c r="AK143" i="17" s="1"/>
  <c r="AK43" i="17"/>
  <c r="W44" i="17"/>
  <c r="W53" i="17" s="1"/>
  <c r="X43" i="17"/>
  <c r="AK85" i="17"/>
  <c r="O117" i="17"/>
  <c r="O118" i="17"/>
  <c r="O123" i="17" s="1"/>
  <c r="AT123" i="17" s="1"/>
  <c r="E117" i="17"/>
  <c r="E118" i="17"/>
  <c r="E127" i="17" s="1"/>
  <c r="E130" i="17" s="1"/>
  <c r="G73" i="17"/>
  <c r="G74" i="17"/>
  <c r="AC74" i="17" s="1"/>
  <c r="G75" i="17"/>
  <c r="AC75" i="17" s="1"/>
  <c r="S57" i="17"/>
  <c r="U57" i="17"/>
  <c r="U60" i="17"/>
  <c r="U61" i="17" s="1"/>
  <c r="AJ47" i="17"/>
  <c r="G62" i="17"/>
  <c r="E53" i="17"/>
  <c r="E44" i="17"/>
  <c r="E143" i="17"/>
  <c r="W63" i="17"/>
  <c r="AK42" i="17"/>
  <c r="X39" i="17"/>
  <c r="AK39" i="17"/>
  <c r="W101" i="17"/>
  <c r="W102" i="17"/>
  <c r="M56" i="17"/>
  <c r="M59" i="17"/>
  <c r="M60" i="17" s="1"/>
  <c r="AF41" i="17"/>
  <c r="E74" i="17"/>
  <c r="Q57" i="17"/>
  <c r="AH47" i="17"/>
  <c r="K117" i="17"/>
  <c r="K118" i="17"/>
  <c r="K123" i="17" s="1"/>
  <c r="AR123" i="17" s="1"/>
  <c r="M117" i="17"/>
  <c r="M118" i="17"/>
  <c r="M127" i="17" s="1"/>
  <c r="M130" i="17" s="1"/>
  <c r="AJ37" i="17"/>
  <c r="B43" i="17"/>
  <c r="B45" i="17" s="1"/>
  <c r="I62" i="17"/>
  <c r="AH39" i="17"/>
  <c r="Q63" i="17"/>
  <c r="Q64" i="17" s="1"/>
  <c r="K62" i="17"/>
  <c r="K44" i="17"/>
  <c r="X40" i="17"/>
  <c r="X62" i="17" s="1"/>
  <c r="AD41" i="17"/>
  <c r="E76" i="17"/>
  <c r="E75" i="17"/>
  <c r="O57" i="17"/>
  <c r="O58" i="17" s="1"/>
  <c r="AG47" i="17"/>
  <c r="I117" i="17"/>
  <c r="I118" i="17"/>
  <c r="I122" i="17" s="1"/>
  <c r="AQ122" i="17" s="1"/>
  <c r="X46" i="17"/>
  <c r="AK46" i="17"/>
  <c r="E62" i="17"/>
  <c r="AI34" i="17"/>
  <c r="E58" i="17"/>
  <c r="AD85" i="17"/>
  <c r="AI85" i="17"/>
  <c r="I56" i="17"/>
  <c r="S58" i="17"/>
  <c r="S59" i="17"/>
  <c r="S60" i="17" s="1"/>
  <c r="AD37" i="17"/>
  <c r="AJ42" i="17"/>
  <c r="U63" i="17"/>
  <c r="AJ39" i="17"/>
  <c r="E59" i="17"/>
  <c r="I44" i="17"/>
  <c r="Q53" i="17"/>
  <c r="AI47" i="17"/>
  <c r="X50" i="17"/>
  <c r="X52" i="17"/>
  <c r="AK52" i="17"/>
  <c r="G58" i="17"/>
  <c r="G76" i="17"/>
  <c r="AC76" i="17" s="1"/>
  <c r="X37" i="17"/>
  <c r="AE41" i="17"/>
  <c r="AE47" i="17"/>
  <c r="K57" i="17"/>
  <c r="K58" i="17" s="1"/>
  <c r="O101" i="17"/>
  <c r="O103" i="17" s="1"/>
  <c r="G143" i="17"/>
  <c r="AC143" i="17" s="1"/>
  <c r="Y41" i="17"/>
  <c r="Z41" i="17" s="1"/>
  <c r="I143" i="17"/>
  <c r="AD143" i="17" s="1"/>
  <c r="I53" i="17"/>
  <c r="AF43" i="17"/>
  <c r="X49" i="17"/>
  <c r="K127" i="17"/>
  <c r="K130" i="17" s="1"/>
  <c r="AK41" i="17"/>
  <c r="X41" i="17"/>
  <c r="X56" i="17" s="1"/>
  <c r="Q101" i="17"/>
  <c r="Q102" i="17"/>
  <c r="K143" i="17"/>
  <c r="AE143" i="17" s="1"/>
  <c r="X45" i="17"/>
  <c r="X51" i="17"/>
  <c r="W56" i="17"/>
  <c r="AB41" i="17"/>
  <c r="M143" i="17"/>
  <c r="AF143" i="17" s="1"/>
  <c r="U62" i="17"/>
  <c r="AJ40" i="17"/>
  <c r="O53" i="17"/>
  <c r="G44" i="17"/>
  <c r="M102" i="17"/>
  <c r="M101" i="17"/>
  <c r="M103" i="17" s="1"/>
  <c r="M106" i="17" s="1"/>
  <c r="M64" i="17"/>
  <c r="AC85" i="17"/>
  <c r="AJ85" i="17"/>
  <c r="O121" i="17"/>
  <c r="AT121" i="17" s="1"/>
  <c r="M123" i="17"/>
  <c r="AS123" i="17" s="1"/>
  <c r="M112" i="17"/>
  <c r="AG40" i="17"/>
  <c r="O143" i="17"/>
  <c r="AG143" i="17" s="1"/>
  <c r="S44" i="17"/>
  <c r="S53" i="17" s="1"/>
  <c r="AK45" i="17"/>
  <c r="AK51" i="17"/>
  <c r="AE85" i="17"/>
  <c r="M126" i="17"/>
  <c r="AS126" i="17" s="1"/>
  <c r="O127" i="17"/>
  <c r="O130" i="17" s="1"/>
  <c r="K125" i="17"/>
  <c r="AR125" i="17" s="1"/>
  <c r="K122" i="17"/>
  <c r="AR122" i="17" s="1"/>
  <c r="K124" i="17"/>
  <c r="AR124" i="17" s="1"/>
  <c r="K121" i="17"/>
  <c r="AR121" i="17" s="1"/>
  <c r="K126" i="17"/>
  <c r="AR126" i="17" s="1"/>
  <c r="AH40" i="17"/>
  <c r="AG41" i="17"/>
  <c r="Q143" i="17"/>
  <c r="AH143" i="17" s="1"/>
  <c r="AI43" i="17"/>
  <c r="U44" i="17"/>
  <c r="O59" i="17"/>
  <c r="S63" i="17"/>
  <c r="AF85" i="17"/>
  <c r="M125" i="17"/>
  <c r="AS125" i="17" s="1"/>
  <c r="M122" i="17"/>
  <c r="AS122" i="17" s="1"/>
  <c r="AH41" i="17"/>
  <c r="Q59" i="17"/>
  <c r="S62" i="17"/>
  <c r="AG85" i="17"/>
  <c r="O125" i="17"/>
  <c r="AT125" i="17" s="1"/>
  <c r="O122" i="17"/>
  <c r="AT122" i="17" s="1"/>
  <c r="O126" i="17"/>
  <c r="AT126" i="17" s="1"/>
  <c r="O124" i="17"/>
  <c r="AT124" i="17" s="1"/>
  <c r="AI41" i="17"/>
  <c r="U143" i="17"/>
  <c r="AJ143" i="17" s="1"/>
  <c r="AH85" i="17"/>
  <c r="M109" i="17"/>
  <c r="AS109" i="17" s="1"/>
  <c r="E36" i="17" l="1"/>
  <c r="E35" i="17" s="1"/>
  <c r="AB42" i="17"/>
  <c r="AC36" i="17"/>
  <c r="AC42" i="17"/>
  <c r="O36" i="17"/>
  <c r="O38" i="17" s="1"/>
  <c r="AG38" i="17" s="1"/>
  <c r="G35" i="17"/>
  <c r="AC35" i="17" s="1"/>
  <c r="AD42" i="17"/>
  <c r="G80" i="17"/>
  <c r="G118" i="17"/>
  <c r="W64" i="17"/>
  <c r="G81" i="17"/>
  <c r="G84" i="17"/>
  <c r="G61" i="17"/>
  <c r="G92" i="17" s="1"/>
  <c r="AG42" i="17"/>
  <c r="G79" i="17"/>
  <c r="X42" i="17"/>
  <c r="Y46" i="17" s="1"/>
  <c r="M113" i="17"/>
  <c r="AS113" i="17" s="1"/>
  <c r="G82" i="17"/>
  <c r="G38" i="17"/>
  <c r="AC38" i="17" s="1"/>
  <c r="AC78" i="17"/>
  <c r="AP78" i="17" s="1"/>
  <c r="M110" i="17"/>
  <c r="AS110" i="17" s="1"/>
  <c r="M111" i="17"/>
  <c r="AS111" i="17" s="1"/>
  <c r="I125" i="17"/>
  <c r="AQ125" i="17" s="1"/>
  <c r="E122" i="17"/>
  <c r="AO122" i="17" s="1"/>
  <c r="K119" i="17"/>
  <c r="AF130" i="17"/>
  <c r="G410" i="1" s="1"/>
  <c r="E140" i="17"/>
  <c r="AB140" i="17" s="1"/>
  <c r="C420" i="1" s="1"/>
  <c r="AB35" i="17"/>
  <c r="U96" i="17"/>
  <c r="AW96" i="17" s="1"/>
  <c r="U94" i="17"/>
  <c r="AW94" i="17" s="1"/>
  <c r="U92" i="17"/>
  <c r="U95" i="17"/>
  <c r="AW95" i="17" s="1"/>
  <c r="U93" i="17"/>
  <c r="AW93" i="17" s="1"/>
  <c r="U97" i="17"/>
  <c r="AW97" i="17" s="1"/>
  <c r="AJ91" i="17"/>
  <c r="AB130" i="17"/>
  <c r="C410" i="1" s="1"/>
  <c r="M83" i="17"/>
  <c r="M80" i="17"/>
  <c r="M81" i="17"/>
  <c r="M79" i="17"/>
  <c r="AF78" i="17"/>
  <c r="AS78" i="17" s="1"/>
  <c r="M82" i="17"/>
  <c r="M84" i="17"/>
  <c r="S83" i="17"/>
  <c r="S80" i="17"/>
  <c r="AI78" i="17"/>
  <c r="AV78" i="17" s="1"/>
  <c r="S84" i="17"/>
  <c r="S82" i="17"/>
  <c r="S81" i="17"/>
  <c r="S79" i="17"/>
  <c r="K88" i="17"/>
  <c r="K89" i="17"/>
  <c r="AE130" i="17"/>
  <c r="F410" i="1" s="1"/>
  <c r="I129" i="17"/>
  <c r="AD129" i="17" s="1"/>
  <c r="E409" i="1" s="1"/>
  <c r="AD36" i="17"/>
  <c r="I35" i="17"/>
  <c r="AB75" i="17"/>
  <c r="E38" i="17"/>
  <c r="AB38" i="17" s="1"/>
  <c r="O112" i="17"/>
  <c r="O106" i="17"/>
  <c r="O88" i="17"/>
  <c r="O89" i="17"/>
  <c r="AG130" i="17"/>
  <c r="H410" i="1" s="1"/>
  <c r="E125" i="17"/>
  <c r="AO125" i="17" s="1"/>
  <c r="AH42" i="17"/>
  <c r="Q36" i="17"/>
  <c r="Y42" i="17"/>
  <c r="X63" i="17"/>
  <c r="X64" i="17" s="1"/>
  <c r="AK44" i="17"/>
  <c r="W54" i="17"/>
  <c r="O113" i="17"/>
  <c r="AT113" i="17" s="1"/>
  <c r="E121" i="17"/>
  <c r="AO121" i="17" s="1"/>
  <c r="G89" i="17"/>
  <c r="G88" i="17"/>
  <c r="G90" i="17" s="1"/>
  <c r="O107" i="17"/>
  <c r="AT107" i="17" s="1"/>
  <c r="M107" i="17"/>
  <c r="AS107" i="17" s="1"/>
  <c r="G101" i="17"/>
  <c r="G64" i="17"/>
  <c r="G102" i="17"/>
  <c r="S117" i="17"/>
  <c r="S118" i="17"/>
  <c r="AC44" i="17"/>
  <c r="G54" i="17"/>
  <c r="I57" i="17"/>
  <c r="I58" i="17" s="1"/>
  <c r="W118" i="17"/>
  <c r="W117" i="17"/>
  <c r="S76" i="17"/>
  <c r="AI76" i="17" s="1"/>
  <c r="S74" i="17"/>
  <c r="AI74" i="17" s="1"/>
  <c r="S75" i="17"/>
  <c r="AI75" i="17" s="1"/>
  <c r="S73" i="17"/>
  <c r="S102" i="17"/>
  <c r="S101" i="17"/>
  <c r="S103" i="17" s="1"/>
  <c r="S64" i="17"/>
  <c r="I123" i="17"/>
  <c r="AQ123" i="17" s="1"/>
  <c r="E89" i="17"/>
  <c r="E88" i="17"/>
  <c r="O60" i="17"/>
  <c r="O61" i="17" s="1"/>
  <c r="AP82" i="17"/>
  <c r="AP79" i="17"/>
  <c r="G95" i="17"/>
  <c r="AP95" i="17" s="1"/>
  <c r="Q75" i="17"/>
  <c r="AH75" i="17" s="1"/>
  <c r="Q76" i="17"/>
  <c r="AH76" i="17" s="1"/>
  <c r="Q74" i="17"/>
  <c r="AH74" i="17" s="1"/>
  <c r="Q73" i="17"/>
  <c r="I38" i="17"/>
  <c r="AD38" i="17" s="1"/>
  <c r="AB76" i="17"/>
  <c r="E119" i="17"/>
  <c r="AS112" i="17"/>
  <c r="AB74" i="17"/>
  <c r="O110" i="17"/>
  <c r="AT110" i="17" s="1"/>
  <c r="U117" i="17"/>
  <c r="U118" i="17"/>
  <c r="E101" i="17"/>
  <c r="E102" i="17"/>
  <c r="E64" i="17"/>
  <c r="E54" i="17"/>
  <c r="AB44" i="17"/>
  <c r="S61" i="17"/>
  <c r="G119" i="17"/>
  <c r="AS106" i="17"/>
  <c r="AS114" i="17" s="1"/>
  <c r="E124" i="17"/>
  <c r="AO124" i="17" s="1"/>
  <c r="S88" i="17"/>
  <c r="S90" i="17" s="1"/>
  <c r="S89" i="17"/>
  <c r="M119" i="17"/>
  <c r="U36" i="17"/>
  <c r="M108" i="17"/>
  <c r="AS108" i="17" s="1"/>
  <c r="G124" i="17"/>
  <c r="AP124" i="17" s="1"/>
  <c r="I101" i="17"/>
  <c r="I102" i="17"/>
  <c r="I64" i="17"/>
  <c r="AR127" i="17"/>
  <c r="I126" i="17"/>
  <c r="AQ126" i="17" s="1"/>
  <c r="I127" i="17"/>
  <c r="I130" i="17" s="1"/>
  <c r="O75" i="17"/>
  <c r="AG75" i="17" s="1"/>
  <c r="O76" i="17"/>
  <c r="AG76" i="17" s="1"/>
  <c r="O74" i="17"/>
  <c r="AG74" i="17" s="1"/>
  <c r="O73" i="17"/>
  <c r="Q54" i="17"/>
  <c r="AB36" i="17"/>
  <c r="E129" i="17"/>
  <c r="AB129" i="17" s="1"/>
  <c r="C409" i="1" s="1"/>
  <c r="E126" i="17"/>
  <c r="AO126" i="17" s="1"/>
  <c r="Q117" i="17"/>
  <c r="Q118" i="17"/>
  <c r="Q58" i="17"/>
  <c r="AB143" i="17"/>
  <c r="Y143" i="17"/>
  <c r="K36" i="17"/>
  <c r="AE42" i="17"/>
  <c r="G126" i="17"/>
  <c r="AP126" i="17" s="1"/>
  <c r="K74" i="17"/>
  <c r="AE74" i="17" s="1"/>
  <c r="K75" i="17"/>
  <c r="AE75" i="17" s="1"/>
  <c r="K76" i="17"/>
  <c r="AE76" i="17" s="1"/>
  <c r="K73" i="17"/>
  <c r="O149" i="17"/>
  <c r="AG149" i="17" s="1"/>
  <c r="H429" i="1" s="1"/>
  <c r="AG53" i="17"/>
  <c r="AI42" i="17"/>
  <c r="S36" i="17"/>
  <c r="S54" i="17"/>
  <c r="AI44" i="17"/>
  <c r="W36" i="17"/>
  <c r="I54" i="17"/>
  <c r="AD44" i="17"/>
  <c r="G140" i="17"/>
  <c r="AC140" i="17" s="1"/>
  <c r="D420" i="1" s="1"/>
  <c r="O119" i="17"/>
  <c r="I59" i="17"/>
  <c r="E77" i="17"/>
  <c r="K54" i="17"/>
  <c r="AE44" i="17"/>
  <c r="AF53" i="17"/>
  <c r="M149" i="17"/>
  <c r="AF149" i="17" s="1"/>
  <c r="G429" i="1" s="1"/>
  <c r="K102" i="17"/>
  <c r="K64" i="17"/>
  <c r="K101" i="17"/>
  <c r="X143" i="17"/>
  <c r="AL143" i="17" s="1"/>
  <c r="X44" i="17"/>
  <c r="AT127" i="17"/>
  <c r="E123" i="17"/>
  <c r="AO123" i="17" s="1"/>
  <c r="K82" i="17"/>
  <c r="K79" i="17"/>
  <c r="K81" i="17"/>
  <c r="K83" i="17"/>
  <c r="AE78" i="17"/>
  <c r="AR78" i="17" s="1"/>
  <c r="K80" i="17"/>
  <c r="K84" i="17"/>
  <c r="M36" i="17"/>
  <c r="AF42" i="17"/>
  <c r="U84" i="17"/>
  <c r="U81" i="17"/>
  <c r="U82" i="17"/>
  <c r="U83" i="17"/>
  <c r="U80" i="17"/>
  <c r="AJ78" i="17"/>
  <c r="AW78" i="17" s="1"/>
  <c r="U79" i="17"/>
  <c r="O111" i="17"/>
  <c r="AT111" i="17" s="1"/>
  <c r="G125" i="17"/>
  <c r="AP125" i="17" s="1"/>
  <c r="M124" i="17"/>
  <c r="AS124" i="17" s="1"/>
  <c r="M121" i="17"/>
  <c r="AS121" i="17" s="1"/>
  <c r="U76" i="17"/>
  <c r="AJ76" i="17" s="1"/>
  <c r="U74" i="17"/>
  <c r="AJ74" i="17" s="1"/>
  <c r="U73" i="17"/>
  <c r="U75" i="17"/>
  <c r="AJ75" i="17" s="1"/>
  <c r="K53" i="17"/>
  <c r="I119" i="17"/>
  <c r="M61" i="17"/>
  <c r="O108" i="17"/>
  <c r="AT108" i="17" s="1"/>
  <c r="M57" i="17"/>
  <c r="M58" i="17" s="1"/>
  <c r="I121" i="17"/>
  <c r="AQ121" i="17" s="1"/>
  <c r="AJ44" i="17"/>
  <c r="U53" i="17"/>
  <c r="U54" i="17"/>
  <c r="I124" i="17"/>
  <c r="AQ124" i="17" s="1"/>
  <c r="W58" i="17"/>
  <c r="W57" i="17"/>
  <c r="U101" i="17"/>
  <c r="U64" i="17"/>
  <c r="U102" i="17"/>
  <c r="X102" i="17" s="1"/>
  <c r="Q103" i="17"/>
  <c r="W59" i="17"/>
  <c r="G53" i="17"/>
  <c r="E60" i="17"/>
  <c r="U58" i="17"/>
  <c r="B57" i="17"/>
  <c r="B58" i="17" s="1"/>
  <c r="Q60" i="17"/>
  <c r="Q61" i="17" s="1"/>
  <c r="W103" i="17"/>
  <c r="AC134" i="17"/>
  <c r="D414" i="1" s="1"/>
  <c r="AC73" i="17"/>
  <c r="G77" i="17"/>
  <c r="K61" i="17"/>
  <c r="X54" i="17" l="1"/>
  <c r="X149" i="17" s="1"/>
  <c r="AL149" i="17" s="1"/>
  <c r="M429" i="1" s="1"/>
  <c r="C13" i="21" s="1"/>
  <c r="O35" i="17"/>
  <c r="AL42" i="17"/>
  <c r="AG36" i="17"/>
  <c r="O129" i="17"/>
  <c r="AG129" i="17" s="1"/>
  <c r="H409" i="1" s="1"/>
  <c r="G96" i="17"/>
  <c r="AP96" i="17" s="1"/>
  <c r="G97" i="17"/>
  <c r="AP97" i="17" s="1"/>
  <c r="AP83" i="17"/>
  <c r="AP80" i="17"/>
  <c r="AP85" i="17" s="1"/>
  <c r="AP84" i="17"/>
  <c r="AP81" i="17"/>
  <c r="G85" i="17"/>
  <c r="O150" i="17"/>
  <c r="G122" i="17"/>
  <c r="AP122" i="17" s="1"/>
  <c r="G123" i="17"/>
  <c r="AP123" i="17" s="1"/>
  <c r="G93" i="17"/>
  <c r="AP93" i="17" s="1"/>
  <c r="AC91" i="17"/>
  <c r="G121" i="17"/>
  <c r="AP121" i="17" s="1"/>
  <c r="G94" i="17"/>
  <c r="AP94" i="17" s="1"/>
  <c r="X53" i="17"/>
  <c r="AS127" i="17"/>
  <c r="K103" i="17"/>
  <c r="K113" i="17" s="1"/>
  <c r="AR113" i="17" s="1"/>
  <c r="G127" i="17"/>
  <c r="G130" i="17" s="1"/>
  <c r="AC130" i="17" s="1"/>
  <c r="D410" i="1" s="1"/>
  <c r="M88" i="17"/>
  <c r="M89" i="17"/>
  <c r="AH53" i="17"/>
  <c r="Q149" i="17"/>
  <c r="AH149" i="17" s="1"/>
  <c r="I429" i="1" s="1"/>
  <c r="AB78" i="17"/>
  <c r="AO78" i="17" s="1"/>
  <c r="E82" i="17"/>
  <c r="E79" i="17"/>
  <c r="E80" i="17"/>
  <c r="E83" i="17"/>
  <c r="E84" i="17"/>
  <c r="E81" i="17"/>
  <c r="X65" i="17"/>
  <c r="Y64" i="17"/>
  <c r="K97" i="17"/>
  <c r="AR97" i="17" s="1"/>
  <c r="K95" i="17"/>
  <c r="AR95" i="17" s="1"/>
  <c r="K92" i="17"/>
  <c r="AE91" i="17"/>
  <c r="K93" i="17"/>
  <c r="AR93" i="17" s="1"/>
  <c r="K94" i="17"/>
  <c r="AR94" i="17" s="1"/>
  <c r="K96" i="17"/>
  <c r="AR96" i="17" s="1"/>
  <c r="G149" i="17"/>
  <c r="AC149" i="17" s="1"/>
  <c r="D429" i="1" s="1"/>
  <c r="AC53" i="17"/>
  <c r="AQ127" i="17"/>
  <c r="X59" i="17"/>
  <c r="W60" i="17"/>
  <c r="I60" i="17"/>
  <c r="I61" i="17"/>
  <c r="S121" i="17"/>
  <c r="AV121" i="17" s="1"/>
  <c r="S123" i="17"/>
  <c r="AV123" i="17" s="1"/>
  <c r="S125" i="17"/>
  <c r="AV125" i="17" s="1"/>
  <c r="S124" i="17"/>
  <c r="AV124" i="17" s="1"/>
  <c r="S127" i="17"/>
  <c r="S130" i="17" s="1"/>
  <c r="S122" i="17"/>
  <c r="AV122" i="17" s="1"/>
  <c r="S126" i="17"/>
  <c r="AV126" i="17" s="1"/>
  <c r="Q119" i="17"/>
  <c r="U85" i="17"/>
  <c r="E103" i="17"/>
  <c r="G103" i="17"/>
  <c r="AT112" i="17"/>
  <c r="S85" i="17"/>
  <c r="AJ134" i="17"/>
  <c r="K414" i="1" s="1"/>
  <c r="AJ73" i="17"/>
  <c r="U77" i="17"/>
  <c r="S129" i="17"/>
  <c r="AI129" i="17" s="1"/>
  <c r="J409" i="1" s="1"/>
  <c r="AI36" i="17"/>
  <c r="S38" i="17"/>
  <c r="AI38" i="17" s="1"/>
  <c r="S35" i="17"/>
  <c r="K129" i="17"/>
  <c r="AE129" i="17" s="1"/>
  <c r="F409" i="1" s="1"/>
  <c r="AE36" i="17"/>
  <c r="K35" i="17"/>
  <c r="K38" i="17"/>
  <c r="AE38" i="17" s="1"/>
  <c r="Q93" i="17"/>
  <c r="AU93" i="17" s="1"/>
  <c r="Q96" i="17"/>
  <c r="AU96" i="17" s="1"/>
  <c r="Q95" i="17"/>
  <c r="AU95" i="17" s="1"/>
  <c r="AH91" i="17"/>
  <c r="Q92" i="17"/>
  <c r="Q97" i="17"/>
  <c r="AU97" i="17" s="1"/>
  <c r="Q94" i="17"/>
  <c r="AU94" i="17" s="1"/>
  <c r="I103" i="17"/>
  <c r="Q108" i="17"/>
  <c r="AU108" i="17" s="1"/>
  <c r="Q106" i="17"/>
  <c r="Q112" i="17"/>
  <c r="Q110" i="17"/>
  <c r="AU110" i="17" s="1"/>
  <c r="Q109" i="17"/>
  <c r="AU109" i="17" s="1"/>
  <c r="Q113" i="17"/>
  <c r="AU113" i="17" s="1"/>
  <c r="Q111" i="17"/>
  <c r="AU111" i="17" s="1"/>
  <c r="Q107" i="17"/>
  <c r="AU107" i="17" s="1"/>
  <c r="E149" i="17"/>
  <c r="AB149" i="17" s="1"/>
  <c r="C429" i="1" s="1"/>
  <c r="AB53" i="17"/>
  <c r="AP127" i="17"/>
  <c r="AS82" i="17"/>
  <c r="AS79" i="17"/>
  <c r="AS83" i="17"/>
  <c r="AS80" i="17"/>
  <c r="AS84" i="17"/>
  <c r="AS81" i="17"/>
  <c r="AT106" i="17"/>
  <c r="O114" i="17"/>
  <c r="O131" i="17" s="1"/>
  <c r="U103" i="17"/>
  <c r="AE134" i="17"/>
  <c r="F414" i="1" s="1"/>
  <c r="AE73" i="17"/>
  <c r="K77" i="17"/>
  <c r="W110" i="17"/>
  <c r="W107" i="17"/>
  <c r="W108" i="17"/>
  <c r="W113" i="17"/>
  <c r="W111" i="17"/>
  <c r="W109" i="17"/>
  <c r="W106" i="17"/>
  <c r="W112" i="17"/>
  <c r="W73" i="17"/>
  <c r="W76" i="17"/>
  <c r="AK76" i="17" s="1"/>
  <c r="W75" i="17"/>
  <c r="AK75" i="17" s="1"/>
  <c r="X57" i="17"/>
  <c r="W74" i="17"/>
  <c r="AK74" i="17" s="1"/>
  <c r="M93" i="17"/>
  <c r="AS93" i="17" s="1"/>
  <c r="AF91" i="17"/>
  <c r="M96" i="17"/>
  <c r="M95" i="17"/>
  <c r="AS95" i="17" s="1"/>
  <c r="M97" i="17"/>
  <c r="AS97" i="17" s="1"/>
  <c r="M94" i="17"/>
  <c r="AS94" i="17" s="1"/>
  <c r="M92" i="17"/>
  <c r="AW83" i="17"/>
  <c r="AW80" i="17"/>
  <c r="AW81" i="17"/>
  <c r="AW84" i="17"/>
  <c r="AW82" i="17"/>
  <c r="AW79" i="17"/>
  <c r="I149" i="17"/>
  <c r="AD149" i="17" s="1"/>
  <c r="E429" i="1" s="1"/>
  <c r="AD53" i="17"/>
  <c r="U126" i="17"/>
  <c r="AW126" i="17" s="1"/>
  <c r="U125" i="17"/>
  <c r="AW125" i="17" s="1"/>
  <c r="U123" i="17"/>
  <c r="AW123" i="17" s="1"/>
  <c r="U122" i="17"/>
  <c r="AW122" i="17" s="1"/>
  <c r="U127" i="17"/>
  <c r="U130" i="17" s="1"/>
  <c r="U121" i="17"/>
  <c r="AW121" i="17" s="1"/>
  <c r="U124" i="17"/>
  <c r="AW124" i="17" s="1"/>
  <c r="AH134" i="17"/>
  <c r="I414" i="1" s="1"/>
  <c r="AH73" i="17"/>
  <c r="Q77" i="17"/>
  <c r="M135" i="17"/>
  <c r="AF135" i="17" s="1"/>
  <c r="I89" i="17"/>
  <c r="I88" i="17"/>
  <c r="I90" i="17" s="1"/>
  <c r="E61" i="17"/>
  <c r="O97" i="17"/>
  <c r="AT97" i="17" s="1"/>
  <c r="O93" i="17"/>
  <c r="AT93" i="17" s="1"/>
  <c r="O95" i="17"/>
  <c r="AT95" i="17" s="1"/>
  <c r="O92" i="17"/>
  <c r="AG91" i="17"/>
  <c r="O96" i="17"/>
  <c r="AT96" i="17" s="1"/>
  <c r="O94" i="17"/>
  <c r="AT94" i="17" s="1"/>
  <c r="M74" i="17"/>
  <c r="AF74" i="17" s="1"/>
  <c r="M75" i="17"/>
  <c r="AF75" i="17" s="1"/>
  <c r="M76" i="17"/>
  <c r="AF76" i="17" s="1"/>
  <c r="M73" i="17"/>
  <c r="M150" i="17" s="1"/>
  <c r="S106" i="17"/>
  <c r="S110" i="17"/>
  <c r="AV110" i="17" s="1"/>
  <c r="S112" i="17"/>
  <c r="S109" i="17"/>
  <c r="AV109" i="17" s="1"/>
  <c r="S113" i="17"/>
  <c r="AV113" i="17" s="1"/>
  <c r="S108" i="17"/>
  <c r="AV108" i="17" s="1"/>
  <c r="S111" i="17"/>
  <c r="AV111" i="17" s="1"/>
  <c r="S107" i="17"/>
  <c r="AV107" i="17" s="1"/>
  <c r="W149" i="17"/>
  <c r="AK149" i="17" s="1"/>
  <c r="L429" i="1" s="1"/>
  <c r="AK53" i="17"/>
  <c r="M85" i="17"/>
  <c r="X101" i="17"/>
  <c r="X103" i="17" s="1"/>
  <c r="Q83" i="17"/>
  <c r="Q80" i="17"/>
  <c r="AH78" i="17"/>
  <c r="AU78" i="17" s="1"/>
  <c r="Q84" i="17"/>
  <c r="Q82" i="17"/>
  <c r="Q81" i="17"/>
  <c r="Q150" i="17" s="1"/>
  <c r="Q79" i="17"/>
  <c r="K85" i="17"/>
  <c r="W129" i="17"/>
  <c r="AK129" i="17" s="1"/>
  <c r="X36" i="17"/>
  <c r="AK36" i="17"/>
  <c r="W35" i="17"/>
  <c r="W38" i="17"/>
  <c r="AK38" i="17" s="1"/>
  <c r="U119" i="17"/>
  <c r="O83" i="17"/>
  <c r="O80" i="17"/>
  <c r="O82" i="17"/>
  <c r="O81" i="17"/>
  <c r="O79" i="17"/>
  <c r="AG78" i="17"/>
  <c r="AT78" i="17" s="1"/>
  <c r="O84" i="17"/>
  <c r="W119" i="17"/>
  <c r="X117" i="17"/>
  <c r="X119" i="17" s="1"/>
  <c r="Q129" i="17"/>
  <c r="AH129" i="17" s="1"/>
  <c r="I409" i="1" s="1"/>
  <c r="AH36" i="17"/>
  <c r="Q35" i="17"/>
  <c r="Q38" i="17"/>
  <c r="AH38" i="17" s="1"/>
  <c r="I140" i="17"/>
  <c r="AD140" i="17" s="1"/>
  <c r="E420" i="1" s="1"/>
  <c r="AD35" i="17"/>
  <c r="AG134" i="17"/>
  <c r="H414" i="1" s="1"/>
  <c r="O77" i="17"/>
  <c r="AG73" i="17"/>
  <c r="AP92" i="17"/>
  <c r="AO127" i="17"/>
  <c r="Q88" i="17"/>
  <c r="Q89" i="17"/>
  <c r="S119" i="17"/>
  <c r="K90" i="17"/>
  <c r="AE53" i="17"/>
  <c r="K149" i="17"/>
  <c r="AE149" i="17" s="1"/>
  <c r="F429" i="1" s="1"/>
  <c r="AD130" i="17"/>
  <c r="E410" i="1" s="1"/>
  <c r="E90" i="17"/>
  <c r="X118" i="17"/>
  <c r="W126" i="17"/>
  <c r="W124" i="17"/>
  <c r="W127" i="17"/>
  <c r="W130" i="17" s="1"/>
  <c r="W123" i="17"/>
  <c r="W122" i="17"/>
  <c r="W125" i="17"/>
  <c r="W121" i="17"/>
  <c r="S135" i="17"/>
  <c r="AI135" i="17" s="1"/>
  <c r="S93" i="17"/>
  <c r="AV93" i="17" s="1"/>
  <c r="S96" i="17"/>
  <c r="AV96" i="17" s="1"/>
  <c r="AI91" i="17"/>
  <c r="S95" i="17"/>
  <c r="AV95" i="17" s="1"/>
  <c r="S92" i="17"/>
  <c r="S150" i="17" s="1"/>
  <c r="S97" i="17"/>
  <c r="AV97" i="17" s="1"/>
  <c r="S94" i="17"/>
  <c r="AV94" i="17" s="1"/>
  <c r="M129" i="17"/>
  <c r="AF129" i="17" s="1"/>
  <c r="G409" i="1" s="1"/>
  <c r="AF36" i="17"/>
  <c r="M35" i="17"/>
  <c r="M38" i="17"/>
  <c r="AF38" i="17" s="1"/>
  <c r="K108" i="17"/>
  <c r="AR108" i="17" s="1"/>
  <c r="O90" i="17"/>
  <c r="Q122" i="17"/>
  <c r="AU122" i="17" s="1"/>
  <c r="Q124" i="17"/>
  <c r="AU124" i="17" s="1"/>
  <c r="Q125" i="17"/>
  <c r="AU125" i="17" s="1"/>
  <c r="Q121" i="17"/>
  <c r="AU121" i="17" s="1"/>
  <c r="Q126" i="17"/>
  <c r="AU126" i="17" s="1"/>
  <c r="Q123" i="17"/>
  <c r="AU123" i="17" s="1"/>
  <c r="Q127" i="17"/>
  <c r="Q130" i="17" s="1"/>
  <c r="AI134" i="17"/>
  <c r="J414" i="1" s="1"/>
  <c r="AI73" i="17"/>
  <c r="S77" i="17"/>
  <c r="U98" i="17"/>
  <c r="AW92" i="17"/>
  <c r="AR82" i="17"/>
  <c r="AR79" i="17"/>
  <c r="AR81" i="17"/>
  <c r="AR84" i="17"/>
  <c r="AR83" i="17"/>
  <c r="AR80" i="17"/>
  <c r="U129" i="17"/>
  <c r="AJ129" i="17" s="1"/>
  <c r="K409" i="1" s="1"/>
  <c r="AJ36" i="17"/>
  <c r="U35" i="17"/>
  <c r="U38" i="17"/>
  <c r="AJ38" i="17" s="1"/>
  <c r="W88" i="17"/>
  <c r="W89" i="17"/>
  <c r="X58" i="17"/>
  <c r="U88" i="17"/>
  <c r="U89" i="17"/>
  <c r="U149" i="17"/>
  <c r="AJ149" i="17" s="1"/>
  <c r="K429" i="1" s="1"/>
  <c r="AJ53" i="17"/>
  <c r="S149" i="17"/>
  <c r="AI149" i="17" s="1"/>
  <c r="J429" i="1" s="1"/>
  <c r="AI53" i="17"/>
  <c r="M114" i="17"/>
  <c r="M131" i="17" s="1"/>
  <c r="I73" i="17"/>
  <c r="I74" i="17"/>
  <c r="I75" i="17"/>
  <c r="I76" i="17"/>
  <c r="AV83" i="17"/>
  <c r="AV80" i="17"/>
  <c r="AV82" i="17"/>
  <c r="AV81" i="17"/>
  <c r="AV84" i="17"/>
  <c r="AV79" i="17"/>
  <c r="L409" i="1" l="1"/>
  <c r="AK139" i="17"/>
  <c r="AL36" i="17"/>
  <c r="AL35" i="17" s="1"/>
  <c r="AL53" i="17"/>
  <c r="O140" i="17"/>
  <c r="AG140" i="17" s="1"/>
  <c r="H420" i="1" s="1"/>
  <c r="AG35" i="17"/>
  <c r="K110" i="17"/>
  <c r="AR110" i="17" s="1"/>
  <c r="K106" i="17"/>
  <c r="AR106" i="17" s="1"/>
  <c r="K111" i="17"/>
  <c r="AR111" i="17" s="1"/>
  <c r="K107" i="17"/>
  <c r="AR107" i="17" s="1"/>
  <c r="K112" i="17"/>
  <c r="AR112" i="17" s="1"/>
  <c r="G98" i="17"/>
  <c r="AP98" i="17" s="1"/>
  <c r="K109" i="17"/>
  <c r="AR109" i="17" s="1"/>
  <c r="AV85" i="17"/>
  <c r="AW85" i="17"/>
  <c r="Q151" i="17"/>
  <c r="AH150" i="17"/>
  <c r="I430" i="1" s="1"/>
  <c r="O151" i="17"/>
  <c r="AG150" i="17"/>
  <c r="H430" i="1" s="1"/>
  <c r="AU106" i="17"/>
  <c r="AU114" i="17" s="1"/>
  <c r="Q114" i="17"/>
  <c r="Q131" i="17" s="1"/>
  <c r="AH131" i="17" s="1"/>
  <c r="K140" i="17"/>
  <c r="AE140" i="17" s="1"/>
  <c r="F420" i="1" s="1"/>
  <c r="AE35" i="17"/>
  <c r="AI130" i="17"/>
  <c r="J410" i="1" s="1"/>
  <c r="AX107" i="17"/>
  <c r="I107" i="17"/>
  <c r="AQ107" i="17" s="1"/>
  <c r="I106" i="17"/>
  <c r="I112" i="17"/>
  <c r="I113" i="17"/>
  <c r="AQ113" i="17" s="1"/>
  <c r="I108" i="17"/>
  <c r="AQ108" i="17" s="1"/>
  <c r="I111" i="17"/>
  <c r="AQ111" i="17" s="1"/>
  <c r="I110" i="17"/>
  <c r="AQ110" i="17" s="1"/>
  <c r="I109" i="17"/>
  <c r="AQ109" i="17" s="1"/>
  <c r="E85" i="17"/>
  <c r="E134" i="17"/>
  <c r="AW127" i="17"/>
  <c r="AD103" i="17"/>
  <c r="G112" i="17"/>
  <c r="G111" i="17"/>
  <c r="AP111" i="17" s="1"/>
  <c r="G110" i="17"/>
  <c r="AP110" i="17" s="1"/>
  <c r="G107" i="17"/>
  <c r="AP107" i="17" s="1"/>
  <c r="G106" i="17"/>
  <c r="G150" i="17" s="1"/>
  <c r="G109" i="17"/>
  <c r="G108" i="17"/>
  <c r="G113" i="17"/>
  <c r="AP113" i="17" s="1"/>
  <c r="AN149" i="17"/>
  <c r="O429" i="1" s="1"/>
  <c r="AM149" i="17"/>
  <c r="N429" i="1" s="1"/>
  <c r="AX126" i="17"/>
  <c r="AY126" i="17" s="1"/>
  <c r="X126" i="17"/>
  <c r="AT83" i="17"/>
  <c r="AT80" i="17"/>
  <c r="AT81" i="17"/>
  <c r="AT84" i="17"/>
  <c r="AT79" i="17"/>
  <c r="AT82" i="17"/>
  <c r="M136" i="17"/>
  <c r="AF136" i="17" s="1"/>
  <c r="M98" i="17"/>
  <c r="AS92" i="17"/>
  <c r="AX112" i="17"/>
  <c r="U108" i="17"/>
  <c r="U110" i="17"/>
  <c r="AW110" i="17" s="1"/>
  <c r="U107" i="17"/>
  <c r="AW107" i="17" s="1"/>
  <c r="U106" i="17"/>
  <c r="U113" i="17"/>
  <c r="AW113" i="17" s="1"/>
  <c r="U112" i="17"/>
  <c r="U109" i="17"/>
  <c r="AW109" i="17" s="1"/>
  <c r="U111" i="17"/>
  <c r="AW111" i="17" s="1"/>
  <c r="Q136" i="17"/>
  <c r="AH136" i="17" s="1"/>
  <c r="Q98" i="17"/>
  <c r="AU92" i="17"/>
  <c r="I82" i="17"/>
  <c r="I79" i="17"/>
  <c r="I80" i="17"/>
  <c r="I81" i="17"/>
  <c r="I83" i="17"/>
  <c r="AD78" i="17"/>
  <c r="AQ78" i="17" s="1"/>
  <c r="AY78" i="17" s="1"/>
  <c r="I84" i="17"/>
  <c r="Q140" i="17"/>
  <c r="AH140" i="17" s="1"/>
  <c r="I420" i="1" s="1"/>
  <c r="AH35" i="17"/>
  <c r="AF35" i="17"/>
  <c r="M140" i="17"/>
  <c r="AF140" i="17" s="1"/>
  <c r="G420" i="1" s="1"/>
  <c r="AT92" i="17"/>
  <c r="O98" i="17"/>
  <c r="O136" i="17"/>
  <c r="AG136" i="17" s="1"/>
  <c r="AS85" i="17"/>
  <c r="W140" i="17"/>
  <c r="AK140" i="17" s="1"/>
  <c r="L420" i="1" s="1"/>
  <c r="AK35" i="17"/>
  <c r="O144" i="17"/>
  <c r="AK130" i="17"/>
  <c r="L410" i="1" s="1"/>
  <c r="S114" i="17"/>
  <c r="S131" i="17" s="1"/>
  <c r="AI131" i="17" s="1"/>
  <c r="AV106" i="17"/>
  <c r="O137" i="17"/>
  <c r="I97" i="17"/>
  <c r="AQ97" i="17" s="1"/>
  <c r="AD91" i="17"/>
  <c r="I95" i="17"/>
  <c r="AQ95" i="17" s="1"/>
  <c r="I92" i="17"/>
  <c r="I96" i="17"/>
  <c r="AQ96" i="17" s="1"/>
  <c r="I93" i="17"/>
  <c r="AQ93" i="17" s="1"/>
  <c r="I94" i="17"/>
  <c r="AQ94" i="17" s="1"/>
  <c r="AD76" i="17"/>
  <c r="AL76" i="17" s="1"/>
  <c r="AH130" i="17"/>
  <c r="I410" i="1" s="1"/>
  <c r="O85" i="17"/>
  <c r="E97" i="17"/>
  <c r="AB91" i="17"/>
  <c r="E95" i="17"/>
  <c r="E92" i="17"/>
  <c r="E150" i="17" s="1"/>
  <c r="E96" i="17"/>
  <c r="E94" i="17"/>
  <c r="E93" i="17"/>
  <c r="E137" i="17" s="1"/>
  <c r="W114" i="17"/>
  <c r="W131" i="17" s="1"/>
  <c r="AK131" i="17" s="1"/>
  <c r="AX106" i="17"/>
  <c r="AG131" i="17"/>
  <c r="W84" i="17"/>
  <c r="W81" i="17"/>
  <c r="W83" i="17"/>
  <c r="W80" i="17"/>
  <c r="W135" i="17" s="1"/>
  <c r="AK135" i="17" s="1"/>
  <c r="W82" i="17"/>
  <c r="AK78" i="17"/>
  <c r="AX78" i="17" s="1"/>
  <c r="X60" i="17"/>
  <c r="X61" i="17" s="1"/>
  <c r="W79" i="17"/>
  <c r="W90" i="17"/>
  <c r="AJ132" i="17"/>
  <c r="K412" i="1" s="1"/>
  <c r="AW98" i="17"/>
  <c r="Q135" i="17"/>
  <c r="AH135" i="17" s="1"/>
  <c r="X129" i="17"/>
  <c r="AL129" i="17" s="1"/>
  <c r="X38" i="17"/>
  <c r="AL38" i="17" s="1"/>
  <c r="W77" i="17"/>
  <c r="AK134" i="17"/>
  <c r="L414" i="1" s="1"/>
  <c r="AK73" i="17"/>
  <c r="E109" i="17"/>
  <c r="AO109" i="17" s="1"/>
  <c r="E106" i="17"/>
  <c r="E113" i="17"/>
  <c r="AO113" i="17" s="1"/>
  <c r="E112" i="17"/>
  <c r="E111" i="17"/>
  <c r="AO111" i="17" s="1"/>
  <c r="E110" i="17"/>
  <c r="AO110" i="17" s="1"/>
  <c r="E107" i="17"/>
  <c r="AO107" i="17" s="1"/>
  <c r="E108" i="17"/>
  <c r="AO108" i="17" s="1"/>
  <c r="AX109" i="17"/>
  <c r="AT114" i="17"/>
  <c r="AX108" i="17"/>
  <c r="AX110" i="17"/>
  <c r="AX122" i="17"/>
  <c r="AY122" i="17" s="1"/>
  <c r="X122" i="17"/>
  <c r="S144" i="17"/>
  <c r="AV112" i="17"/>
  <c r="AX123" i="17"/>
  <c r="AY123" i="17" s="1"/>
  <c r="X123" i="17"/>
  <c r="AV127" i="17"/>
  <c r="X124" i="17"/>
  <c r="AX124" i="17"/>
  <c r="AY124" i="17" s="1"/>
  <c r="AJ130" i="17"/>
  <c r="K410" i="1" s="1"/>
  <c r="K98" i="17"/>
  <c r="AR92" i="17"/>
  <c r="S98" i="17"/>
  <c r="S136" i="17"/>
  <c r="AI136" i="17" s="1"/>
  <c r="AV92" i="17"/>
  <c r="U90" i="17"/>
  <c r="Q90" i="17"/>
  <c r="Q137" i="17" s="1"/>
  <c r="Q85" i="17"/>
  <c r="AX111" i="17"/>
  <c r="W61" i="17"/>
  <c r="Q144" i="17"/>
  <c r="AU112" i="17"/>
  <c r="X121" i="17"/>
  <c r="AX121" i="17"/>
  <c r="AF131" i="17"/>
  <c r="X125" i="17"/>
  <c r="AX125" i="17"/>
  <c r="AY125" i="17" s="1"/>
  <c r="AU80" i="17"/>
  <c r="AU83" i="17"/>
  <c r="AU81" i="17"/>
  <c r="AU84" i="17"/>
  <c r="AU82" i="17"/>
  <c r="AU79" i="17"/>
  <c r="U140" i="17"/>
  <c r="AJ140" i="17" s="1"/>
  <c r="K420" i="1" s="1"/>
  <c r="AJ35" i="17"/>
  <c r="S137" i="17"/>
  <c r="S140" i="17"/>
  <c r="AI140" i="17" s="1"/>
  <c r="J420" i="1" s="1"/>
  <c r="AI35" i="17"/>
  <c r="AF134" i="17"/>
  <c r="G414" i="1" s="1"/>
  <c r="M77" i="17"/>
  <c r="AF73" i="17"/>
  <c r="AO84" i="17"/>
  <c r="AO81" i="17"/>
  <c r="AO79" i="17"/>
  <c r="AO83" i="17"/>
  <c r="AO82" i="17"/>
  <c r="AO80" i="17"/>
  <c r="AD75" i="17"/>
  <c r="AL75" i="17" s="1"/>
  <c r="AD74" i="17"/>
  <c r="AL74" i="17" s="1"/>
  <c r="AD134" i="17"/>
  <c r="E414" i="1" s="1"/>
  <c r="AD73" i="17"/>
  <c r="I77" i="17"/>
  <c r="X73" i="17"/>
  <c r="AR85" i="17"/>
  <c r="AU127" i="17"/>
  <c r="AY121" i="17"/>
  <c r="O135" i="17"/>
  <c r="AG135" i="17" s="1"/>
  <c r="AS96" i="17"/>
  <c r="M144" i="17"/>
  <c r="AX113" i="17"/>
  <c r="B60" i="17"/>
  <c r="B61" i="17" s="1"/>
  <c r="M90" i="17"/>
  <c r="M409" i="1" l="1"/>
  <c r="AL139" i="17"/>
  <c r="M419" i="1" s="1"/>
  <c r="K135" i="17"/>
  <c r="AE135" i="17" s="1"/>
  <c r="X111" i="17"/>
  <c r="I150" i="17"/>
  <c r="X113" i="17"/>
  <c r="M137" i="17"/>
  <c r="X106" i="17"/>
  <c r="AC132" i="17"/>
  <c r="D412" i="1" s="1"/>
  <c r="K137" i="17"/>
  <c r="AY107" i="17"/>
  <c r="K136" i="17"/>
  <c r="AE136" i="17" s="1"/>
  <c r="K144" i="17"/>
  <c r="AY110" i="17"/>
  <c r="K114" i="17"/>
  <c r="K131" i="17" s="1"/>
  <c r="K150" i="17"/>
  <c r="U150" i="17"/>
  <c r="AB137" i="17"/>
  <c r="E139" i="17"/>
  <c r="AB139" i="17" s="1"/>
  <c r="C419" i="1" s="1"/>
  <c r="E138" i="17"/>
  <c r="AB150" i="17"/>
  <c r="C430" i="1" s="1"/>
  <c r="E151" i="17"/>
  <c r="Y107" i="17"/>
  <c r="Q139" i="17"/>
  <c r="AH139" i="17" s="1"/>
  <c r="I419" i="1" s="1"/>
  <c r="AH137" i="17"/>
  <c r="Q138" i="17"/>
  <c r="W96" i="17"/>
  <c r="W94" i="17"/>
  <c r="AX94" i="17" s="1"/>
  <c r="W93" i="17"/>
  <c r="AX93" i="17" s="1"/>
  <c r="W92" i="17"/>
  <c r="W150" i="17" s="1"/>
  <c r="AK150" i="17" s="1"/>
  <c r="L430" i="1" s="1"/>
  <c r="W95" i="17"/>
  <c r="AX95" i="17" s="1"/>
  <c r="W97" i="17"/>
  <c r="AX97" i="17" s="1"/>
  <c r="AK91" i="17"/>
  <c r="AL91" i="17" s="1"/>
  <c r="AX84" i="17"/>
  <c r="AX82" i="17"/>
  <c r="AX81" i="17"/>
  <c r="AX79" i="17"/>
  <c r="AX80" i="17"/>
  <c r="AX83" i="17"/>
  <c r="U144" i="17"/>
  <c r="AW112" i="17"/>
  <c r="U137" i="17"/>
  <c r="AL73" i="17"/>
  <c r="X127" i="17"/>
  <c r="X130" i="17" s="1"/>
  <c r="AE137" i="17"/>
  <c r="K139" i="17"/>
  <c r="AE139" i="17" s="1"/>
  <c r="F419" i="1" s="1"/>
  <c r="K138" i="17"/>
  <c r="I114" i="17"/>
  <c r="I131" i="17" s="1"/>
  <c r="AQ106" i="17"/>
  <c r="AU85" i="17"/>
  <c r="W85" i="17"/>
  <c r="AS98" i="17"/>
  <c r="AB134" i="17"/>
  <c r="X134" i="17"/>
  <c r="AF144" i="17"/>
  <c r="M145" i="17"/>
  <c r="AI132" i="17"/>
  <c r="J412" i="1" s="1"/>
  <c r="AV98" i="17"/>
  <c r="AO94" i="17"/>
  <c r="AP109" i="17"/>
  <c r="G137" i="17"/>
  <c r="E135" i="17"/>
  <c r="X110" i="17"/>
  <c r="AE150" i="17"/>
  <c r="F430" i="1" s="1"/>
  <c r="K151" i="17"/>
  <c r="U114" i="17"/>
  <c r="U131" i="17" s="1"/>
  <c r="AW106" i="17"/>
  <c r="AW114" i="17" s="1"/>
  <c r="U135" i="17"/>
  <c r="AJ135" i="17" s="1"/>
  <c r="AE144" i="17"/>
  <c r="K145" i="17"/>
  <c r="I135" i="17"/>
  <c r="AD135" i="17" s="1"/>
  <c r="AO112" i="17"/>
  <c r="E144" i="17"/>
  <c r="AR114" i="17"/>
  <c r="AO97" i="17"/>
  <c r="AY97" i="17" s="1"/>
  <c r="I85" i="17"/>
  <c r="AW108" i="17"/>
  <c r="U136" i="17"/>
  <c r="AJ136" i="17" s="1"/>
  <c r="AH151" i="17"/>
  <c r="I431" i="1" s="1"/>
  <c r="Q152" i="17"/>
  <c r="AH152" i="17" s="1"/>
  <c r="I432" i="1" s="1"/>
  <c r="AH144" i="17"/>
  <c r="Q145" i="17"/>
  <c r="AO93" i="17"/>
  <c r="AY93" i="17" s="1"/>
  <c r="X109" i="17"/>
  <c r="AG144" i="17"/>
  <c r="O145" i="17"/>
  <c r="AP108" i="17"/>
  <c r="G136" i="17"/>
  <c r="AC136" i="17" s="1"/>
  <c r="AF137" i="17"/>
  <c r="M139" i="17"/>
  <c r="AF139" i="17" s="1"/>
  <c r="G419" i="1" s="1"/>
  <c r="M138" i="17"/>
  <c r="O152" i="17"/>
  <c r="AG152" i="17" s="1"/>
  <c r="H432" i="1" s="1"/>
  <c r="AG151" i="17"/>
  <c r="H431" i="1" s="1"/>
  <c r="AR98" i="17"/>
  <c r="AE132" i="17"/>
  <c r="F412" i="1" s="1"/>
  <c r="AO95" i="17"/>
  <c r="AY95" i="17" s="1"/>
  <c r="AY113" i="17"/>
  <c r="AG137" i="17"/>
  <c r="O139" i="17"/>
  <c r="AG139" i="17" s="1"/>
  <c r="H419" i="1" s="1"/>
  <c r="O138" i="17"/>
  <c r="AT98" i="17"/>
  <c r="AP112" i="17"/>
  <c r="G144" i="17"/>
  <c r="AL78" i="17"/>
  <c r="R26" i="17"/>
  <c r="S26" i="17" s="1"/>
  <c r="M151" i="17"/>
  <c r="AF150" i="17"/>
  <c r="G430" i="1" s="1"/>
  <c r="AO96" i="17"/>
  <c r="AT85" i="17"/>
  <c r="I136" i="17"/>
  <c r="AD136" i="17" s="1"/>
  <c r="I98" i="17"/>
  <c r="AQ92" i="17"/>
  <c r="X107" i="17"/>
  <c r="AY111" i="17"/>
  <c r="I137" i="17"/>
  <c r="AY83" i="17"/>
  <c r="S139" i="17"/>
  <c r="AI139" i="17" s="1"/>
  <c r="J419" i="1" s="1"/>
  <c r="AI137" i="17"/>
  <c r="S138" i="17"/>
  <c r="E114" i="17"/>
  <c r="AO106" i="17"/>
  <c r="X112" i="17"/>
  <c r="AI144" i="17"/>
  <c r="S145" i="17"/>
  <c r="AQ82" i="17"/>
  <c r="AQ79" i="17"/>
  <c r="AQ81" i="17"/>
  <c r="AQ80" i="17"/>
  <c r="AY80" i="17" s="1"/>
  <c r="AQ84" i="17"/>
  <c r="AQ83" i="17"/>
  <c r="E98" i="17"/>
  <c r="AO92" i="17"/>
  <c r="E136" i="17"/>
  <c r="G114" i="17"/>
  <c r="G131" i="17" s="1"/>
  <c r="AP106" i="17"/>
  <c r="G135" i="17"/>
  <c r="AC135" i="17" s="1"/>
  <c r="AY127" i="17"/>
  <c r="AE131" i="17"/>
  <c r="AO85" i="17"/>
  <c r="AX127" i="17"/>
  <c r="X108" i="17"/>
  <c r="AY109" i="17"/>
  <c r="AX114" i="17"/>
  <c r="AV114" i="17"/>
  <c r="AH132" i="17"/>
  <c r="I412" i="1" s="1"/>
  <c r="AU98" i="17"/>
  <c r="S151" i="17"/>
  <c r="AI150" i="17"/>
  <c r="J430" i="1" s="1"/>
  <c r="I144" i="17"/>
  <c r="AQ112" i="17"/>
  <c r="AY84" i="17" l="1"/>
  <c r="AY108" i="17"/>
  <c r="X114" i="17"/>
  <c r="X131" i="17" s="1"/>
  <c r="AL131" i="17" s="1"/>
  <c r="W137" i="17"/>
  <c r="AY81" i="17"/>
  <c r="AY112" i="17"/>
  <c r="AQ85" i="17"/>
  <c r="X137" i="17"/>
  <c r="X139" i="17" s="1"/>
  <c r="AY82" i="17"/>
  <c r="AP114" i="17"/>
  <c r="AY94" i="17"/>
  <c r="AQ114" i="17"/>
  <c r="AX85" i="17"/>
  <c r="Y114" i="17"/>
  <c r="G151" i="17"/>
  <c r="AC150" i="17"/>
  <c r="D430" i="1" s="1"/>
  <c r="O146" i="17"/>
  <c r="AG146" i="17" s="1"/>
  <c r="AG145" i="17"/>
  <c r="AY96" i="17"/>
  <c r="U151" i="17"/>
  <c r="AJ150" i="17"/>
  <c r="K430" i="1" s="1"/>
  <c r="AX96" i="17"/>
  <c r="W144" i="17"/>
  <c r="AH138" i="17"/>
  <c r="I418" i="1" s="1"/>
  <c r="Q141" i="17"/>
  <c r="M152" i="17"/>
  <c r="AF152" i="17" s="1"/>
  <c r="G432" i="1" s="1"/>
  <c r="AF151" i="17"/>
  <c r="G431" i="1" s="1"/>
  <c r="AI145" i="17"/>
  <c r="S146" i="17"/>
  <c r="AI146" i="17" s="1"/>
  <c r="K152" i="17"/>
  <c r="AE152" i="17" s="1"/>
  <c r="F432" i="1" s="1"/>
  <c r="AE151" i="17"/>
  <c r="F431" i="1" s="1"/>
  <c r="AC131" i="17"/>
  <c r="G133" i="17"/>
  <c r="AC133" i="17" s="1"/>
  <c r="D413" i="1" s="1"/>
  <c r="AB136" i="17"/>
  <c r="AY79" i="17"/>
  <c r="AL134" i="17"/>
  <c r="M414" i="1" s="1"/>
  <c r="AY85" i="17"/>
  <c r="AO98" i="17"/>
  <c r="AB132" i="17"/>
  <c r="C412" i="1" s="1"/>
  <c r="Q133" i="17"/>
  <c r="AH133" i="17" s="1"/>
  <c r="I413" i="1" s="1"/>
  <c r="AF138" i="17"/>
  <c r="G418" i="1" s="1"/>
  <c r="M141" i="17"/>
  <c r="AB138" i="17"/>
  <c r="C418" i="1" s="1"/>
  <c r="E141" i="17"/>
  <c r="AD131" i="17"/>
  <c r="AE138" i="17"/>
  <c r="F418" i="1" s="1"/>
  <c r="K141" i="17"/>
  <c r="X144" i="17"/>
  <c r="AD144" i="17"/>
  <c r="I145" i="17"/>
  <c r="AB135" i="17"/>
  <c r="X135" i="17"/>
  <c r="AL135" i="17" s="1"/>
  <c r="U139" i="17"/>
  <c r="AJ139" i="17" s="1"/>
  <c r="K419" i="1" s="1"/>
  <c r="AJ137" i="17"/>
  <c r="U138" i="17"/>
  <c r="W98" i="17"/>
  <c r="AX92" i="17"/>
  <c r="AY92" i="17" s="1"/>
  <c r="W136" i="17"/>
  <c r="AK136" i="17" s="1"/>
  <c r="W151" i="17"/>
  <c r="AJ131" i="17"/>
  <c r="U133" i="17"/>
  <c r="AJ133" i="17" s="1"/>
  <c r="K413" i="1" s="1"/>
  <c r="Z107" i="17"/>
  <c r="AB144" i="17"/>
  <c r="E145" i="17"/>
  <c r="AC144" i="17"/>
  <c r="G145" i="17"/>
  <c r="AB151" i="17"/>
  <c r="C431" i="1" s="1"/>
  <c r="E152" i="17"/>
  <c r="AB152" i="17" s="1"/>
  <c r="C432" i="1" s="1"/>
  <c r="W139" i="17"/>
  <c r="L419" i="1" s="1"/>
  <c r="AK137" i="17"/>
  <c r="W138" i="17"/>
  <c r="AL130" i="17"/>
  <c r="M410" i="1" s="1"/>
  <c r="AO114" i="17"/>
  <c r="AY106" i="17"/>
  <c r="AG132" i="17"/>
  <c r="H412" i="1" s="1"/>
  <c r="O133" i="17"/>
  <c r="AG133" i="17" s="1"/>
  <c r="H413" i="1" s="1"/>
  <c r="Z114" i="17"/>
  <c r="E131" i="17"/>
  <c r="AG138" i="17"/>
  <c r="H418" i="1" s="1"/>
  <c r="O141" i="17"/>
  <c r="K146" i="17"/>
  <c r="AE146" i="17" s="1"/>
  <c r="AE145" i="17"/>
  <c r="AC137" i="17"/>
  <c r="G139" i="17"/>
  <c r="AC139" i="17" s="1"/>
  <c r="D419" i="1" s="1"/>
  <c r="G138" i="17"/>
  <c r="AF132" i="17"/>
  <c r="G412" i="1" s="1"/>
  <c r="M133" i="17"/>
  <c r="AF133" i="17" s="1"/>
  <c r="G413" i="1" s="1"/>
  <c r="AD137" i="17"/>
  <c r="I139" i="17"/>
  <c r="AD139" i="17" s="1"/>
  <c r="E419" i="1" s="1"/>
  <c r="I138" i="17"/>
  <c r="M146" i="17"/>
  <c r="AF146" i="17" s="1"/>
  <c r="AF145" i="17"/>
  <c r="S133" i="17"/>
  <c r="AI133" i="17" s="1"/>
  <c r="J413" i="1" s="1"/>
  <c r="Q146" i="17"/>
  <c r="AH146" i="17" s="1"/>
  <c r="AH145" i="17"/>
  <c r="AD150" i="17"/>
  <c r="E430" i="1" s="1"/>
  <c r="I151" i="17"/>
  <c r="AQ98" i="17"/>
  <c r="AD132" i="17"/>
  <c r="E412" i="1" s="1"/>
  <c r="S152" i="17"/>
  <c r="AI152" i="17" s="1"/>
  <c r="J432" i="1" s="1"/>
  <c r="AI151" i="17"/>
  <c r="J431" i="1" s="1"/>
  <c r="K133" i="17"/>
  <c r="AE133" i="17" s="1"/>
  <c r="F413" i="1" s="1"/>
  <c r="AI138" i="17"/>
  <c r="J418" i="1" s="1"/>
  <c r="S141" i="17"/>
  <c r="AJ144" i="17"/>
  <c r="U145" i="17"/>
  <c r="W152" i="17" l="1"/>
  <c r="AK152" i="17" s="1"/>
  <c r="L432" i="1" s="1"/>
  <c r="AK151" i="17"/>
  <c r="L431" i="1" s="1"/>
  <c r="AL137" i="17"/>
  <c r="I133" i="17"/>
  <c r="AD133" i="17" s="1"/>
  <c r="E413" i="1" s="1"/>
  <c r="Z137" i="17"/>
  <c r="Y135" i="17"/>
  <c r="X150" i="17"/>
  <c r="AL150" i="17" s="1"/>
  <c r="M430" i="1" s="1"/>
  <c r="D13" i="21" s="1"/>
  <c r="AL132" i="17"/>
  <c r="M412" i="1" s="1"/>
  <c r="X133" i="17"/>
  <c r="AL133" i="17" s="1"/>
  <c r="M413" i="1" s="1"/>
  <c r="Z410" i="1" s="1"/>
  <c r="Z411" i="1" s="1"/>
  <c r="AK138" i="17"/>
  <c r="L418" i="1" s="1"/>
  <c r="W141" i="17"/>
  <c r="AL144" i="17"/>
  <c r="M424" i="1" s="1"/>
  <c r="X145" i="17"/>
  <c r="AE141" i="17"/>
  <c r="F421" i="1" s="1"/>
  <c r="K142" i="17"/>
  <c r="AE142" i="17" s="1"/>
  <c r="F422" i="1" s="1"/>
  <c r="AX98" i="17"/>
  <c r="AY98" i="17" s="1"/>
  <c r="AJ138" i="17"/>
  <c r="K418" i="1" s="1"/>
  <c r="U141" i="17"/>
  <c r="G146" i="17"/>
  <c r="AC146" i="17" s="1"/>
  <c r="AC145" i="17"/>
  <c r="X136" i="17"/>
  <c r="AL136" i="17" s="1"/>
  <c r="AK144" i="17"/>
  <c r="W145" i="17"/>
  <c r="AK145" i="17" s="1"/>
  <c r="G152" i="17"/>
  <c r="AC152" i="17" s="1"/>
  <c r="D432" i="1" s="1"/>
  <c r="AC151" i="17"/>
  <c r="D431" i="1" s="1"/>
  <c r="AB131" i="17"/>
  <c r="E133" i="17"/>
  <c r="AB133" i="17" s="1"/>
  <c r="C413" i="1" s="1"/>
  <c r="AN135" i="17"/>
  <c r="AM135" i="17"/>
  <c r="U146" i="17"/>
  <c r="AJ145" i="17"/>
  <c r="S142" i="17"/>
  <c r="AI142" i="17" s="1"/>
  <c r="J422" i="1" s="1"/>
  <c r="AI141" i="17"/>
  <c r="J421" i="1" s="1"/>
  <c r="O142" i="17"/>
  <c r="AG142" i="17" s="1"/>
  <c r="H422" i="1" s="1"/>
  <c r="AG141" i="17"/>
  <c r="H421" i="1" s="1"/>
  <c r="AD138" i="17"/>
  <c r="E418" i="1" s="1"/>
  <c r="I141" i="17"/>
  <c r="Q142" i="17"/>
  <c r="AH142" i="17" s="1"/>
  <c r="I422" i="1" s="1"/>
  <c r="AH141" i="17"/>
  <c r="I421" i="1" s="1"/>
  <c r="AB141" i="17"/>
  <c r="C421" i="1" s="1"/>
  <c r="E142" i="17"/>
  <c r="AB142" i="17" s="1"/>
  <c r="C422" i="1" s="1"/>
  <c r="X138" i="17"/>
  <c r="AD151" i="17"/>
  <c r="E431" i="1" s="1"/>
  <c r="I152" i="17"/>
  <c r="AD152" i="17" s="1"/>
  <c r="E432" i="1" s="1"/>
  <c r="X151" i="17"/>
  <c r="AY114" i="17"/>
  <c r="AZ107" i="17"/>
  <c r="AB145" i="17"/>
  <c r="E146" i="17"/>
  <c r="AB146" i="17" s="1"/>
  <c r="M142" i="17"/>
  <c r="AF142" i="17" s="1"/>
  <c r="G422" i="1" s="1"/>
  <c r="AF141" i="17"/>
  <c r="G421" i="1" s="1"/>
  <c r="AC138" i="17"/>
  <c r="D418" i="1" s="1"/>
  <c r="G141" i="17"/>
  <c r="AD145" i="17"/>
  <c r="I146" i="17"/>
  <c r="AD146" i="17" s="1"/>
  <c r="U152" i="17"/>
  <c r="AJ152" i="17" s="1"/>
  <c r="K432" i="1" s="1"/>
  <c r="AJ151" i="17"/>
  <c r="K431" i="1" s="1"/>
  <c r="AK132" i="17" l="1"/>
  <c r="L412" i="1" s="1"/>
  <c r="W133" i="17"/>
  <c r="AK133" i="17" s="1"/>
  <c r="L413" i="1" s="1"/>
  <c r="AD141" i="17"/>
  <c r="E421" i="1" s="1"/>
  <c r="I142" i="17"/>
  <c r="AD142" i="17" s="1"/>
  <c r="E422" i="1" s="1"/>
  <c r="W142" i="17"/>
  <c r="AK142" i="17" s="1"/>
  <c r="L422" i="1" s="1"/>
  <c r="AK141" i="17"/>
  <c r="L421" i="1" s="1"/>
  <c r="U142" i="17"/>
  <c r="AJ142" i="17" s="1"/>
  <c r="K422" i="1" s="1"/>
  <c r="AJ141" i="17"/>
  <c r="K421" i="1" s="1"/>
  <c r="X146" i="17"/>
  <c r="AL146" i="17" s="1"/>
  <c r="M426" i="1" s="1"/>
  <c r="AL145" i="17"/>
  <c r="M425" i="1" s="1"/>
  <c r="X152" i="17"/>
  <c r="AL152" i="17" s="1"/>
  <c r="M432" i="1" s="1"/>
  <c r="AL151" i="17"/>
  <c r="M431" i="1" s="1"/>
  <c r="E13" i="21" s="1"/>
  <c r="F13" i="21" s="1"/>
  <c r="C38" i="21" s="1"/>
  <c r="E38" i="21" s="1"/>
  <c r="AL138" i="17"/>
  <c r="M418" i="1" s="1"/>
  <c r="X141" i="17"/>
  <c r="X142" i="17" s="1"/>
  <c r="Y137" i="17"/>
  <c r="AC141" i="17"/>
  <c r="D421" i="1" s="1"/>
  <c r="G142" i="17"/>
  <c r="AC142" i="17" s="1"/>
  <c r="D422" i="1" s="1"/>
  <c r="AN145" i="17" l="1"/>
  <c r="AM145" i="17"/>
  <c r="AM147" i="17" l="1"/>
  <c r="N427" i="1" s="1"/>
  <c r="N425" i="1"/>
  <c r="AN147" i="17"/>
  <c r="O427" i="1" s="1"/>
  <c r="O425" i="1"/>
  <c r="AO147" i="17"/>
  <c r="AN150" i="17"/>
  <c r="AM150" i="17" l="1"/>
  <c r="P427" i="1"/>
  <c r="AN151" i="17"/>
  <c r="O430" i="1"/>
  <c r="J13" i="21" s="1"/>
  <c r="AM151" i="17"/>
  <c r="N430" i="1"/>
  <c r="G13" i="21" s="1"/>
  <c r="N388" i="1"/>
  <c r="O388" i="1"/>
  <c r="C384" i="1"/>
  <c r="D384" i="1"/>
  <c r="E384" i="1"/>
  <c r="F384" i="1"/>
  <c r="G384" i="1"/>
  <c r="H384" i="1"/>
  <c r="I384" i="1"/>
  <c r="J384" i="1"/>
  <c r="K384" i="1"/>
  <c r="L384" i="1"/>
  <c r="M384" i="1"/>
  <c r="C387" i="1"/>
  <c r="C388" i="1"/>
  <c r="D388" i="1"/>
  <c r="E388" i="1"/>
  <c r="F388" i="1"/>
  <c r="G388" i="1"/>
  <c r="H388" i="1"/>
  <c r="I388" i="1"/>
  <c r="J388" i="1"/>
  <c r="K388" i="1"/>
  <c r="L388" i="1"/>
  <c r="M388" i="1"/>
  <c r="C389" i="1"/>
  <c r="D389" i="1"/>
  <c r="E389" i="1"/>
  <c r="F389" i="1"/>
  <c r="G389" i="1"/>
  <c r="H389" i="1"/>
  <c r="I389" i="1"/>
  <c r="J389" i="1"/>
  <c r="K389" i="1"/>
  <c r="L389" i="1"/>
  <c r="M389" i="1"/>
  <c r="C390" i="1"/>
  <c r="D390" i="1"/>
  <c r="E390" i="1"/>
  <c r="F390" i="1"/>
  <c r="G390" i="1"/>
  <c r="H390" i="1"/>
  <c r="I390" i="1"/>
  <c r="J390" i="1"/>
  <c r="K390" i="1"/>
  <c r="L390" i="1"/>
  <c r="M390" i="1"/>
  <c r="M393" i="1"/>
  <c r="M394" i="1"/>
  <c r="M395" i="1"/>
  <c r="C396" i="1"/>
  <c r="D396" i="1"/>
  <c r="E396" i="1"/>
  <c r="F396" i="1"/>
  <c r="G396" i="1"/>
  <c r="H396" i="1"/>
  <c r="I396" i="1"/>
  <c r="J396" i="1"/>
  <c r="K396" i="1"/>
  <c r="L396" i="1"/>
  <c r="M396" i="1"/>
  <c r="C397" i="1"/>
  <c r="D397" i="1"/>
  <c r="E397" i="1"/>
  <c r="F397" i="1"/>
  <c r="G397" i="1"/>
  <c r="H397" i="1"/>
  <c r="I397" i="1"/>
  <c r="J397" i="1"/>
  <c r="K397" i="1"/>
  <c r="L397" i="1"/>
  <c r="C398" i="1"/>
  <c r="D398" i="1"/>
  <c r="E398" i="1"/>
  <c r="F398" i="1"/>
  <c r="G398" i="1"/>
  <c r="H398" i="1"/>
  <c r="I398" i="1"/>
  <c r="J398" i="1"/>
  <c r="K398" i="1"/>
  <c r="L398" i="1"/>
  <c r="C399" i="1"/>
  <c r="D399" i="1"/>
  <c r="E399" i="1"/>
  <c r="F399" i="1"/>
  <c r="G399" i="1"/>
  <c r="H399" i="1"/>
  <c r="I399" i="1"/>
  <c r="J399" i="1"/>
  <c r="K399" i="1"/>
  <c r="L399" i="1"/>
  <c r="W42" i="16"/>
  <c r="O20" i="16"/>
  <c r="N20" i="16"/>
  <c r="M20" i="16"/>
  <c r="L20" i="16"/>
  <c r="K20" i="16"/>
  <c r="J20" i="16"/>
  <c r="I20" i="16"/>
  <c r="H20" i="16"/>
  <c r="G20" i="16"/>
  <c r="F20" i="16"/>
  <c r="E20" i="16"/>
  <c r="AK146" i="16"/>
  <c r="AJ146" i="16"/>
  <c r="X140" i="16"/>
  <c r="V127" i="16"/>
  <c r="T127" i="16"/>
  <c r="R127" i="16"/>
  <c r="P127" i="16"/>
  <c r="N127" i="16"/>
  <c r="L127" i="16"/>
  <c r="J127" i="16"/>
  <c r="H127" i="16"/>
  <c r="F127" i="16"/>
  <c r="D127" i="16"/>
  <c r="AK126" i="16"/>
  <c r="AJ126" i="16"/>
  <c r="AI126" i="16"/>
  <c r="AH126" i="16"/>
  <c r="AG126" i="16"/>
  <c r="AF126" i="16"/>
  <c r="AE126" i="16"/>
  <c r="AD126" i="16"/>
  <c r="AC126" i="16"/>
  <c r="AB126" i="16"/>
  <c r="AK125" i="16"/>
  <c r="AJ125" i="16"/>
  <c r="AI125" i="16"/>
  <c r="AH125" i="16"/>
  <c r="AG125" i="16"/>
  <c r="AF125" i="16"/>
  <c r="AE125" i="16"/>
  <c r="AD125" i="16"/>
  <c r="AC125" i="16"/>
  <c r="AB125" i="16"/>
  <c r="AK124" i="16"/>
  <c r="AJ124" i="16"/>
  <c r="AI124" i="16"/>
  <c r="AH124" i="16"/>
  <c r="AG124" i="16"/>
  <c r="AF124" i="16"/>
  <c r="AE124" i="16"/>
  <c r="AD124" i="16"/>
  <c r="AC124" i="16"/>
  <c r="AB124" i="16"/>
  <c r="AK123" i="16"/>
  <c r="AJ123" i="16"/>
  <c r="AI123" i="16"/>
  <c r="AH123" i="16"/>
  <c r="AG123" i="16"/>
  <c r="AF123" i="16"/>
  <c r="AE123" i="16"/>
  <c r="AD123" i="16"/>
  <c r="AC123" i="16"/>
  <c r="AB123" i="16"/>
  <c r="AK122" i="16"/>
  <c r="AJ122" i="16"/>
  <c r="AI122" i="16"/>
  <c r="AH122" i="16"/>
  <c r="AG122" i="16"/>
  <c r="AF122" i="16"/>
  <c r="AE122" i="16"/>
  <c r="AD122" i="16"/>
  <c r="AC122" i="16"/>
  <c r="AB122" i="16"/>
  <c r="AK121" i="16"/>
  <c r="AJ121" i="16"/>
  <c r="AI121" i="16"/>
  <c r="AH121" i="16"/>
  <c r="AG121" i="16"/>
  <c r="AF121" i="16"/>
  <c r="AE121" i="16"/>
  <c r="AD121" i="16"/>
  <c r="AC121" i="16"/>
  <c r="AB121" i="16"/>
  <c r="V119" i="16"/>
  <c r="T119" i="16"/>
  <c r="R119" i="16"/>
  <c r="P119" i="16"/>
  <c r="N119" i="16"/>
  <c r="L119" i="16"/>
  <c r="J119" i="16"/>
  <c r="H119" i="16"/>
  <c r="F119" i="16"/>
  <c r="D119" i="16"/>
  <c r="V114" i="16"/>
  <c r="T114" i="16"/>
  <c r="R114" i="16"/>
  <c r="P114" i="16"/>
  <c r="N114" i="16"/>
  <c r="L114" i="16"/>
  <c r="J114" i="16"/>
  <c r="H114" i="16"/>
  <c r="F114" i="16"/>
  <c r="D114" i="16"/>
  <c r="AK113" i="16"/>
  <c r="AJ113" i="16"/>
  <c r="AI113" i="16"/>
  <c r="AH113" i="16"/>
  <c r="AG113" i="16"/>
  <c r="AF113" i="16"/>
  <c r="AE113" i="16"/>
  <c r="AD113" i="16"/>
  <c r="AC113" i="16"/>
  <c r="AB113" i="16"/>
  <c r="AK112" i="16"/>
  <c r="AJ112" i="16"/>
  <c r="AI112" i="16"/>
  <c r="AH112" i="16"/>
  <c r="AG112" i="16"/>
  <c r="AF112" i="16"/>
  <c r="AE112" i="16"/>
  <c r="AD112" i="16"/>
  <c r="AC112" i="16"/>
  <c r="AB112" i="16"/>
  <c r="AK111" i="16"/>
  <c r="AJ111" i="16"/>
  <c r="AI111" i="16"/>
  <c r="AH111" i="16"/>
  <c r="AG111" i="16"/>
  <c r="AF111" i="16"/>
  <c r="AE111" i="16"/>
  <c r="AD111" i="16"/>
  <c r="AC111" i="16"/>
  <c r="AB111" i="16"/>
  <c r="AK110" i="16"/>
  <c r="AJ110" i="16"/>
  <c r="AI110" i="16"/>
  <c r="AH110" i="16"/>
  <c r="AG110" i="16"/>
  <c r="AF110" i="16"/>
  <c r="AE110" i="16"/>
  <c r="AD110" i="16"/>
  <c r="AC110" i="16"/>
  <c r="AB110" i="16"/>
  <c r="AT109" i="16"/>
  <c r="AK109" i="16"/>
  <c r="AJ109" i="16"/>
  <c r="AI109" i="16"/>
  <c r="AH109" i="16"/>
  <c r="AG109" i="16"/>
  <c r="AF109" i="16"/>
  <c r="AE109" i="16"/>
  <c r="AD109" i="16"/>
  <c r="AC109" i="16"/>
  <c r="AB109" i="16"/>
  <c r="AK108" i="16"/>
  <c r="AJ108" i="16"/>
  <c r="AI108" i="16"/>
  <c r="AH108" i="16"/>
  <c r="AG108" i="16"/>
  <c r="AF108" i="16"/>
  <c r="AE108" i="16"/>
  <c r="AD108" i="16"/>
  <c r="AC108" i="16"/>
  <c r="AB108" i="16"/>
  <c r="AK107" i="16"/>
  <c r="AJ107" i="16"/>
  <c r="AI107" i="16"/>
  <c r="AH107" i="16"/>
  <c r="AG107" i="16"/>
  <c r="AF107" i="16"/>
  <c r="AE107" i="16"/>
  <c r="AD107" i="16"/>
  <c r="AC107" i="16"/>
  <c r="AB107" i="16"/>
  <c r="AK106" i="16"/>
  <c r="AJ106" i="16"/>
  <c r="AI106" i="16"/>
  <c r="AH106" i="16"/>
  <c r="AG106" i="16"/>
  <c r="AF106" i="16"/>
  <c r="AE106" i="16"/>
  <c r="AD106" i="16"/>
  <c r="AC106" i="16"/>
  <c r="AB106" i="16"/>
  <c r="AH103" i="16"/>
  <c r="AG103" i="16"/>
  <c r="AF103" i="16"/>
  <c r="AE103" i="16"/>
  <c r="V103" i="16"/>
  <c r="AK103" i="16" s="1"/>
  <c r="T103" i="16"/>
  <c r="AJ103" i="16" s="1"/>
  <c r="R103" i="16"/>
  <c r="AI103" i="16" s="1"/>
  <c r="P103" i="16"/>
  <c r="N103" i="16"/>
  <c r="L103" i="16"/>
  <c r="J103" i="16"/>
  <c r="H103" i="16"/>
  <c r="F103" i="16"/>
  <c r="AC103" i="16" s="1"/>
  <c r="D103" i="16"/>
  <c r="AB103" i="16" s="1"/>
  <c r="AK102" i="16"/>
  <c r="AJ102" i="16"/>
  <c r="AI102" i="16"/>
  <c r="AH102" i="16"/>
  <c r="AG102" i="16"/>
  <c r="AF102" i="16"/>
  <c r="AE102" i="16"/>
  <c r="AD102" i="16"/>
  <c r="AC102" i="16"/>
  <c r="AB102" i="16"/>
  <c r="AK101" i="16"/>
  <c r="AJ101" i="16"/>
  <c r="AI101" i="16"/>
  <c r="AH101" i="16"/>
  <c r="AG101" i="16"/>
  <c r="AF101" i="16"/>
  <c r="AE101" i="16"/>
  <c r="AD101" i="16"/>
  <c r="AC101" i="16"/>
  <c r="AB101" i="16"/>
  <c r="AF98" i="16"/>
  <c r="AE98" i="16"/>
  <c r="V98" i="16"/>
  <c r="AK98" i="16" s="1"/>
  <c r="T98" i="16"/>
  <c r="AJ98" i="16" s="1"/>
  <c r="R98" i="16"/>
  <c r="AI98" i="16" s="1"/>
  <c r="P98" i="16"/>
  <c r="AH98" i="16" s="1"/>
  <c r="N98" i="16"/>
  <c r="AG98" i="16" s="1"/>
  <c r="L98" i="16"/>
  <c r="J98" i="16"/>
  <c r="H98" i="16"/>
  <c r="F98" i="16"/>
  <c r="AC98" i="16" s="1"/>
  <c r="D98" i="16"/>
  <c r="AB98" i="16" s="1"/>
  <c r="AK97" i="16"/>
  <c r="AJ97" i="16"/>
  <c r="AI97" i="16"/>
  <c r="AH97" i="16"/>
  <c r="AG97" i="16"/>
  <c r="AF97" i="16"/>
  <c r="AE97" i="16"/>
  <c r="AD97" i="16"/>
  <c r="AC97" i="16"/>
  <c r="AB97" i="16"/>
  <c r="AK96" i="16"/>
  <c r="AJ96" i="16"/>
  <c r="AI96" i="16"/>
  <c r="AH96" i="16"/>
  <c r="AG96" i="16"/>
  <c r="AF96" i="16"/>
  <c r="AE96" i="16"/>
  <c r="AD96" i="16"/>
  <c r="AC96" i="16"/>
  <c r="AB96" i="16"/>
  <c r="AK95" i="16"/>
  <c r="AJ95" i="16"/>
  <c r="AI95" i="16"/>
  <c r="AH95" i="16"/>
  <c r="AG95" i="16"/>
  <c r="AF95" i="16"/>
  <c r="AE95" i="16"/>
  <c r="AD95" i="16"/>
  <c r="AC95" i="16"/>
  <c r="AB95" i="16"/>
  <c r="AK94" i="16"/>
  <c r="AJ94" i="16"/>
  <c r="AI94" i="16"/>
  <c r="AH94" i="16"/>
  <c r="AG94" i="16"/>
  <c r="AF94" i="16"/>
  <c r="AE94" i="16"/>
  <c r="AD94" i="16"/>
  <c r="AC94" i="16"/>
  <c r="AB94" i="16"/>
  <c r="AK93" i="16"/>
  <c r="AJ93" i="16"/>
  <c r="AI93" i="16"/>
  <c r="AH93" i="16"/>
  <c r="AG93" i="16"/>
  <c r="AF93" i="16"/>
  <c r="AE93" i="16"/>
  <c r="AD93" i="16"/>
  <c r="AC93" i="16"/>
  <c r="AB93" i="16"/>
  <c r="AK92" i="16"/>
  <c r="AJ92" i="16"/>
  <c r="AI92" i="16"/>
  <c r="AH92" i="16"/>
  <c r="AG92" i="16"/>
  <c r="AF92" i="16"/>
  <c r="AE92" i="16"/>
  <c r="AD92" i="16"/>
  <c r="AC92" i="16"/>
  <c r="AB92" i="16"/>
  <c r="V90" i="16"/>
  <c r="T90" i="16"/>
  <c r="R90" i="16"/>
  <c r="P90" i="16"/>
  <c r="N90" i="16"/>
  <c r="L90" i="16"/>
  <c r="J90" i="16"/>
  <c r="H90" i="16"/>
  <c r="F90" i="16"/>
  <c r="D90" i="16"/>
  <c r="V85" i="16"/>
  <c r="T85" i="16"/>
  <c r="R85" i="16"/>
  <c r="P85" i="16"/>
  <c r="N85" i="16"/>
  <c r="L85" i="16"/>
  <c r="J85" i="16"/>
  <c r="H85" i="16"/>
  <c r="F85" i="16"/>
  <c r="D85" i="16"/>
  <c r="AK84" i="16"/>
  <c r="AJ84" i="16"/>
  <c r="AI84" i="16"/>
  <c r="AH84" i="16"/>
  <c r="AG84" i="16"/>
  <c r="AF84" i="16"/>
  <c r="AE84" i="16"/>
  <c r="AD84" i="16"/>
  <c r="AC84" i="16"/>
  <c r="AB84" i="16"/>
  <c r="AK83" i="16"/>
  <c r="AJ83" i="16"/>
  <c r="AI83" i="16"/>
  <c r="AH83" i="16"/>
  <c r="AG83" i="16"/>
  <c r="AF83" i="16"/>
  <c r="AE83" i="16"/>
  <c r="AD83" i="16"/>
  <c r="AC83" i="16"/>
  <c r="AB83" i="16"/>
  <c r="AK82" i="16"/>
  <c r="AJ82" i="16"/>
  <c r="AI82" i="16"/>
  <c r="AH82" i="16"/>
  <c r="AG82" i="16"/>
  <c r="AF82" i="16"/>
  <c r="AE82" i="16"/>
  <c r="AD82" i="16"/>
  <c r="AC82" i="16"/>
  <c r="AB82" i="16"/>
  <c r="AK81" i="16"/>
  <c r="AJ81" i="16"/>
  <c r="AI81" i="16"/>
  <c r="AH81" i="16"/>
  <c r="AG81" i="16"/>
  <c r="AF81" i="16"/>
  <c r="AE81" i="16"/>
  <c r="AD81" i="16"/>
  <c r="AC81" i="16"/>
  <c r="AB81" i="16"/>
  <c r="AK80" i="16"/>
  <c r="AJ80" i="16"/>
  <c r="AI80" i="16"/>
  <c r="AH80" i="16"/>
  <c r="AG80" i="16"/>
  <c r="AF80" i="16"/>
  <c r="AE80" i="16"/>
  <c r="AD80" i="16"/>
  <c r="AC80" i="16"/>
  <c r="AB80" i="16"/>
  <c r="AK79" i="16"/>
  <c r="AJ79" i="16"/>
  <c r="AI79" i="16"/>
  <c r="AH79" i="16"/>
  <c r="AG79" i="16"/>
  <c r="AF79" i="16"/>
  <c r="AF85" i="16" s="1"/>
  <c r="AE79" i="16"/>
  <c r="AE85" i="16" s="1"/>
  <c r="AD79" i="16"/>
  <c r="AC79" i="16"/>
  <c r="AB79" i="16"/>
  <c r="V77" i="16"/>
  <c r="T77" i="16"/>
  <c r="R77" i="16"/>
  <c r="P77" i="16"/>
  <c r="N77" i="16"/>
  <c r="L77" i="16"/>
  <c r="J77" i="16"/>
  <c r="H77" i="16"/>
  <c r="F77" i="16"/>
  <c r="D77" i="16"/>
  <c r="AG52" i="16"/>
  <c r="AE52" i="16"/>
  <c r="W52" i="16"/>
  <c r="U52" i="16"/>
  <c r="AJ52" i="16" s="1"/>
  <c r="S52" i="16"/>
  <c r="AI52" i="16" s="1"/>
  <c r="Q52" i="16"/>
  <c r="AH52" i="16" s="1"/>
  <c r="O52" i="16"/>
  <c r="M52" i="16"/>
  <c r="AF52" i="16" s="1"/>
  <c r="K52" i="16"/>
  <c r="I52" i="16"/>
  <c r="AD52" i="16" s="1"/>
  <c r="G52" i="16"/>
  <c r="AC52" i="16" s="1"/>
  <c r="E52" i="16"/>
  <c r="AB52" i="16" s="1"/>
  <c r="AJ51" i="16"/>
  <c r="AH51" i="16"/>
  <c r="AF51" i="16"/>
  <c r="AE51" i="16"/>
  <c r="AD51" i="16"/>
  <c r="W51" i="16"/>
  <c r="AK51" i="16" s="1"/>
  <c r="U51" i="16"/>
  <c r="S51" i="16"/>
  <c r="Q51" i="16"/>
  <c r="O51" i="16"/>
  <c r="AG51" i="16" s="1"/>
  <c r="M51" i="16"/>
  <c r="K51" i="16"/>
  <c r="I51" i="16"/>
  <c r="G51" i="16"/>
  <c r="AC51" i="16" s="1"/>
  <c r="E51" i="16"/>
  <c r="AB51" i="16" s="1"/>
  <c r="AI50" i="16"/>
  <c r="W50" i="16"/>
  <c r="AK50" i="16" s="1"/>
  <c r="U50" i="16"/>
  <c r="AJ50" i="16" s="1"/>
  <c r="Q50" i="16"/>
  <c r="AH50" i="16" s="1"/>
  <c r="O50" i="16"/>
  <c r="AG50" i="16" s="1"/>
  <c r="M50" i="16"/>
  <c r="AF50" i="16" s="1"/>
  <c r="K50" i="16"/>
  <c r="AE50" i="16" s="1"/>
  <c r="I50" i="16"/>
  <c r="X50" i="16" s="1"/>
  <c r="G50" i="16"/>
  <c r="AC50" i="16" s="1"/>
  <c r="E50" i="16"/>
  <c r="AB50" i="16" s="1"/>
  <c r="W49" i="16"/>
  <c r="AK49" i="16" s="1"/>
  <c r="U49" i="16"/>
  <c r="AJ49" i="16" s="1"/>
  <c r="S49" i="16"/>
  <c r="AI49" i="16" s="1"/>
  <c r="Q49" i="16"/>
  <c r="AH49" i="16" s="1"/>
  <c r="O49" i="16"/>
  <c r="AG49" i="16" s="1"/>
  <c r="M49" i="16"/>
  <c r="AF49" i="16" s="1"/>
  <c r="K49" i="16"/>
  <c r="AE49" i="16" s="1"/>
  <c r="I49" i="16"/>
  <c r="AD49" i="16" s="1"/>
  <c r="G49" i="16"/>
  <c r="AC49" i="16" s="1"/>
  <c r="E49" i="16"/>
  <c r="AB49" i="16" s="1"/>
  <c r="AB48" i="16"/>
  <c r="W48" i="16"/>
  <c r="U48" i="16"/>
  <c r="AJ48" i="16" s="1"/>
  <c r="S48" i="16"/>
  <c r="AI48" i="16" s="1"/>
  <c r="Q48" i="16"/>
  <c r="AH48" i="16" s="1"/>
  <c r="O48" i="16"/>
  <c r="AG48" i="16" s="1"/>
  <c r="M48" i="16"/>
  <c r="AF48" i="16" s="1"/>
  <c r="K48" i="16"/>
  <c r="AE48" i="16" s="1"/>
  <c r="I48" i="16"/>
  <c r="AD48" i="16" s="1"/>
  <c r="G48" i="16"/>
  <c r="AC48" i="16" s="1"/>
  <c r="E48" i="16"/>
  <c r="AK47" i="16"/>
  <c r="AJ47" i="16"/>
  <c r="AI47" i="16"/>
  <c r="AE47" i="16"/>
  <c r="AC47" i="16"/>
  <c r="X47" i="16"/>
  <c r="W47" i="16"/>
  <c r="U47" i="16"/>
  <c r="S47" i="16"/>
  <c r="Q47" i="16"/>
  <c r="AH47" i="16" s="1"/>
  <c r="O47" i="16"/>
  <c r="M47" i="16"/>
  <c r="K47" i="16"/>
  <c r="I47" i="16"/>
  <c r="G47" i="16"/>
  <c r="E47" i="16"/>
  <c r="AB47" i="16" s="1"/>
  <c r="W46" i="16"/>
  <c r="AK46" i="16" s="1"/>
  <c r="U46" i="16"/>
  <c r="S46" i="16"/>
  <c r="AI46" i="16" s="1"/>
  <c r="Q46" i="16"/>
  <c r="AH46" i="16" s="1"/>
  <c r="O46" i="16"/>
  <c r="AG46" i="16" s="1"/>
  <c r="M46" i="16"/>
  <c r="AF46" i="16" s="1"/>
  <c r="K46" i="16"/>
  <c r="AE46" i="16" s="1"/>
  <c r="I46" i="16"/>
  <c r="AD46" i="16" s="1"/>
  <c r="G46" i="16"/>
  <c r="AC46" i="16" s="1"/>
  <c r="E46" i="16"/>
  <c r="AB46" i="16" s="1"/>
  <c r="AG45" i="16"/>
  <c r="AF45" i="16"/>
  <c r="AB45" i="16"/>
  <c r="W45" i="16"/>
  <c r="AK45" i="16" s="1"/>
  <c r="U45" i="16"/>
  <c r="AJ45" i="16" s="1"/>
  <c r="S45" i="16"/>
  <c r="AI45" i="16" s="1"/>
  <c r="Q45" i="16"/>
  <c r="AH45" i="16" s="1"/>
  <c r="O45" i="16"/>
  <c r="M45" i="16"/>
  <c r="K45" i="16"/>
  <c r="I45" i="16"/>
  <c r="AD45" i="16" s="1"/>
  <c r="G45" i="16"/>
  <c r="AC45" i="16" s="1"/>
  <c r="E45" i="16"/>
  <c r="Q44" i="16"/>
  <c r="AH44" i="16" s="1"/>
  <c r="M44" i="16"/>
  <c r="AF44" i="16" s="1"/>
  <c r="AD43" i="16"/>
  <c r="AC43" i="16"/>
  <c r="AB43" i="16"/>
  <c r="X43" i="16"/>
  <c r="W43" i="16"/>
  <c r="AK43" i="16" s="1"/>
  <c r="U43" i="16"/>
  <c r="S43" i="16"/>
  <c r="AI43" i="16" s="1"/>
  <c r="Q43" i="16"/>
  <c r="AH43" i="16" s="1"/>
  <c r="O43" i="16"/>
  <c r="M43" i="16"/>
  <c r="AF43" i="16" s="1"/>
  <c r="K43" i="16"/>
  <c r="K143" i="16" s="1"/>
  <c r="AE143" i="16" s="1"/>
  <c r="I43" i="16"/>
  <c r="I44" i="16" s="1"/>
  <c r="G43" i="16"/>
  <c r="G44" i="16" s="1"/>
  <c r="E43" i="16"/>
  <c r="B43" i="16"/>
  <c r="B45" i="16" s="1"/>
  <c r="W41" i="16"/>
  <c r="W56" i="16" s="1"/>
  <c r="U41" i="16"/>
  <c r="S41" i="16"/>
  <c r="AI41" i="16" s="1"/>
  <c r="Q41" i="16"/>
  <c r="AH41" i="16" s="1"/>
  <c r="O41" i="16"/>
  <c r="M41" i="16"/>
  <c r="AF41" i="16" s="1"/>
  <c r="K41" i="16"/>
  <c r="I41" i="16"/>
  <c r="AD41" i="16" s="1"/>
  <c r="G41" i="16"/>
  <c r="E41" i="16"/>
  <c r="Y41" i="16" s="1"/>
  <c r="Z41" i="16" s="1"/>
  <c r="AH40" i="16"/>
  <c r="AB40" i="16"/>
  <c r="W40" i="16"/>
  <c r="U40" i="16"/>
  <c r="AJ40" i="16" s="1"/>
  <c r="S40" i="16"/>
  <c r="Q40" i="16"/>
  <c r="O40" i="16"/>
  <c r="AG40" i="16" s="1"/>
  <c r="M40" i="16"/>
  <c r="K40" i="16"/>
  <c r="AE40" i="16" s="1"/>
  <c r="I40" i="16"/>
  <c r="AD40" i="16" s="1"/>
  <c r="G40" i="16"/>
  <c r="G62" i="16" s="1"/>
  <c r="E40" i="16"/>
  <c r="E62" i="16" s="1"/>
  <c r="AJ39" i="16"/>
  <c r="AH39" i="16"/>
  <c r="AF39" i="16"/>
  <c r="AE39" i="16"/>
  <c r="W39" i="16"/>
  <c r="AK39" i="16" s="1"/>
  <c r="U39" i="16"/>
  <c r="U42" i="16" s="1"/>
  <c r="AJ42" i="16" s="1"/>
  <c r="S39" i="16"/>
  <c r="S42" i="16" s="1"/>
  <c r="Q39" i="16"/>
  <c r="Q42" i="16" s="1"/>
  <c r="O39" i="16"/>
  <c r="O42" i="16" s="1"/>
  <c r="M39" i="16"/>
  <c r="M42" i="16" s="1"/>
  <c r="K39" i="16"/>
  <c r="K42" i="16" s="1"/>
  <c r="I39" i="16"/>
  <c r="AD39" i="16" s="1"/>
  <c r="G39" i="16"/>
  <c r="AC39" i="16" s="1"/>
  <c r="E39" i="16"/>
  <c r="AB39" i="16" s="1"/>
  <c r="W37" i="16"/>
  <c r="AK37" i="16" s="1"/>
  <c r="U37" i="16"/>
  <c r="AJ37" i="16" s="1"/>
  <c r="S37" i="16"/>
  <c r="AI37" i="16" s="1"/>
  <c r="Q37" i="16"/>
  <c r="O37" i="16"/>
  <c r="M37" i="16"/>
  <c r="K37" i="16"/>
  <c r="AE37" i="16" s="1"/>
  <c r="I37" i="16"/>
  <c r="AD37" i="16" s="1"/>
  <c r="G37" i="16"/>
  <c r="E37" i="16"/>
  <c r="AB37" i="16" s="1"/>
  <c r="W34" i="16"/>
  <c r="AK34" i="16" s="1"/>
  <c r="U34" i="16"/>
  <c r="S34" i="16"/>
  <c r="AI34" i="16" s="1"/>
  <c r="Q34" i="16"/>
  <c r="X34" i="16" s="1"/>
  <c r="O34" i="16"/>
  <c r="AG34" i="16" s="1"/>
  <c r="M34" i="16"/>
  <c r="AF34" i="16" s="1"/>
  <c r="K34" i="16"/>
  <c r="AE34" i="16" s="1"/>
  <c r="I34" i="16"/>
  <c r="AD34" i="16" s="1"/>
  <c r="G34" i="16"/>
  <c r="AC34" i="16" s="1"/>
  <c r="E34" i="16"/>
  <c r="AB34" i="16" s="1"/>
  <c r="Q26" i="16"/>
  <c r="V21" i="16"/>
  <c r="AM152" i="17" l="1"/>
  <c r="N432" i="1" s="1"/>
  <c r="N431" i="1"/>
  <c r="H13" i="21" s="1"/>
  <c r="I13" i="21" s="1"/>
  <c r="AN152" i="17"/>
  <c r="O432" i="1" s="1"/>
  <c r="O431" i="1"/>
  <c r="K13" i="21" s="1"/>
  <c r="L13" i="21" s="1"/>
  <c r="M36" i="16"/>
  <c r="M129" i="16" s="1"/>
  <c r="AF129" i="16" s="1"/>
  <c r="G382" i="1" s="1"/>
  <c r="AC40" i="16"/>
  <c r="AE43" i="16"/>
  <c r="P20" i="16"/>
  <c r="G42" i="16"/>
  <c r="G54" i="16" s="1"/>
  <c r="E42" i="16"/>
  <c r="X46" i="16"/>
  <c r="AJ85" i="16"/>
  <c r="I42" i="16"/>
  <c r="I54" i="16" s="1"/>
  <c r="X48" i="16"/>
  <c r="M53" i="16"/>
  <c r="K53" i="16"/>
  <c r="AK48" i="16"/>
  <c r="Q56" i="16"/>
  <c r="I143" i="16"/>
  <c r="AD143" i="16" s="1"/>
  <c r="S56" i="16"/>
  <c r="AB85" i="16"/>
  <c r="AG85" i="16"/>
  <c r="X41" i="16"/>
  <c r="X56" i="16" s="1"/>
  <c r="Z56" i="16" s="1"/>
  <c r="I63" i="16"/>
  <c r="AC85" i="16"/>
  <c r="AK41" i="16"/>
  <c r="K44" i="16"/>
  <c r="AE44" i="16" s="1"/>
  <c r="Q53" i="16"/>
  <c r="AF42" i="16"/>
  <c r="U143" i="16"/>
  <c r="AJ143" i="16" s="1"/>
  <c r="AJ43" i="16"/>
  <c r="U44" i="16"/>
  <c r="U53" i="16" s="1"/>
  <c r="AE45" i="16"/>
  <c r="M38" i="16"/>
  <c r="AF38" i="16" s="1"/>
  <c r="AF47" i="16"/>
  <c r="W59" i="16"/>
  <c r="W60" i="16" s="1"/>
  <c r="Q57" i="16"/>
  <c r="Q58" i="16" s="1"/>
  <c r="AJ34" i="16"/>
  <c r="AC44" i="16"/>
  <c r="S59" i="16"/>
  <c r="M35" i="16"/>
  <c r="AB41" i="16"/>
  <c r="S36" i="16"/>
  <c r="E56" i="16"/>
  <c r="E64" i="16" s="1"/>
  <c r="AF36" i="16"/>
  <c r="S63" i="16"/>
  <c r="AI42" i="16"/>
  <c r="AI39" i="16"/>
  <c r="E101" i="16"/>
  <c r="E102" i="16"/>
  <c r="AD44" i="16"/>
  <c r="S57" i="16"/>
  <c r="I118" i="16"/>
  <c r="I126" i="16" s="1"/>
  <c r="AQ126" i="16" s="1"/>
  <c r="I117" i="16"/>
  <c r="I119" i="16" s="1"/>
  <c r="Q36" i="16"/>
  <c r="Q38" i="16" s="1"/>
  <c r="AH38" i="16" s="1"/>
  <c r="AF37" i="16"/>
  <c r="U63" i="16"/>
  <c r="G101" i="16"/>
  <c r="G102" i="16"/>
  <c r="X49" i="16"/>
  <c r="W57" i="16"/>
  <c r="W58" i="16" s="1"/>
  <c r="AI85" i="16"/>
  <c r="X143" i="16"/>
  <c r="AL143" i="16" s="1"/>
  <c r="AH34" i="16"/>
  <c r="O63" i="16"/>
  <c r="AG39" i="16"/>
  <c r="AG42" i="16"/>
  <c r="AD50" i="16"/>
  <c r="AI40" i="16"/>
  <c r="S44" i="16"/>
  <c r="S53" i="16" s="1"/>
  <c r="S62" i="16"/>
  <c r="W62" i="16"/>
  <c r="AK40" i="16"/>
  <c r="X40" i="16"/>
  <c r="X62" i="16" s="1"/>
  <c r="AG37" i="16"/>
  <c r="W63" i="16"/>
  <c r="AK42" i="16"/>
  <c r="O53" i="16"/>
  <c r="X45" i="16"/>
  <c r="AC37" i="16"/>
  <c r="AH37" i="16"/>
  <c r="X39" i="16"/>
  <c r="X51" i="16"/>
  <c r="E53" i="16"/>
  <c r="E143" i="16"/>
  <c r="X37" i="16"/>
  <c r="U56" i="16"/>
  <c r="AJ41" i="16"/>
  <c r="E44" i="16"/>
  <c r="AD47" i="16"/>
  <c r="AG47" i="16"/>
  <c r="Q59" i="16"/>
  <c r="Q60" i="16" s="1"/>
  <c r="Q63" i="16"/>
  <c r="U62" i="16"/>
  <c r="W143" i="16"/>
  <c r="AK143" i="16" s="1"/>
  <c r="U57" i="16"/>
  <c r="AK85" i="16"/>
  <c r="I53" i="16"/>
  <c r="AD85" i="16"/>
  <c r="G56" i="16"/>
  <c r="I62" i="16"/>
  <c r="K56" i="16"/>
  <c r="O44" i="16"/>
  <c r="AJ46" i="16"/>
  <c r="I56" i="16"/>
  <c r="I57" i="16" s="1"/>
  <c r="K62" i="16"/>
  <c r="AF40" i="16"/>
  <c r="M56" i="16"/>
  <c r="M59" i="16" s="1"/>
  <c r="AE41" i="16"/>
  <c r="M143" i="16"/>
  <c r="AF143" i="16" s="1"/>
  <c r="AG43" i="16"/>
  <c r="M54" i="16"/>
  <c r="U36" i="16"/>
  <c r="U35" i="16" s="1"/>
  <c r="I121" i="16"/>
  <c r="AQ121" i="16" s="1"/>
  <c r="M62" i="16"/>
  <c r="O56" i="16"/>
  <c r="O59" i="16" s="1"/>
  <c r="O143" i="16"/>
  <c r="AG143" i="16" s="1"/>
  <c r="K63" i="16"/>
  <c r="O62" i="16"/>
  <c r="AG41" i="16"/>
  <c r="AH42" i="16"/>
  <c r="Q143" i="16"/>
  <c r="AH143" i="16" s="1"/>
  <c r="X52" i="16"/>
  <c r="E63" i="16"/>
  <c r="AH85" i="16"/>
  <c r="G53" i="16"/>
  <c r="G143" i="16"/>
  <c r="AC143" i="16" s="1"/>
  <c r="S60" i="16"/>
  <c r="AC41" i="16"/>
  <c r="M63" i="16"/>
  <c r="Q62" i="16"/>
  <c r="S143" i="16"/>
  <c r="AI143" i="16" s="1"/>
  <c r="W44" i="16"/>
  <c r="G63" i="16"/>
  <c r="AI51" i="16"/>
  <c r="AK52" i="16"/>
  <c r="I122" i="16" l="1"/>
  <c r="AQ122" i="16" s="1"/>
  <c r="E57" i="16"/>
  <c r="I124" i="16"/>
  <c r="AQ124" i="16" s="1"/>
  <c r="E59" i="16"/>
  <c r="E60" i="16" s="1"/>
  <c r="M57" i="16"/>
  <c r="M74" i="16" s="1"/>
  <c r="AF74" i="16" s="1"/>
  <c r="X42" i="16"/>
  <c r="G64" i="16"/>
  <c r="I127" i="16"/>
  <c r="I130" i="16" s="1"/>
  <c r="AD130" i="16" s="1"/>
  <c r="E383" i="1" s="1"/>
  <c r="I125" i="16"/>
  <c r="AQ125" i="16" s="1"/>
  <c r="K54" i="16"/>
  <c r="K149" i="16" s="1"/>
  <c r="AE149" i="16" s="1"/>
  <c r="F402" i="1" s="1"/>
  <c r="I123" i="16"/>
  <c r="AQ123" i="16" s="1"/>
  <c r="AQ127" i="16" s="1"/>
  <c r="Q35" i="16"/>
  <c r="Q140" i="16" s="1"/>
  <c r="AH140" i="16" s="1"/>
  <c r="I393" i="1" s="1"/>
  <c r="U140" i="16"/>
  <c r="AJ140" i="16" s="1"/>
  <c r="K393" i="1" s="1"/>
  <c r="AJ35" i="16"/>
  <c r="AD53" i="16"/>
  <c r="I149" i="16"/>
  <c r="AD149" i="16" s="1"/>
  <c r="E402" i="1" s="1"/>
  <c r="W88" i="16"/>
  <c r="W89" i="16"/>
  <c r="AH78" i="16"/>
  <c r="AU78" i="16" s="1"/>
  <c r="Q82" i="16"/>
  <c r="Q79" i="16"/>
  <c r="Q80" i="16"/>
  <c r="Q84" i="16"/>
  <c r="Q81" i="16"/>
  <c r="Q83" i="16"/>
  <c r="G149" i="16"/>
  <c r="AC149" i="16" s="1"/>
  <c r="D402" i="1" s="1"/>
  <c r="AC53" i="16"/>
  <c r="M60" i="16"/>
  <c r="U64" i="16"/>
  <c r="U102" i="16"/>
  <c r="U101" i="16"/>
  <c r="W82" i="16"/>
  <c r="W79" i="16"/>
  <c r="W83" i="16"/>
  <c r="W80" i="16"/>
  <c r="AK78" i="16"/>
  <c r="AX78" i="16" s="1"/>
  <c r="W84" i="16"/>
  <c r="W81" i="16"/>
  <c r="K59" i="16"/>
  <c r="Y143" i="16"/>
  <c r="AB143" i="16"/>
  <c r="E103" i="16"/>
  <c r="E58" i="16"/>
  <c r="B57" i="16" s="1"/>
  <c r="B58" i="16" s="1"/>
  <c r="W61" i="16"/>
  <c r="Q129" i="16"/>
  <c r="AH129" i="16" s="1"/>
  <c r="I382" i="1" s="1"/>
  <c r="AH36" i="16"/>
  <c r="U73" i="16"/>
  <c r="U74" i="16"/>
  <c r="AJ74" i="16" s="1"/>
  <c r="U75" i="16"/>
  <c r="AJ75" i="16" s="1"/>
  <c r="U76" i="16"/>
  <c r="AJ76" i="16" s="1"/>
  <c r="W118" i="16"/>
  <c r="W117" i="16"/>
  <c r="W102" i="16"/>
  <c r="W101" i="16"/>
  <c r="W64" i="16"/>
  <c r="S117" i="16"/>
  <c r="S118" i="16"/>
  <c r="Q54" i="16"/>
  <c r="O102" i="16"/>
  <c r="O64" i="16"/>
  <c r="O101" i="16"/>
  <c r="U129" i="16"/>
  <c r="AJ129" i="16" s="1"/>
  <c r="K382" i="1" s="1"/>
  <c r="AJ36" i="16"/>
  <c r="U38" i="16"/>
  <c r="AJ38" i="16" s="1"/>
  <c r="I76" i="16"/>
  <c r="AD76" i="16" s="1"/>
  <c r="I75" i="16"/>
  <c r="AD75" i="16" s="1"/>
  <c r="I73" i="16"/>
  <c r="I74" i="16"/>
  <c r="AD74" i="16" s="1"/>
  <c r="E54" i="16"/>
  <c r="AB44" i="16"/>
  <c r="Q117" i="16"/>
  <c r="Q118" i="16"/>
  <c r="U58" i="16"/>
  <c r="U59" i="16"/>
  <c r="O57" i="16"/>
  <c r="O58" i="16" s="1"/>
  <c r="G103" i="16"/>
  <c r="S129" i="16"/>
  <c r="AI129" i="16" s="1"/>
  <c r="J382" i="1" s="1"/>
  <c r="AI36" i="16"/>
  <c r="S38" i="16"/>
  <c r="AI38" i="16" s="1"/>
  <c r="AD42" i="16"/>
  <c r="I36" i="16"/>
  <c r="S102" i="16"/>
  <c r="S64" i="16"/>
  <c r="S101" i="16"/>
  <c r="S103" i="16" s="1"/>
  <c r="M117" i="16"/>
  <c r="M118" i="16"/>
  <c r="M102" i="16"/>
  <c r="M101" i="16"/>
  <c r="M103" i="16" s="1"/>
  <c r="M64" i="16"/>
  <c r="G59" i="16"/>
  <c r="M149" i="16"/>
  <c r="AF149" i="16" s="1"/>
  <c r="G402" i="1" s="1"/>
  <c r="AF53" i="16"/>
  <c r="S35" i="16"/>
  <c r="K102" i="16"/>
  <c r="K101" i="16"/>
  <c r="K64" i="16"/>
  <c r="O60" i="16"/>
  <c r="W74" i="16"/>
  <c r="AK74" i="16" s="1"/>
  <c r="W75" i="16"/>
  <c r="AK75" i="16" s="1"/>
  <c r="W73" i="16"/>
  <c r="W76" i="16"/>
  <c r="AK76" i="16" s="1"/>
  <c r="M75" i="16"/>
  <c r="AF75" i="16" s="1"/>
  <c r="S54" i="16"/>
  <c r="AI44" i="16"/>
  <c r="I58" i="16"/>
  <c r="K57" i="16"/>
  <c r="O117" i="16"/>
  <c r="O118" i="16"/>
  <c r="U117" i="16"/>
  <c r="U118" i="16"/>
  <c r="S61" i="16"/>
  <c r="I101" i="16"/>
  <c r="I102" i="16"/>
  <c r="I64" i="16"/>
  <c r="G118" i="16"/>
  <c r="G117" i="16"/>
  <c r="G57" i="16"/>
  <c r="M58" i="16"/>
  <c r="E36" i="16"/>
  <c r="B41" i="16"/>
  <c r="AB42" i="16"/>
  <c r="AK44" i="16"/>
  <c r="W53" i="16"/>
  <c r="X53" i="16" s="1"/>
  <c r="W54" i="16"/>
  <c r="AI78" i="16"/>
  <c r="AV78" i="16" s="1"/>
  <c r="S82" i="16"/>
  <c r="S79" i="16"/>
  <c r="S84" i="16"/>
  <c r="S81" i="16"/>
  <c r="S83" i="16"/>
  <c r="S80" i="16"/>
  <c r="Q102" i="16"/>
  <c r="Q64" i="16"/>
  <c r="Q101" i="16"/>
  <c r="Q103" i="16" s="1"/>
  <c r="I59" i="16"/>
  <c r="W36" i="16"/>
  <c r="X63" i="16"/>
  <c r="X64" i="16" s="1"/>
  <c r="S73" i="16"/>
  <c r="S74" i="16"/>
  <c r="AI74" i="16" s="1"/>
  <c r="S76" i="16"/>
  <c r="AI76" i="16" s="1"/>
  <c r="S75" i="16"/>
  <c r="AI75" i="16" s="1"/>
  <c r="S58" i="16"/>
  <c r="Q73" i="16"/>
  <c r="Q74" i="16"/>
  <c r="AH74" i="16" s="1"/>
  <c r="Q75" i="16"/>
  <c r="AH75" i="16" s="1"/>
  <c r="Q76" i="16"/>
  <c r="AH76" i="16" s="1"/>
  <c r="E117" i="16"/>
  <c r="E118" i="16"/>
  <c r="AC42" i="16"/>
  <c r="G36" i="16"/>
  <c r="X44" i="16"/>
  <c r="M140" i="16"/>
  <c r="AF140" i="16" s="1"/>
  <c r="G393" i="1" s="1"/>
  <c r="AF35" i="16"/>
  <c r="E75" i="16"/>
  <c r="E76" i="16"/>
  <c r="E74" i="16"/>
  <c r="E73" i="16"/>
  <c r="K118" i="16"/>
  <c r="K117" i="16"/>
  <c r="K119" i="16" s="1"/>
  <c r="O54" i="16"/>
  <c r="AG44" i="16"/>
  <c r="AE42" i="16"/>
  <c r="K36" i="16"/>
  <c r="Q61" i="16"/>
  <c r="Q89" i="16"/>
  <c r="Q88" i="16"/>
  <c r="Q90" i="16" s="1"/>
  <c r="O36" i="16"/>
  <c r="U54" i="16"/>
  <c r="AJ44" i="16"/>
  <c r="Y64" i="16" l="1"/>
  <c r="AH35" i="16"/>
  <c r="X54" i="16"/>
  <c r="X149" i="16" s="1"/>
  <c r="AL149" i="16" s="1"/>
  <c r="M402" i="1" s="1"/>
  <c r="C12" i="21" s="1"/>
  <c r="AL42" i="16"/>
  <c r="O119" i="16"/>
  <c r="G119" i="16"/>
  <c r="K103" i="16"/>
  <c r="U103" i="16"/>
  <c r="Q85" i="16"/>
  <c r="M76" i="16"/>
  <c r="AF76" i="16" s="1"/>
  <c r="AE53" i="16"/>
  <c r="Q119" i="16"/>
  <c r="M73" i="16"/>
  <c r="E83" i="16"/>
  <c r="E80" i="16"/>
  <c r="E79" i="16"/>
  <c r="E81" i="16"/>
  <c r="E84" i="16"/>
  <c r="E82" i="16"/>
  <c r="AB78" i="16"/>
  <c r="AO78" i="16" s="1"/>
  <c r="O103" i="16"/>
  <c r="E109" i="16"/>
  <c r="AO109" i="16" s="1"/>
  <c r="E107" i="16"/>
  <c r="AO107" i="16" s="1"/>
  <c r="E108" i="16"/>
  <c r="AO108" i="16" s="1"/>
  <c r="E106" i="16"/>
  <c r="E113" i="16"/>
  <c r="AO113" i="16" s="1"/>
  <c r="E110" i="16"/>
  <c r="AO110" i="16" s="1"/>
  <c r="E112" i="16"/>
  <c r="E111" i="16"/>
  <c r="AO111" i="16" s="1"/>
  <c r="G76" i="16"/>
  <c r="AC76" i="16" s="1"/>
  <c r="G73" i="16"/>
  <c r="G74" i="16"/>
  <c r="AC74" i="16" s="1"/>
  <c r="G75" i="16"/>
  <c r="AC75" i="16" s="1"/>
  <c r="K74" i="16"/>
  <c r="AE74" i="16" s="1"/>
  <c r="K75" i="16"/>
  <c r="AE75" i="16" s="1"/>
  <c r="K76" i="16"/>
  <c r="AE76" i="16" s="1"/>
  <c r="K73" i="16"/>
  <c r="G60" i="16"/>
  <c r="S77" i="16"/>
  <c r="AI73" i="16"/>
  <c r="AI134" i="16"/>
  <c r="J387" i="1" s="1"/>
  <c r="K113" i="16"/>
  <c r="AR113" i="16" s="1"/>
  <c r="K108" i="16"/>
  <c r="AR108" i="16" s="1"/>
  <c r="K110" i="16"/>
  <c r="AR110" i="16" s="1"/>
  <c r="K109" i="16"/>
  <c r="AR109" i="16" s="1"/>
  <c r="K112" i="16"/>
  <c r="K107" i="16"/>
  <c r="AR107" i="16" s="1"/>
  <c r="K111" i="16"/>
  <c r="AR111" i="16" s="1"/>
  <c r="K106" i="16"/>
  <c r="E125" i="16"/>
  <c r="AO125" i="16" s="1"/>
  <c r="E126" i="16"/>
  <c r="AO126" i="16" s="1"/>
  <c r="E123" i="16"/>
  <c r="AO123" i="16" s="1"/>
  <c r="E127" i="16"/>
  <c r="E130" i="16" s="1"/>
  <c r="E124" i="16"/>
  <c r="AO124" i="16" s="1"/>
  <c r="E121" i="16"/>
  <c r="AO121" i="16" s="1"/>
  <c r="E122" i="16"/>
  <c r="AO122" i="16" s="1"/>
  <c r="E119" i="16"/>
  <c r="M119" i="16"/>
  <c r="AD103" i="16"/>
  <c r="G109" i="16"/>
  <c r="AP109" i="16" s="1"/>
  <c r="G111" i="16"/>
  <c r="AP111" i="16" s="1"/>
  <c r="G113" i="16"/>
  <c r="AP113" i="16" s="1"/>
  <c r="G110" i="16"/>
  <c r="AP110" i="16" s="1"/>
  <c r="G106" i="16"/>
  <c r="G108" i="16"/>
  <c r="AP108" i="16" s="1"/>
  <c r="G112" i="16"/>
  <c r="G107" i="16"/>
  <c r="AP107" i="16" s="1"/>
  <c r="M84" i="16"/>
  <c r="M81" i="16"/>
  <c r="AF78" i="16"/>
  <c r="AS78" i="16" s="1"/>
  <c r="M80" i="16"/>
  <c r="M82" i="16"/>
  <c r="M79" i="16"/>
  <c r="M83" i="16"/>
  <c r="E149" i="16"/>
  <c r="AB149" i="16" s="1"/>
  <c r="C402" i="1" s="1"/>
  <c r="AB53" i="16"/>
  <c r="S85" i="16"/>
  <c r="Q149" i="16"/>
  <c r="AH149" i="16" s="1"/>
  <c r="I402" i="1" s="1"/>
  <c r="AH53" i="16"/>
  <c r="G126" i="16"/>
  <c r="AP126" i="16" s="1"/>
  <c r="G122" i="16"/>
  <c r="AP122" i="16" s="1"/>
  <c r="G123" i="16"/>
  <c r="AP123" i="16" s="1"/>
  <c r="G124" i="16"/>
  <c r="AP124" i="16" s="1"/>
  <c r="G127" i="16"/>
  <c r="G130" i="16" s="1"/>
  <c r="G125" i="16"/>
  <c r="AP125" i="16" s="1"/>
  <c r="G121" i="16"/>
  <c r="AP121" i="16" s="1"/>
  <c r="AU84" i="16"/>
  <c r="AU81" i="16"/>
  <c r="AU82" i="16"/>
  <c r="AU79" i="16"/>
  <c r="AU83" i="16"/>
  <c r="AU80" i="16"/>
  <c r="X36" i="16"/>
  <c r="AK36" i="16"/>
  <c r="W38" i="16"/>
  <c r="AK38" i="16" s="1"/>
  <c r="W129" i="16"/>
  <c r="AK129" i="16" s="1"/>
  <c r="W35" i="16"/>
  <c r="I103" i="16"/>
  <c r="S108" i="16"/>
  <c r="AV108" i="16" s="1"/>
  <c r="S107" i="16"/>
  <c r="AV107" i="16" s="1"/>
  <c r="S111" i="16"/>
  <c r="AV111" i="16" s="1"/>
  <c r="S106" i="16"/>
  <c r="S110" i="16"/>
  <c r="AV110" i="16" s="1"/>
  <c r="S113" i="16"/>
  <c r="AV113" i="16" s="1"/>
  <c r="S112" i="16"/>
  <c r="S109" i="16"/>
  <c r="AV109" i="16" s="1"/>
  <c r="O73" i="16"/>
  <c r="O75" i="16"/>
  <c r="AG75" i="16" s="1"/>
  <c r="O76" i="16"/>
  <c r="AG76" i="16" s="1"/>
  <c r="O74" i="16"/>
  <c r="AG74" i="16" s="1"/>
  <c r="W103" i="16"/>
  <c r="X101" i="16"/>
  <c r="X103" i="16" s="1"/>
  <c r="M61" i="16"/>
  <c r="W90" i="16"/>
  <c r="O84" i="16"/>
  <c r="O81" i="16"/>
  <c r="AG78" i="16"/>
  <c r="AT78" i="16" s="1"/>
  <c r="O82" i="16"/>
  <c r="O79" i="16"/>
  <c r="O80" i="16"/>
  <c r="O83" i="16"/>
  <c r="AD134" i="16"/>
  <c r="E387" i="1" s="1"/>
  <c r="I77" i="16"/>
  <c r="AD73" i="16"/>
  <c r="U149" i="16"/>
  <c r="AJ149" i="16" s="1"/>
  <c r="K402" i="1" s="1"/>
  <c r="AJ53" i="16"/>
  <c r="O61" i="16"/>
  <c r="O129" i="16"/>
  <c r="AG129" i="16" s="1"/>
  <c r="H382" i="1" s="1"/>
  <c r="O35" i="16"/>
  <c r="AG36" i="16"/>
  <c r="O38" i="16"/>
  <c r="AG38" i="16" s="1"/>
  <c r="Q113" i="16"/>
  <c r="AU113" i="16" s="1"/>
  <c r="Q107" i="16"/>
  <c r="AU107" i="16" s="1"/>
  <c r="Q112" i="16"/>
  <c r="Q106" i="16"/>
  <c r="Q111" i="16"/>
  <c r="AU111" i="16" s="1"/>
  <c r="Q110" i="16"/>
  <c r="AU110" i="16" s="1"/>
  <c r="Q109" i="16"/>
  <c r="AU109" i="16" s="1"/>
  <c r="Q108" i="16"/>
  <c r="AU108" i="16" s="1"/>
  <c r="S96" i="16"/>
  <c r="AV96" i="16" s="1"/>
  <c r="AI91" i="16"/>
  <c r="S95" i="16"/>
  <c r="AV95" i="16" s="1"/>
  <c r="S92" i="16"/>
  <c r="S97" i="16"/>
  <c r="AV97" i="16" s="1"/>
  <c r="S94" i="16"/>
  <c r="AV94" i="16" s="1"/>
  <c r="S93" i="16"/>
  <c r="AV93" i="16" s="1"/>
  <c r="AF134" i="16"/>
  <c r="G387" i="1" s="1"/>
  <c r="AF73" i="16"/>
  <c r="M77" i="16"/>
  <c r="U60" i="16"/>
  <c r="X102" i="16"/>
  <c r="AX84" i="16"/>
  <c r="AX81" i="16"/>
  <c r="AX80" i="16"/>
  <c r="AX79" i="16"/>
  <c r="AX83" i="16"/>
  <c r="AX82" i="16"/>
  <c r="AJ73" i="16"/>
  <c r="AJ134" i="16"/>
  <c r="K387" i="1" s="1"/>
  <c r="U77" i="16"/>
  <c r="G129" i="16"/>
  <c r="AC129" i="16" s="1"/>
  <c r="D382" i="1" s="1"/>
  <c r="AC36" i="16"/>
  <c r="G35" i="16"/>
  <c r="G38" i="16"/>
  <c r="AC38" i="16" s="1"/>
  <c r="K60" i="16"/>
  <c r="AV82" i="16"/>
  <c r="AV79" i="16"/>
  <c r="AV80" i="16"/>
  <c r="AV84" i="16"/>
  <c r="AV83" i="16"/>
  <c r="AV81" i="16"/>
  <c r="S119" i="16"/>
  <c r="W149" i="16"/>
  <c r="AK149" i="16" s="1"/>
  <c r="L402" i="1" s="1"/>
  <c r="AK53" i="16"/>
  <c r="I60" i="16"/>
  <c r="I61" i="16" s="1"/>
  <c r="W119" i="16"/>
  <c r="X117" i="16"/>
  <c r="W95" i="16"/>
  <c r="AX95" i="16" s="1"/>
  <c r="W92" i="16"/>
  <c r="W93" i="16"/>
  <c r="AX93" i="16" s="1"/>
  <c r="AK91" i="16"/>
  <c r="W94" i="16"/>
  <c r="AX94" i="16" s="1"/>
  <c r="W97" i="16"/>
  <c r="AX97" i="16" s="1"/>
  <c r="W96" i="16"/>
  <c r="AX96" i="16" s="1"/>
  <c r="I88" i="16"/>
  <c r="I89" i="16"/>
  <c r="U113" i="16"/>
  <c r="AW113" i="16" s="1"/>
  <c r="U110" i="16"/>
  <c r="AW110" i="16" s="1"/>
  <c r="U108" i="16"/>
  <c r="AW108" i="16" s="1"/>
  <c r="U107" i="16"/>
  <c r="AW107" i="16" s="1"/>
  <c r="U111" i="16"/>
  <c r="AW111" i="16" s="1"/>
  <c r="U109" i="16"/>
  <c r="AW109" i="16" s="1"/>
  <c r="U112" i="16"/>
  <c r="U106" i="16"/>
  <c r="M112" i="16"/>
  <c r="M108" i="16"/>
  <c r="AS108" i="16" s="1"/>
  <c r="M106" i="16"/>
  <c r="M107" i="16"/>
  <c r="AS107" i="16" s="1"/>
  <c r="M109" i="16"/>
  <c r="AS109" i="16" s="1"/>
  <c r="M111" i="16"/>
  <c r="AS111" i="16" s="1"/>
  <c r="M113" i="16"/>
  <c r="AS113" i="16" s="1"/>
  <c r="M110" i="16"/>
  <c r="AS110" i="16" s="1"/>
  <c r="S149" i="16"/>
  <c r="AI149" i="16" s="1"/>
  <c r="J402" i="1" s="1"/>
  <c r="AI53" i="16"/>
  <c r="O88" i="16"/>
  <c r="O89" i="16"/>
  <c r="Y42" i="16"/>
  <c r="Y46" i="16"/>
  <c r="M126" i="16"/>
  <c r="AS126" i="16" s="1"/>
  <c r="M121" i="16"/>
  <c r="AS121" i="16" s="1"/>
  <c r="M127" i="16"/>
  <c r="M130" i="16" s="1"/>
  <c r="M125" i="16"/>
  <c r="AS125" i="16" s="1"/>
  <c r="M122" i="16"/>
  <c r="AS122" i="16" s="1"/>
  <c r="M123" i="16"/>
  <c r="AS123" i="16" s="1"/>
  <c r="M124" i="16"/>
  <c r="AS124" i="16" s="1"/>
  <c r="K58" i="16"/>
  <c r="S140" i="16"/>
  <c r="AI140" i="16" s="1"/>
  <c r="J393" i="1" s="1"/>
  <c r="AI35" i="16"/>
  <c r="E134" i="16"/>
  <c r="E77" i="16"/>
  <c r="AB73" i="16"/>
  <c r="AH91" i="16"/>
  <c r="Q95" i="16"/>
  <c r="AU95" i="16" s="1"/>
  <c r="Q92" i="16"/>
  <c r="Q150" i="16" s="1"/>
  <c r="Q94" i="16"/>
  <c r="AU94" i="16" s="1"/>
  <c r="Q97" i="16"/>
  <c r="AU97" i="16" s="1"/>
  <c r="Q96" i="16"/>
  <c r="AU96" i="16" s="1"/>
  <c r="Q93" i="16"/>
  <c r="AU93" i="16" s="1"/>
  <c r="X57" i="16"/>
  <c r="K129" i="16"/>
  <c r="AE129" i="16" s="1"/>
  <c r="F382" i="1" s="1"/>
  <c r="K35" i="16"/>
  <c r="AE36" i="16"/>
  <c r="K38" i="16"/>
  <c r="AE38" i="16" s="1"/>
  <c r="Q77" i="16"/>
  <c r="AH73" i="16"/>
  <c r="AH134" i="16"/>
  <c r="I387" i="1" s="1"/>
  <c r="U119" i="16"/>
  <c r="G58" i="16"/>
  <c r="X118" i="16"/>
  <c r="W126" i="16"/>
  <c r="W123" i="16"/>
  <c r="W124" i="16"/>
  <c r="W127" i="16"/>
  <c r="W130" i="16" s="1"/>
  <c r="W121" i="16"/>
  <c r="W122" i="16"/>
  <c r="W125" i="16"/>
  <c r="X59" i="16"/>
  <c r="M89" i="16"/>
  <c r="M88" i="16"/>
  <c r="M90" i="16" s="1"/>
  <c r="O149" i="16"/>
  <c r="AG149" i="16" s="1"/>
  <c r="H402" i="1" s="1"/>
  <c r="AG53" i="16"/>
  <c r="S126" i="16"/>
  <c r="AV126" i="16" s="1"/>
  <c r="S124" i="16"/>
  <c r="AV124" i="16" s="1"/>
  <c r="S123" i="16"/>
  <c r="AV123" i="16" s="1"/>
  <c r="S127" i="16"/>
  <c r="S130" i="16" s="1"/>
  <c r="S125" i="16"/>
  <c r="AV125" i="16" s="1"/>
  <c r="S122" i="16"/>
  <c r="AV122" i="16" s="1"/>
  <c r="S121" i="16"/>
  <c r="AV121" i="16" s="1"/>
  <c r="K127" i="16"/>
  <c r="K130" i="16" s="1"/>
  <c r="K126" i="16"/>
  <c r="AR126" i="16" s="1"/>
  <c r="K122" i="16"/>
  <c r="AR122" i="16" s="1"/>
  <c r="K121" i="16"/>
  <c r="AR121" i="16" s="1"/>
  <c r="K124" i="16"/>
  <c r="AR124" i="16" s="1"/>
  <c r="K123" i="16"/>
  <c r="AR123" i="16" s="1"/>
  <c r="K125" i="16"/>
  <c r="AR125" i="16" s="1"/>
  <c r="AB74" i="16"/>
  <c r="U125" i="16"/>
  <c r="AW125" i="16" s="1"/>
  <c r="U127" i="16"/>
  <c r="U130" i="16" s="1"/>
  <c r="U121" i="16"/>
  <c r="AW121" i="16" s="1"/>
  <c r="U124" i="16"/>
  <c r="AW124" i="16" s="1"/>
  <c r="U126" i="16"/>
  <c r="AW126" i="16" s="1"/>
  <c r="U123" i="16"/>
  <c r="AW123" i="16" s="1"/>
  <c r="U122" i="16"/>
  <c r="AW122" i="16" s="1"/>
  <c r="U88" i="16"/>
  <c r="U89" i="16"/>
  <c r="AB76" i="16"/>
  <c r="AB75" i="16"/>
  <c r="S88" i="16"/>
  <c r="S150" i="16" s="1"/>
  <c r="S89" i="16"/>
  <c r="E129" i="16"/>
  <c r="AB129" i="16" s="1"/>
  <c r="C382" i="1" s="1"/>
  <c r="E38" i="16"/>
  <c r="AB38" i="16" s="1"/>
  <c r="E35" i="16"/>
  <c r="AB36" i="16"/>
  <c r="O121" i="16"/>
  <c r="AT121" i="16" s="1"/>
  <c r="O126" i="16"/>
  <c r="AT126" i="16" s="1"/>
  <c r="O123" i="16"/>
  <c r="AT123" i="16" s="1"/>
  <c r="O127" i="16"/>
  <c r="O130" i="16" s="1"/>
  <c r="O124" i="16"/>
  <c r="AT124" i="16" s="1"/>
  <c r="O125" i="16"/>
  <c r="AT125" i="16" s="1"/>
  <c r="O122" i="16"/>
  <c r="AT122" i="16" s="1"/>
  <c r="AK73" i="16"/>
  <c r="AK134" i="16"/>
  <c r="L387" i="1" s="1"/>
  <c r="W77" i="16"/>
  <c r="E61" i="16"/>
  <c r="I129" i="16"/>
  <c r="AD129" i="16" s="1"/>
  <c r="E382" i="1" s="1"/>
  <c r="I35" i="16"/>
  <c r="AD36" i="16"/>
  <c r="I38" i="16"/>
  <c r="AD38" i="16" s="1"/>
  <c r="Q121" i="16"/>
  <c r="AU121" i="16" s="1"/>
  <c r="Q126" i="16"/>
  <c r="AU126" i="16" s="1"/>
  <c r="Q127" i="16"/>
  <c r="Q130" i="16" s="1"/>
  <c r="Q123" i="16"/>
  <c r="AU123" i="16" s="1"/>
  <c r="Q125" i="16"/>
  <c r="AU125" i="16" s="1"/>
  <c r="Q122" i="16"/>
  <c r="AU122" i="16" s="1"/>
  <c r="Q124" i="16"/>
  <c r="AU124" i="16" s="1"/>
  <c r="E88" i="16"/>
  <c r="E89" i="16"/>
  <c r="W85" i="16"/>
  <c r="L382" i="1" l="1"/>
  <c r="AK139" i="16"/>
  <c r="AL36" i="16"/>
  <c r="AL35" i="16" s="1"/>
  <c r="AL53" i="16"/>
  <c r="I90" i="16"/>
  <c r="X73" i="16"/>
  <c r="AP127" i="16"/>
  <c r="S151" i="16"/>
  <c r="AI150" i="16"/>
  <c r="J403" i="1" s="1"/>
  <c r="E97" i="16"/>
  <c r="E93" i="16"/>
  <c r="E96" i="16"/>
  <c r="E144" i="16" s="1"/>
  <c r="E92" i="16"/>
  <c r="E150" i="16" s="1"/>
  <c r="E94" i="16"/>
  <c r="AB91" i="16"/>
  <c r="E95" i="16"/>
  <c r="AS106" i="16"/>
  <c r="M114" i="16"/>
  <c r="M131" i="16" s="1"/>
  <c r="AF131" i="16" s="1"/>
  <c r="X124" i="16"/>
  <c r="AX124" i="16"/>
  <c r="AY124" i="16" s="1"/>
  <c r="K140" i="16"/>
  <c r="AE140" i="16" s="1"/>
  <c r="F393" i="1" s="1"/>
  <c r="AE35" i="16"/>
  <c r="AF130" i="16"/>
  <c r="G383" i="1" s="1"/>
  <c r="K84" i="16"/>
  <c r="K81" i="16"/>
  <c r="AE78" i="16"/>
  <c r="AR78" i="16" s="1"/>
  <c r="K83" i="16"/>
  <c r="K80" i="16"/>
  <c r="K79" i="16"/>
  <c r="K82" i="16"/>
  <c r="S114" i="16"/>
  <c r="S131" i="16" s="1"/>
  <c r="AI131" i="16" s="1"/>
  <c r="AV106" i="16"/>
  <c r="E90" i="16"/>
  <c r="E137" i="16" s="1"/>
  <c r="AT127" i="16"/>
  <c r="AL76" i="16"/>
  <c r="AX123" i="16"/>
  <c r="X123" i="16"/>
  <c r="AS127" i="16"/>
  <c r="I84" i="16"/>
  <c r="I81" i="16"/>
  <c r="I83" i="16"/>
  <c r="I80" i="16"/>
  <c r="I135" i="16" s="1"/>
  <c r="AD135" i="16" s="1"/>
  <c r="AD78" i="16"/>
  <c r="AQ78" i="16" s="1"/>
  <c r="AY78" i="16" s="1"/>
  <c r="I79" i="16"/>
  <c r="I82" i="16"/>
  <c r="K61" i="16"/>
  <c r="AU106" i="16"/>
  <c r="Q114" i="16"/>
  <c r="Q131" i="16" s="1"/>
  <c r="AH131" i="16" s="1"/>
  <c r="M97" i="16"/>
  <c r="AS97" i="16" s="1"/>
  <c r="M94" i="16"/>
  <c r="AS94" i="16" s="1"/>
  <c r="AF91" i="16"/>
  <c r="M93" i="16"/>
  <c r="AS93" i="16" s="1"/>
  <c r="M95" i="16"/>
  <c r="AS95" i="16" s="1"/>
  <c r="M96" i="16"/>
  <c r="AS96" i="16" s="1"/>
  <c r="M92" i="16"/>
  <c r="M150" i="16" s="1"/>
  <c r="AU85" i="16"/>
  <c r="AO127" i="16"/>
  <c r="O110" i="16"/>
  <c r="AT110" i="16" s="1"/>
  <c r="O108" i="16"/>
  <c r="AT108" i="16" s="1"/>
  <c r="O107" i="16"/>
  <c r="AT107" i="16" s="1"/>
  <c r="O111" i="16"/>
  <c r="AT111" i="16" s="1"/>
  <c r="O113" i="16"/>
  <c r="AT113" i="16" s="1"/>
  <c r="O106" i="16"/>
  <c r="O112" i="16"/>
  <c r="AB130" i="16"/>
  <c r="C383" i="1" s="1"/>
  <c r="O90" i="16"/>
  <c r="AW112" i="16"/>
  <c r="M85" i="16"/>
  <c r="B60" i="16"/>
  <c r="B61" i="16" s="1"/>
  <c r="I97" i="16"/>
  <c r="AQ97" i="16" s="1"/>
  <c r="I96" i="16"/>
  <c r="AQ96" i="16" s="1"/>
  <c r="I94" i="16"/>
  <c r="AQ94" i="16" s="1"/>
  <c r="I93" i="16"/>
  <c r="AQ93" i="16" s="1"/>
  <c r="AD91" i="16"/>
  <c r="I92" i="16"/>
  <c r="I95" i="16"/>
  <c r="AQ95" i="16" s="1"/>
  <c r="AB134" i="16"/>
  <c r="I112" i="16"/>
  <c r="I113" i="16"/>
  <c r="AQ113" i="16" s="1"/>
  <c r="I109" i="16"/>
  <c r="AQ109" i="16" s="1"/>
  <c r="I110" i="16"/>
  <c r="AQ110" i="16" s="1"/>
  <c r="I111" i="16"/>
  <c r="AQ111" i="16" s="1"/>
  <c r="I106" i="16"/>
  <c r="I108" i="16"/>
  <c r="AQ108" i="16" s="1"/>
  <c r="I107" i="16"/>
  <c r="AQ107" i="16" s="1"/>
  <c r="AE130" i="16"/>
  <c r="F383" i="1" s="1"/>
  <c r="K88" i="16"/>
  <c r="K89" i="16"/>
  <c r="AG35" i="16"/>
  <c r="O140" i="16"/>
  <c r="AG140" i="16" s="1"/>
  <c r="H393" i="1" s="1"/>
  <c r="O85" i="16"/>
  <c r="AG134" i="16"/>
  <c r="H387" i="1" s="1"/>
  <c r="AG73" i="16"/>
  <c r="O77" i="16"/>
  <c r="AC130" i="16"/>
  <c r="D383" i="1" s="1"/>
  <c r="AR106" i="16"/>
  <c r="K114" i="16"/>
  <c r="K131" i="16" s="1"/>
  <c r="AE131" i="16" s="1"/>
  <c r="Q135" i="16"/>
  <c r="AH135" i="16" s="1"/>
  <c r="AO112" i="16"/>
  <c r="AP112" i="16"/>
  <c r="U90" i="16"/>
  <c r="AR127" i="16"/>
  <c r="AC134" i="16"/>
  <c r="D387" i="1" s="1"/>
  <c r="G77" i="16"/>
  <c r="AC73" i="16"/>
  <c r="AX125" i="16"/>
  <c r="AY125" i="16" s="1"/>
  <c r="X125" i="16"/>
  <c r="U82" i="16"/>
  <c r="U79" i="16"/>
  <c r="U84" i="16"/>
  <c r="U81" i="16"/>
  <c r="U80" i="16"/>
  <c r="U135" i="16" s="1"/>
  <c r="AJ135" i="16" s="1"/>
  <c r="U83" i="16"/>
  <c r="AJ78" i="16"/>
  <c r="AW78" i="16" s="1"/>
  <c r="X60" i="16"/>
  <c r="X61" i="16" s="1"/>
  <c r="M135" i="16"/>
  <c r="AF135" i="16" s="1"/>
  <c r="G83" i="16"/>
  <c r="G80" i="16"/>
  <c r="G84" i="16"/>
  <c r="G81" i="16"/>
  <c r="G79" i="16"/>
  <c r="AC78" i="16"/>
  <c r="AP78" i="16" s="1"/>
  <c r="G82" i="16"/>
  <c r="E85" i="16"/>
  <c r="Q144" i="16"/>
  <c r="AU112" i="16"/>
  <c r="AO81" i="16"/>
  <c r="AO83" i="16"/>
  <c r="AO82" i="16"/>
  <c r="AO79" i="16"/>
  <c r="AO80" i="16"/>
  <c r="AO84" i="16"/>
  <c r="E140" i="16"/>
  <c r="AB140" i="16" s="1"/>
  <c r="C393" i="1" s="1"/>
  <c r="AB35" i="16"/>
  <c r="W140" i="16"/>
  <c r="AK140" i="16" s="1"/>
  <c r="L393" i="1" s="1"/>
  <c r="AK35" i="16"/>
  <c r="AV127" i="16"/>
  <c r="S90" i="16"/>
  <c r="S137" i="16" s="1"/>
  <c r="AJ130" i="16"/>
  <c r="K383" i="1" s="1"/>
  <c r="AX122" i="16"/>
  <c r="AY122" i="16" s="1"/>
  <c r="X122" i="16"/>
  <c r="Q137" i="16"/>
  <c r="Q136" i="16"/>
  <c r="AH136" i="16" s="1"/>
  <c r="Q98" i="16"/>
  <c r="AU92" i="16"/>
  <c r="W98" i="16"/>
  <c r="AX92" i="16"/>
  <c r="U61" i="16"/>
  <c r="AT79" i="16"/>
  <c r="AT85" i="16" s="1"/>
  <c r="AT80" i="16"/>
  <c r="AT83" i="16"/>
  <c r="AT82" i="16"/>
  <c r="AT84" i="16"/>
  <c r="AT81" i="16"/>
  <c r="S144" i="16"/>
  <c r="AV112" i="16"/>
  <c r="AS82" i="16"/>
  <c r="AS79" i="16"/>
  <c r="AS83" i="16"/>
  <c r="AS80" i="16"/>
  <c r="AS81" i="16"/>
  <c r="AS84" i="16"/>
  <c r="G61" i="16"/>
  <c r="E135" i="16"/>
  <c r="AX85" i="16"/>
  <c r="AS112" i="16"/>
  <c r="G114" i="16"/>
  <c r="G131" i="16" s="1"/>
  <c r="AC131" i="16" s="1"/>
  <c r="AP106" i="16"/>
  <c r="U114" i="16"/>
  <c r="U131" i="16" s="1"/>
  <c r="AJ131" i="16" s="1"/>
  <c r="AW106" i="16"/>
  <c r="S98" i="16"/>
  <c r="S136" i="16"/>
  <c r="AI136" i="16" s="1"/>
  <c r="AV92" i="16"/>
  <c r="AH130" i="16"/>
  <c r="I383" i="1" s="1"/>
  <c r="AW127" i="16"/>
  <c r="AG130" i="16"/>
  <c r="H383" i="1" s="1"/>
  <c r="X121" i="16"/>
  <c r="AX121" i="16"/>
  <c r="AV85" i="16"/>
  <c r="O97" i="16"/>
  <c r="AT97" i="16" s="1"/>
  <c r="O94" i="16"/>
  <c r="AT94" i="16" s="1"/>
  <c r="AG91" i="16"/>
  <c r="O95" i="16"/>
  <c r="AT95" i="16" s="1"/>
  <c r="O92" i="16"/>
  <c r="O96" i="16"/>
  <c r="AT96" i="16" s="1"/>
  <c r="O93" i="16"/>
  <c r="AT93" i="16" s="1"/>
  <c r="X129" i="16"/>
  <c r="AL129" i="16" s="1"/>
  <c r="X38" i="16"/>
  <c r="AL38" i="16" s="1"/>
  <c r="AR112" i="16"/>
  <c r="AE134" i="16"/>
  <c r="F387" i="1" s="1"/>
  <c r="AE73" i="16"/>
  <c r="K77" i="16"/>
  <c r="AO106" i="16"/>
  <c r="E114" i="16"/>
  <c r="AX126" i="16"/>
  <c r="AY126" i="16" s="1"/>
  <c r="X126" i="16"/>
  <c r="G140" i="16"/>
  <c r="AC140" i="16" s="1"/>
  <c r="D393" i="1" s="1"/>
  <c r="AC35" i="16"/>
  <c r="W113" i="16"/>
  <c r="W106" i="16"/>
  <c r="W150" i="16" s="1"/>
  <c r="AK150" i="16" s="1"/>
  <c r="L403" i="1" s="1"/>
  <c r="W111" i="16"/>
  <c r="W108" i="16"/>
  <c r="W107" i="16"/>
  <c r="W110" i="16"/>
  <c r="W112" i="16"/>
  <c r="W109" i="16"/>
  <c r="W137" i="16" s="1"/>
  <c r="G88" i="16"/>
  <c r="G90" i="16" s="1"/>
  <c r="G89" i="16"/>
  <c r="AY123" i="16"/>
  <c r="S135" i="16"/>
  <c r="AI135" i="16" s="1"/>
  <c r="AU127" i="16"/>
  <c r="I140" i="16"/>
  <c r="AD140" i="16" s="1"/>
  <c r="E393" i="1" s="1"/>
  <c r="AD35" i="16"/>
  <c r="AL75" i="16"/>
  <c r="AL74" i="16"/>
  <c r="AI130" i="16"/>
  <c r="J383" i="1" s="1"/>
  <c r="AK130" i="16"/>
  <c r="L383" i="1" s="1"/>
  <c r="X119" i="16"/>
  <c r="AN149" i="16"/>
  <c r="O402" i="1" s="1"/>
  <c r="AM149" i="16"/>
  <c r="N402" i="1" s="1"/>
  <c r="X58" i="16"/>
  <c r="M382" i="1" l="1"/>
  <c r="AL139" i="16"/>
  <c r="M392" i="1" s="1"/>
  <c r="O150" i="16"/>
  <c r="AP114" i="16"/>
  <c r="AW114" i="16"/>
  <c r="AR114" i="16"/>
  <c r="G135" i="16"/>
  <c r="AC135" i="16" s="1"/>
  <c r="AL73" i="16"/>
  <c r="M144" i="16"/>
  <c r="X127" i="16"/>
  <c r="X130" i="16" s="1"/>
  <c r="AL130" i="16" s="1"/>
  <c r="M383" i="1" s="1"/>
  <c r="I137" i="16"/>
  <c r="AD137" i="16" s="1"/>
  <c r="I150" i="16"/>
  <c r="AB144" i="16"/>
  <c r="E145" i="16"/>
  <c r="E139" i="16"/>
  <c r="AB139" i="16" s="1"/>
  <c r="C392" i="1" s="1"/>
  <c r="AB137" i="16"/>
  <c r="E138" i="16"/>
  <c r="S139" i="16"/>
  <c r="AI139" i="16" s="1"/>
  <c r="J392" i="1" s="1"/>
  <c r="AI137" i="16"/>
  <c r="S138" i="16"/>
  <c r="I138" i="16"/>
  <c r="W139" i="16"/>
  <c r="L392" i="1" s="1"/>
  <c r="AK137" i="16"/>
  <c r="W138" i="16"/>
  <c r="AY113" i="16"/>
  <c r="AB150" i="16"/>
  <c r="C403" i="1" s="1"/>
  <c r="E151" i="16"/>
  <c r="W151" i="16"/>
  <c r="AU114" i="16"/>
  <c r="AR81" i="16"/>
  <c r="AR82" i="16"/>
  <c r="AR79" i="16"/>
  <c r="AR84" i="16"/>
  <c r="AR83" i="16"/>
  <c r="AR80" i="16"/>
  <c r="AS114" i="16"/>
  <c r="AX127" i="16"/>
  <c r="AJ91" i="16"/>
  <c r="U95" i="16"/>
  <c r="AW95" i="16" s="1"/>
  <c r="U92" i="16"/>
  <c r="U94" i="16"/>
  <c r="AW94" i="16" s="1"/>
  <c r="U97" i="16"/>
  <c r="AW97" i="16" s="1"/>
  <c r="U93" i="16"/>
  <c r="U150" i="16" s="1"/>
  <c r="U96" i="16"/>
  <c r="I114" i="16"/>
  <c r="I131" i="16" s="1"/>
  <c r="AQ106" i="16"/>
  <c r="AY106" i="16" s="1"/>
  <c r="AY121" i="16"/>
  <c r="AY127" i="16" s="1"/>
  <c r="K97" i="16"/>
  <c r="AR97" i="16" s="1"/>
  <c r="K96" i="16"/>
  <c r="K94" i="16"/>
  <c r="AR94" i="16" s="1"/>
  <c r="K93" i="16"/>
  <c r="AR93" i="16" s="1"/>
  <c r="AE91" i="16"/>
  <c r="K95" i="16"/>
  <c r="AR95" i="16" s="1"/>
  <c r="K92" i="16"/>
  <c r="K150" i="16" s="1"/>
  <c r="AO95" i="16"/>
  <c r="W144" i="16"/>
  <c r="X112" i="16"/>
  <c r="AX112" i="16"/>
  <c r="AH144" i="16"/>
  <c r="Q145" i="16"/>
  <c r="G137" i="16"/>
  <c r="E136" i="16"/>
  <c r="AO92" i="16"/>
  <c r="E98" i="16"/>
  <c r="AT106" i="16"/>
  <c r="O114" i="16"/>
  <c r="O131" i="16" s="1"/>
  <c r="AH150" i="16"/>
  <c r="I403" i="1" s="1"/>
  <c r="Q151" i="16"/>
  <c r="AQ112" i="16"/>
  <c r="I144" i="16"/>
  <c r="AV114" i="16"/>
  <c r="AO93" i="16"/>
  <c r="X110" i="16"/>
  <c r="AX110" i="16"/>
  <c r="AY110" i="16" s="1"/>
  <c r="AO114" i="16"/>
  <c r="X134" i="16"/>
  <c r="AO97" i="16"/>
  <c r="R26" i="16"/>
  <c r="S26" i="16" s="1"/>
  <c r="AL78" i="16"/>
  <c r="O144" i="16"/>
  <c r="AT112" i="16"/>
  <c r="AX107" i="16"/>
  <c r="AY107" i="16" s="1"/>
  <c r="X107" i="16"/>
  <c r="AX108" i="16"/>
  <c r="AY108" i="16" s="1"/>
  <c r="X108" i="16"/>
  <c r="X106" i="16"/>
  <c r="W114" i="16"/>
  <c r="W131" i="16" s="1"/>
  <c r="AX106" i="16"/>
  <c r="W135" i="16"/>
  <c r="AK135" i="16" s="1"/>
  <c r="AB135" i="16"/>
  <c r="Q139" i="16"/>
  <c r="AH139" i="16" s="1"/>
  <c r="I392" i="1" s="1"/>
  <c r="AH137" i="16"/>
  <c r="Q138" i="16"/>
  <c r="AY80" i="16"/>
  <c r="O137" i="16"/>
  <c r="O135" i="16"/>
  <c r="AG135" i="16" s="1"/>
  <c r="AK132" i="16"/>
  <c r="L385" i="1" s="1"/>
  <c r="AX98" i="16"/>
  <c r="M136" i="16"/>
  <c r="AF136" i="16" s="1"/>
  <c r="M98" i="16"/>
  <c r="AS92" i="16"/>
  <c r="AF144" i="16"/>
  <c r="M145" i="16"/>
  <c r="AO96" i="16"/>
  <c r="O136" i="16"/>
  <c r="AG136" i="16" s="1"/>
  <c r="O98" i="16"/>
  <c r="AT92" i="16"/>
  <c r="AO85" i="16"/>
  <c r="K85" i="16"/>
  <c r="I85" i="16"/>
  <c r="AQ83" i="16"/>
  <c r="AQ80" i="16"/>
  <c r="AQ81" i="16"/>
  <c r="AQ84" i="16"/>
  <c r="AQ79" i="16"/>
  <c r="AQ82" i="16"/>
  <c r="AW83" i="16"/>
  <c r="AW80" i="16"/>
  <c r="AW82" i="16"/>
  <c r="AW79" i="16"/>
  <c r="AW81" i="16"/>
  <c r="AW84" i="16"/>
  <c r="AI144" i="16"/>
  <c r="S145" i="16"/>
  <c r="AX111" i="16"/>
  <c r="AY111" i="16" s="1"/>
  <c r="X111" i="16"/>
  <c r="G97" i="16"/>
  <c r="AP97" i="16" s="1"/>
  <c r="G96" i="16"/>
  <c r="G93" i="16"/>
  <c r="AP93" i="16" s="1"/>
  <c r="G94" i="16"/>
  <c r="AP94" i="16" s="1"/>
  <c r="AC91" i="16"/>
  <c r="G92" i="16"/>
  <c r="G95" i="16"/>
  <c r="AP95" i="16" s="1"/>
  <c r="AY82" i="16"/>
  <c r="G85" i="16"/>
  <c r="U85" i="16"/>
  <c r="I136" i="16"/>
  <c r="AD136" i="16" s="1"/>
  <c r="I98" i="16"/>
  <c r="AQ92" i="16"/>
  <c r="K135" i="16"/>
  <c r="AE135" i="16" s="1"/>
  <c r="X109" i="16"/>
  <c r="AX109" i="16"/>
  <c r="AY109" i="16" s="1"/>
  <c r="W136" i="16"/>
  <c r="AK136" i="16" s="1"/>
  <c r="AS85" i="16"/>
  <c r="AO94" i="16"/>
  <c r="K90" i="16"/>
  <c r="Z114" i="16"/>
  <c r="E131" i="16"/>
  <c r="AU98" i="16"/>
  <c r="X113" i="16"/>
  <c r="AX113" i="16"/>
  <c r="AP81" i="16"/>
  <c r="AP82" i="16"/>
  <c r="AP79" i="16"/>
  <c r="AP84" i="16"/>
  <c r="AP80" i="16"/>
  <c r="AP83" i="16"/>
  <c r="M137" i="16"/>
  <c r="AV98" i="16"/>
  <c r="AY83" i="16"/>
  <c r="S152" i="16"/>
  <c r="AI152" i="16" s="1"/>
  <c r="J405" i="1" s="1"/>
  <c r="AI151" i="16"/>
  <c r="J404" i="1" s="1"/>
  <c r="W152" i="16" l="1"/>
  <c r="AK152" i="16" s="1"/>
  <c r="L405" i="1" s="1"/>
  <c r="AK151" i="16"/>
  <c r="L404" i="1" s="1"/>
  <c r="K137" i="16"/>
  <c r="AY112" i="16"/>
  <c r="AY79" i="16"/>
  <c r="AY97" i="16"/>
  <c r="AY84" i="16"/>
  <c r="AL91" i="16"/>
  <c r="I139" i="16"/>
  <c r="AD139" i="16" s="1"/>
  <c r="E392" i="1" s="1"/>
  <c r="AY81" i="16"/>
  <c r="G150" i="16"/>
  <c r="AE137" i="16"/>
  <c r="K139" i="16"/>
  <c r="AE139" i="16" s="1"/>
  <c r="F392" i="1" s="1"/>
  <c r="K138" i="16"/>
  <c r="X114" i="16"/>
  <c r="Y107" i="16"/>
  <c r="AB138" i="16"/>
  <c r="C391" i="1" s="1"/>
  <c r="E141" i="16"/>
  <c r="M146" i="16"/>
  <c r="AF146" i="16" s="1"/>
  <c r="AF145" i="16"/>
  <c r="AH138" i="16"/>
  <c r="I391" i="1" s="1"/>
  <c r="Q141" i="16"/>
  <c r="X144" i="16"/>
  <c r="AQ114" i="16"/>
  <c r="AK138" i="16"/>
  <c r="L391" i="1" s="1"/>
  <c r="W141" i="16"/>
  <c r="AB151" i="16"/>
  <c r="C404" i="1" s="1"/>
  <c r="E152" i="16"/>
  <c r="AB152" i="16" s="1"/>
  <c r="C405" i="1" s="1"/>
  <c r="AG137" i="16"/>
  <c r="O139" i="16"/>
  <c r="AG139" i="16" s="1"/>
  <c r="H392" i="1" s="1"/>
  <c r="O138" i="16"/>
  <c r="AF150" i="16"/>
  <c r="G403" i="1" s="1"/>
  <c r="M151" i="16"/>
  <c r="AZ107" i="16"/>
  <c r="AY114" i="16"/>
  <c r="AG131" i="16"/>
  <c r="AK144" i="16"/>
  <c r="W145" i="16"/>
  <c r="AK145" i="16" s="1"/>
  <c r="AD131" i="16"/>
  <c r="I133" i="16"/>
  <c r="AD133" i="16" s="1"/>
  <c r="E386" i="1" s="1"/>
  <c r="AR96" i="16"/>
  <c r="K144" i="16"/>
  <c r="AG150" i="16"/>
  <c r="H403" i="1" s="1"/>
  <c r="O151" i="16"/>
  <c r="X135" i="16"/>
  <c r="AL135" i="16" s="1"/>
  <c r="AT114" i="16"/>
  <c r="AW96" i="16"/>
  <c r="U144" i="16"/>
  <c r="AR85" i="16"/>
  <c r="AH151" i="16"/>
  <c r="I404" i="1" s="1"/>
  <c r="Q152" i="16"/>
  <c r="AH152" i="16" s="1"/>
  <c r="I405" i="1" s="1"/>
  <c r="AS98" i="16"/>
  <c r="AG144" i="16"/>
  <c r="O145" i="16"/>
  <c r="AY95" i="16"/>
  <c r="AW93" i="16"/>
  <c r="AY93" i="16" s="1"/>
  <c r="U137" i="16"/>
  <c r="AD138" i="16"/>
  <c r="E391" i="1" s="1"/>
  <c r="I141" i="16"/>
  <c r="AD150" i="16"/>
  <c r="E403" i="1" s="1"/>
  <c r="I151" i="16"/>
  <c r="Q146" i="16"/>
  <c r="AH146" i="16" s="1"/>
  <c r="AH145" i="16"/>
  <c r="AW85" i="16"/>
  <c r="AQ85" i="16"/>
  <c r="AI132" i="16"/>
  <c r="J385" i="1" s="1"/>
  <c r="S133" i="16"/>
  <c r="AI133" i="16" s="1"/>
  <c r="J386" i="1" s="1"/>
  <c r="AB131" i="16"/>
  <c r="K98" i="16"/>
  <c r="K136" i="16"/>
  <c r="AE136" i="16" s="1"/>
  <c r="AR92" i="16"/>
  <c r="AB145" i="16"/>
  <c r="E146" i="16"/>
  <c r="AB146" i="16" s="1"/>
  <c r="G136" i="16"/>
  <c r="AC136" i="16" s="1"/>
  <c r="G98" i="16"/>
  <c r="AL132" i="16" s="1"/>
  <c r="M385" i="1" s="1"/>
  <c r="AP92" i="16"/>
  <c r="AP96" i="16"/>
  <c r="G144" i="16"/>
  <c r="AQ98" i="16"/>
  <c r="AD132" i="16"/>
  <c r="E385" i="1" s="1"/>
  <c r="U151" i="16"/>
  <c r="AJ150" i="16"/>
  <c r="K403" i="1" s="1"/>
  <c r="AO98" i="16"/>
  <c r="AB132" i="16"/>
  <c r="C385" i="1" s="1"/>
  <c r="AC137" i="16"/>
  <c r="G139" i="16"/>
  <c r="AC139" i="16" s="1"/>
  <c r="D392" i="1" s="1"/>
  <c r="G138" i="16"/>
  <c r="AL134" i="16"/>
  <c r="M387" i="1" s="1"/>
  <c r="AH132" i="16"/>
  <c r="I385" i="1" s="1"/>
  <c r="Q133" i="16"/>
  <c r="AH133" i="16" s="1"/>
  <c r="I386" i="1" s="1"/>
  <c r="AF137" i="16"/>
  <c r="M139" i="16"/>
  <c r="AF139" i="16" s="1"/>
  <c r="G392" i="1" s="1"/>
  <c r="M138" i="16"/>
  <c r="AG132" i="16"/>
  <c r="H385" i="1" s="1"/>
  <c r="AT98" i="16"/>
  <c r="U98" i="16"/>
  <c r="U136" i="16"/>
  <c r="AJ136" i="16" s="1"/>
  <c r="AW92" i="16"/>
  <c r="AP85" i="16"/>
  <c r="AY85" i="16" s="1"/>
  <c r="AD144" i="16"/>
  <c r="I145" i="16"/>
  <c r="S146" i="16"/>
  <c r="AI146" i="16" s="1"/>
  <c r="AI145" i="16"/>
  <c r="AX114" i="16"/>
  <c r="AY94" i="16"/>
  <c r="AK131" i="16"/>
  <c r="W133" i="16"/>
  <c r="AK133" i="16" s="1"/>
  <c r="L386" i="1" s="1"/>
  <c r="X150" i="16"/>
  <c r="AL150" i="16" s="1"/>
  <c r="M403" i="1" s="1"/>
  <c r="D12" i="21" s="1"/>
  <c r="AB136" i="16"/>
  <c r="AI138" i="16"/>
  <c r="J391" i="1" s="1"/>
  <c r="S141" i="16"/>
  <c r="Y135" i="16" l="1"/>
  <c r="AY96" i="16"/>
  <c r="Z107" i="16"/>
  <c r="AY92" i="16"/>
  <c r="AF138" i="16"/>
  <c r="G391" i="1" s="1"/>
  <c r="M141" i="16"/>
  <c r="AF132" i="16"/>
  <c r="G385" i="1" s="1"/>
  <c r="M133" i="16"/>
  <c r="AF133" i="16" s="1"/>
  <c r="G386" i="1" s="1"/>
  <c r="AE144" i="16"/>
  <c r="K145" i="16"/>
  <c r="AG138" i="16"/>
  <c r="H391" i="1" s="1"/>
  <c r="O141" i="16"/>
  <c r="S142" i="16"/>
  <c r="AI142" i="16" s="1"/>
  <c r="J395" i="1" s="1"/>
  <c r="AI141" i="16"/>
  <c r="J394" i="1" s="1"/>
  <c r="AD141" i="16"/>
  <c r="E394" i="1" s="1"/>
  <c r="I142" i="16"/>
  <c r="AD142" i="16" s="1"/>
  <c r="E395" i="1" s="1"/>
  <c r="U152" i="16"/>
  <c r="AJ152" i="16" s="1"/>
  <c r="K405" i="1" s="1"/>
  <c r="AJ151" i="16"/>
  <c r="K404" i="1" s="1"/>
  <c r="AC144" i="16"/>
  <c r="G145" i="16"/>
  <c r="O133" i="16"/>
  <c r="AG133" i="16" s="1"/>
  <c r="H386" i="1" s="1"/>
  <c r="W142" i="16"/>
  <c r="AK142" i="16" s="1"/>
  <c r="L395" i="1" s="1"/>
  <c r="AK141" i="16"/>
  <c r="L394" i="1" s="1"/>
  <c r="X131" i="16"/>
  <c r="Y114" i="16"/>
  <c r="AE150" i="16"/>
  <c r="F403" i="1" s="1"/>
  <c r="K151" i="16"/>
  <c r="U139" i="16"/>
  <c r="AJ139" i="16" s="1"/>
  <c r="K392" i="1" s="1"/>
  <c r="AJ137" i="16"/>
  <c r="U138" i="16"/>
  <c r="X138" i="16" s="1"/>
  <c r="X137" i="16"/>
  <c r="AE138" i="16"/>
  <c r="F391" i="1" s="1"/>
  <c r="K141" i="16"/>
  <c r="G151" i="16"/>
  <c r="AC150" i="16"/>
  <c r="D403" i="1" s="1"/>
  <c r="X136" i="16"/>
  <c r="AL136" i="16" s="1"/>
  <c r="E133" i="16"/>
  <c r="AB133" i="16" s="1"/>
  <c r="C386" i="1" s="1"/>
  <c r="AP98" i="16"/>
  <c r="AY98" i="16" s="1"/>
  <c r="O146" i="16"/>
  <c r="AG146" i="16" s="1"/>
  <c r="AG145" i="16"/>
  <c r="AN135" i="16"/>
  <c r="AM135" i="16"/>
  <c r="AL144" i="16"/>
  <c r="M397" i="1" s="1"/>
  <c r="X145" i="16"/>
  <c r="AD145" i="16"/>
  <c r="I146" i="16"/>
  <c r="AD146" i="16" s="1"/>
  <c r="AD151" i="16"/>
  <c r="E404" i="1" s="1"/>
  <c r="I152" i="16"/>
  <c r="AD152" i="16" s="1"/>
  <c r="E405" i="1" s="1"/>
  <c r="AB141" i="16"/>
  <c r="C394" i="1" s="1"/>
  <c r="E142" i="16"/>
  <c r="AB142" i="16" s="1"/>
  <c r="C395" i="1" s="1"/>
  <c r="AR98" i="16"/>
  <c r="AJ144" i="16"/>
  <c r="U145" i="16"/>
  <c r="AW98" i="16"/>
  <c r="AC138" i="16"/>
  <c r="D391" i="1" s="1"/>
  <c r="G141" i="16"/>
  <c r="AG151" i="16"/>
  <c r="H404" i="1" s="1"/>
  <c r="O152" i="16"/>
  <c r="AG152" i="16" s="1"/>
  <c r="H405" i="1" s="1"/>
  <c r="AF151" i="16"/>
  <c r="G404" i="1" s="1"/>
  <c r="M152" i="16"/>
  <c r="AF152" i="16" s="1"/>
  <c r="G405" i="1" s="1"/>
  <c r="Q142" i="16"/>
  <c r="AH142" i="16" s="1"/>
  <c r="I395" i="1" s="1"/>
  <c r="AH141" i="16"/>
  <c r="I394" i="1" s="1"/>
  <c r="G152" i="16" l="1"/>
  <c r="AC152" i="16" s="1"/>
  <c r="D405" i="1" s="1"/>
  <c r="AC151" i="16"/>
  <c r="D404" i="1" s="1"/>
  <c r="X151" i="16"/>
  <c r="AE141" i="16"/>
  <c r="F394" i="1" s="1"/>
  <c r="K142" i="16"/>
  <c r="AE142" i="16" s="1"/>
  <c r="F395" i="1" s="1"/>
  <c r="O142" i="16"/>
  <c r="AG142" i="16" s="1"/>
  <c r="H395" i="1" s="1"/>
  <c r="AG141" i="16"/>
  <c r="H394" i="1" s="1"/>
  <c r="K146" i="16"/>
  <c r="AE146" i="16" s="1"/>
  <c r="AE145" i="16"/>
  <c r="AC141" i="16"/>
  <c r="D394" i="1" s="1"/>
  <c r="G142" i="16"/>
  <c r="AC142" i="16" s="1"/>
  <c r="D395" i="1" s="1"/>
  <c r="U146" i="16"/>
  <c r="AJ145" i="16"/>
  <c r="AJ138" i="16"/>
  <c r="K391" i="1" s="1"/>
  <c r="U141" i="16"/>
  <c r="AL131" i="16"/>
  <c r="X133" i="16"/>
  <c r="AL133" i="16" s="1"/>
  <c r="M386" i="1" s="1"/>
  <c r="Z383" i="1" s="1"/>
  <c r="Z384" i="1" s="1"/>
  <c r="X139" i="16"/>
  <c r="Z137" i="16"/>
  <c r="Y137" i="16"/>
  <c r="AL137" i="16"/>
  <c r="AC132" i="16"/>
  <c r="D385" i="1" s="1"/>
  <c r="G133" i="16"/>
  <c r="AC133" i="16" s="1"/>
  <c r="D386" i="1" s="1"/>
  <c r="AE151" i="16"/>
  <c r="F404" i="1" s="1"/>
  <c r="K152" i="16"/>
  <c r="AE152" i="16" s="1"/>
  <c r="F405" i="1" s="1"/>
  <c r="G146" i="16"/>
  <c r="AC146" i="16" s="1"/>
  <c r="AC145" i="16"/>
  <c r="AL138" i="16"/>
  <c r="M391" i="1" s="1"/>
  <c r="X141" i="16"/>
  <c r="X142" i="16" s="1"/>
  <c r="M142" i="16"/>
  <c r="AF142" i="16" s="1"/>
  <c r="G395" i="1" s="1"/>
  <c r="AF141" i="16"/>
  <c r="G394" i="1" s="1"/>
  <c r="X146" i="16"/>
  <c r="AL146" i="16" s="1"/>
  <c r="M399" i="1" s="1"/>
  <c r="AL145" i="16"/>
  <c r="M398" i="1" s="1"/>
  <c r="AJ132" i="16"/>
  <c r="K385" i="1" s="1"/>
  <c r="U133" i="16"/>
  <c r="AJ133" i="16" s="1"/>
  <c r="K386" i="1" s="1"/>
  <c r="AE132" i="16"/>
  <c r="F385" i="1" s="1"/>
  <c r="K133" i="16"/>
  <c r="AE133" i="16" s="1"/>
  <c r="F386" i="1" s="1"/>
  <c r="AN145" i="16" l="1"/>
  <c r="AM145" i="16"/>
  <c r="U142" i="16"/>
  <c r="AJ142" i="16" s="1"/>
  <c r="K395" i="1" s="1"/>
  <c r="AJ141" i="16"/>
  <c r="K394" i="1" s="1"/>
  <c r="X152" i="16"/>
  <c r="AL152" i="16" s="1"/>
  <c r="M405" i="1" s="1"/>
  <c r="AL151" i="16"/>
  <c r="M404" i="1" s="1"/>
  <c r="E12" i="21" s="1"/>
  <c r="F12" i="21" s="1"/>
  <c r="C37" i="21" s="1"/>
  <c r="E37" i="21" s="1"/>
  <c r="AN147" i="16" l="1"/>
  <c r="O400" i="1" s="1"/>
  <c r="O398" i="1"/>
  <c r="AM147" i="16"/>
  <c r="N400" i="1" s="1"/>
  <c r="N398" i="1"/>
  <c r="AO147" i="16"/>
  <c r="AN150" i="16"/>
  <c r="AM150" i="16" l="1"/>
  <c r="P400" i="1"/>
  <c r="AN151" i="16"/>
  <c r="O403" i="1"/>
  <c r="J12" i="21" s="1"/>
  <c r="AM151" i="16"/>
  <c r="N403" i="1"/>
  <c r="G12" i="21" s="1"/>
  <c r="N361" i="1"/>
  <c r="O361" i="1"/>
  <c r="C357" i="1"/>
  <c r="D357" i="1"/>
  <c r="E357" i="1"/>
  <c r="F357" i="1"/>
  <c r="G357" i="1"/>
  <c r="H357" i="1"/>
  <c r="I357" i="1"/>
  <c r="J357" i="1"/>
  <c r="K357" i="1"/>
  <c r="L357" i="1"/>
  <c r="M357" i="1"/>
  <c r="C360" i="1"/>
  <c r="C361" i="1"/>
  <c r="D361" i="1"/>
  <c r="E361" i="1"/>
  <c r="F361" i="1"/>
  <c r="G361" i="1"/>
  <c r="H361" i="1"/>
  <c r="I361" i="1"/>
  <c r="J361" i="1"/>
  <c r="K361" i="1"/>
  <c r="L361" i="1"/>
  <c r="M361" i="1"/>
  <c r="C362" i="1"/>
  <c r="D362" i="1"/>
  <c r="E362" i="1"/>
  <c r="F362" i="1"/>
  <c r="G362" i="1"/>
  <c r="H362" i="1"/>
  <c r="I362" i="1"/>
  <c r="J362" i="1"/>
  <c r="K362" i="1"/>
  <c r="L362" i="1"/>
  <c r="M362" i="1"/>
  <c r="C363" i="1"/>
  <c r="D363" i="1"/>
  <c r="E363" i="1"/>
  <c r="F363" i="1"/>
  <c r="G363" i="1"/>
  <c r="H363" i="1"/>
  <c r="I363" i="1"/>
  <c r="J363" i="1"/>
  <c r="K363" i="1"/>
  <c r="L363" i="1"/>
  <c r="M363" i="1"/>
  <c r="M366" i="1"/>
  <c r="M367" i="1"/>
  <c r="M368" i="1"/>
  <c r="C369" i="1"/>
  <c r="D369" i="1"/>
  <c r="E369" i="1"/>
  <c r="F369" i="1"/>
  <c r="G369" i="1"/>
  <c r="H369" i="1"/>
  <c r="I369" i="1"/>
  <c r="J369" i="1"/>
  <c r="K369" i="1"/>
  <c r="L369" i="1"/>
  <c r="M369" i="1"/>
  <c r="C370" i="1"/>
  <c r="D370" i="1"/>
  <c r="E370" i="1"/>
  <c r="F370" i="1"/>
  <c r="G370" i="1"/>
  <c r="H370" i="1"/>
  <c r="I370" i="1"/>
  <c r="J370" i="1"/>
  <c r="K370" i="1"/>
  <c r="L370" i="1"/>
  <c r="C371" i="1"/>
  <c r="D371" i="1"/>
  <c r="E371" i="1"/>
  <c r="F371" i="1"/>
  <c r="G371" i="1"/>
  <c r="H371" i="1"/>
  <c r="I371" i="1"/>
  <c r="J371" i="1"/>
  <c r="K371" i="1"/>
  <c r="L371" i="1"/>
  <c r="C372" i="1"/>
  <c r="D372" i="1"/>
  <c r="E372" i="1"/>
  <c r="F372" i="1"/>
  <c r="G372" i="1"/>
  <c r="H372" i="1"/>
  <c r="I372" i="1"/>
  <c r="J372" i="1"/>
  <c r="K372" i="1"/>
  <c r="L372" i="1"/>
  <c r="S42" i="15"/>
  <c r="O20" i="15"/>
  <c r="N20" i="15"/>
  <c r="M20" i="15"/>
  <c r="L20" i="15"/>
  <c r="K20" i="15"/>
  <c r="J20" i="15"/>
  <c r="I20" i="15"/>
  <c r="H20" i="15"/>
  <c r="G20" i="15"/>
  <c r="F20" i="15"/>
  <c r="E20" i="15"/>
  <c r="AK146" i="15"/>
  <c r="AJ146" i="15"/>
  <c r="X140" i="15"/>
  <c r="V127" i="15"/>
  <c r="T127" i="15"/>
  <c r="R127" i="15"/>
  <c r="P127" i="15"/>
  <c r="N127" i="15"/>
  <c r="L127" i="15"/>
  <c r="J127" i="15"/>
  <c r="H127" i="15"/>
  <c r="F127" i="15"/>
  <c r="D127" i="15"/>
  <c r="AK126" i="15"/>
  <c r="AJ126" i="15"/>
  <c r="AI126" i="15"/>
  <c r="AH126" i="15"/>
  <c r="AG126" i="15"/>
  <c r="AF126" i="15"/>
  <c r="AE126" i="15"/>
  <c r="AD126" i="15"/>
  <c r="AC126" i="15"/>
  <c r="AB126" i="15"/>
  <c r="AK125" i="15"/>
  <c r="AJ125" i="15"/>
  <c r="AI125" i="15"/>
  <c r="AH125" i="15"/>
  <c r="AG125" i="15"/>
  <c r="AF125" i="15"/>
  <c r="AE125" i="15"/>
  <c r="AD125" i="15"/>
  <c r="AC125" i="15"/>
  <c r="AB125" i="15"/>
  <c r="AK124" i="15"/>
  <c r="AJ124" i="15"/>
  <c r="AI124" i="15"/>
  <c r="AH124" i="15"/>
  <c r="AG124" i="15"/>
  <c r="AF124" i="15"/>
  <c r="AE124" i="15"/>
  <c r="AD124" i="15"/>
  <c r="AC124" i="15"/>
  <c r="AB124" i="15"/>
  <c r="AK123" i="15"/>
  <c r="AJ123" i="15"/>
  <c r="AI123" i="15"/>
  <c r="AH123" i="15"/>
  <c r="AG123" i="15"/>
  <c r="AF123" i="15"/>
  <c r="AE123" i="15"/>
  <c r="AD123" i="15"/>
  <c r="AC123" i="15"/>
  <c r="AB123" i="15"/>
  <c r="AK122" i="15"/>
  <c r="AJ122" i="15"/>
  <c r="AI122" i="15"/>
  <c r="AH122" i="15"/>
  <c r="AG122" i="15"/>
  <c r="AF122" i="15"/>
  <c r="AE122" i="15"/>
  <c r="AD122" i="15"/>
  <c r="AC122" i="15"/>
  <c r="AB122" i="15"/>
  <c r="AK121" i="15"/>
  <c r="AJ121" i="15"/>
  <c r="AI121" i="15"/>
  <c r="AH121" i="15"/>
  <c r="AG121" i="15"/>
  <c r="AF121" i="15"/>
  <c r="AE121" i="15"/>
  <c r="AD121" i="15"/>
  <c r="AC121" i="15"/>
  <c r="AB121" i="15"/>
  <c r="V119" i="15"/>
  <c r="T119" i="15"/>
  <c r="R119" i="15"/>
  <c r="P119" i="15"/>
  <c r="N119" i="15"/>
  <c r="L119" i="15"/>
  <c r="J119" i="15"/>
  <c r="H119" i="15"/>
  <c r="F119" i="15"/>
  <c r="D119" i="15"/>
  <c r="V114" i="15"/>
  <c r="T114" i="15"/>
  <c r="R114" i="15"/>
  <c r="P114" i="15"/>
  <c r="N114" i="15"/>
  <c r="L114" i="15"/>
  <c r="J114" i="15"/>
  <c r="H114" i="15"/>
  <c r="F114" i="15"/>
  <c r="D114" i="15"/>
  <c r="AK113" i="15"/>
  <c r="AJ113" i="15"/>
  <c r="AI113" i="15"/>
  <c r="AH113" i="15"/>
  <c r="AG113" i="15"/>
  <c r="AF113" i="15"/>
  <c r="AE113" i="15"/>
  <c r="AD113" i="15"/>
  <c r="AC113" i="15"/>
  <c r="AB113" i="15"/>
  <c r="AK112" i="15"/>
  <c r="AJ112" i="15"/>
  <c r="AI112" i="15"/>
  <c r="AH112" i="15"/>
  <c r="AG112" i="15"/>
  <c r="AF112" i="15"/>
  <c r="AE112" i="15"/>
  <c r="AD112" i="15"/>
  <c r="AC112" i="15"/>
  <c r="AB112" i="15"/>
  <c r="AK111" i="15"/>
  <c r="AJ111" i="15"/>
  <c r="AI111" i="15"/>
  <c r="AH111" i="15"/>
  <c r="AG111" i="15"/>
  <c r="AF111" i="15"/>
  <c r="AE111" i="15"/>
  <c r="AD111" i="15"/>
  <c r="AC111" i="15"/>
  <c r="AB111" i="15"/>
  <c r="AK110" i="15"/>
  <c r="AJ110" i="15"/>
  <c r="AI110" i="15"/>
  <c r="AH110" i="15"/>
  <c r="AG110" i="15"/>
  <c r="AF110" i="15"/>
  <c r="AE110" i="15"/>
  <c r="AD110" i="15"/>
  <c r="AC110" i="15"/>
  <c r="AB110" i="15"/>
  <c r="AT109" i="15"/>
  <c r="AK109" i="15"/>
  <c r="AJ109" i="15"/>
  <c r="AI109" i="15"/>
  <c r="AH109" i="15"/>
  <c r="AG109" i="15"/>
  <c r="AF109" i="15"/>
  <c r="AE109" i="15"/>
  <c r="AD109" i="15"/>
  <c r="AC109" i="15"/>
  <c r="AB109" i="15"/>
  <c r="AK108" i="15"/>
  <c r="AJ108" i="15"/>
  <c r="AI108" i="15"/>
  <c r="AH108" i="15"/>
  <c r="AG108" i="15"/>
  <c r="AF108" i="15"/>
  <c r="AE108" i="15"/>
  <c r="AD108" i="15"/>
  <c r="AC108" i="15"/>
  <c r="AB108" i="15"/>
  <c r="AK107" i="15"/>
  <c r="AJ107" i="15"/>
  <c r="AI107" i="15"/>
  <c r="AH107" i="15"/>
  <c r="AG107" i="15"/>
  <c r="AF107" i="15"/>
  <c r="AE107" i="15"/>
  <c r="AD107" i="15"/>
  <c r="AC107" i="15"/>
  <c r="AB107" i="15"/>
  <c r="AK106" i="15"/>
  <c r="AJ106" i="15"/>
  <c r="AI106" i="15"/>
  <c r="AH106" i="15"/>
  <c r="AG106" i="15"/>
  <c r="AF106" i="15"/>
  <c r="AE106" i="15"/>
  <c r="AD106" i="15"/>
  <c r="AC106" i="15"/>
  <c r="AB106" i="15"/>
  <c r="V103" i="15"/>
  <c r="AK103" i="15" s="1"/>
  <c r="T103" i="15"/>
  <c r="AJ103" i="15" s="1"/>
  <c r="R103" i="15"/>
  <c r="AI103" i="15" s="1"/>
  <c r="P103" i="15"/>
  <c r="AH103" i="15" s="1"/>
  <c r="N103" i="15"/>
  <c r="AG103" i="15" s="1"/>
  <c r="L103" i="15"/>
  <c r="AF103" i="15" s="1"/>
  <c r="J103" i="15"/>
  <c r="H103" i="15"/>
  <c r="AE103" i="15" s="1"/>
  <c r="F103" i="15"/>
  <c r="AC103" i="15" s="1"/>
  <c r="D103" i="15"/>
  <c r="AB103" i="15" s="1"/>
  <c r="AK102" i="15"/>
  <c r="AJ102" i="15"/>
  <c r="AI102" i="15"/>
  <c r="AH102" i="15"/>
  <c r="AG102" i="15"/>
  <c r="AF102" i="15"/>
  <c r="AE102" i="15"/>
  <c r="AD102" i="15"/>
  <c r="AC102" i="15"/>
  <c r="AB102" i="15"/>
  <c r="AK101" i="15"/>
  <c r="AJ101" i="15"/>
  <c r="AI101" i="15"/>
  <c r="AH101" i="15"/>
  <c r="AG101" i="15"/>
  <c r="AF101" i="15"/>
  <c r="AE101" i="15"/>
  <c r="AD101" i="15"/>
  <c r="AC101" i="15"/>
  <c r="AB101" i="15"/>
  <c r="AG98" i="15"/>
  <c r="AC98" i="15"/>
  <c r="V98" i="15"/>
  <c r="AK98" i="15" s="1"/>
  <c r="T98" i="15"/>
  <c r="AJ98" i="15" s="1"/>
  <c r="R98" i="15"/>
  <c r="AI98" i="15" s="1"/>
  <c r="P98" i="15"/>
  <c r="AH98" i="15" s="1"/>
  <c r="N98" i="15"/>
  <c r="L98" i="15"/>
  <c r="AF98" i="15" s="1"/>
  <c r="J98" i="15"/>
  <c r="H98" i="15"/>
  <c r="AE98" i="15" s="1"/>
  <c r="F98" i="15"/>
  <c r="D98" i="15"/>
  <c r="AB98" i="15" s="1"/>
  <c r="AK97" i="15"/>
  <c r="AJ97" i="15"/>
  <c r="AI97" i="15"/>
  <c r="AH97" i="15"/>
  <c r="AG97" i="15"/>
  <c r="AF97" i="15"/>
  <c r="AE97" i="15"/>
  <c r="AD97" i="15"/>
  <c r="AC97" i="15"/>
  <c r="AB97" i="15"/>
  <c r="AK96" i="15"/>
  <c r="AJ96" i="15"/>
  <c r="AI96" i="15"/>
  <c r="AH96" i="15"/>
  <c r="AG96" i="15"/>
  <c r="AF96" i="15"/>
  <c r="AE96" i="15"/>
  <c r="AD96" i="15"/>
  <c r="AC96" i="15"/>
  <c r="AB96" i="15"/>
  <c r="AK95" i="15"/>
  <c r="AJ95" i="15"/>
  <c r="AI95" i="15"/>
  <c r="AH95" i="15"/>
  <c r="AG95" i="15"/>
  <c r="AF95" i="15"/>
  <c r="AE95" i="15"/>
  <c r="AD95" i="15"/>
  <c r="AC95" i="15"/>
  <c r="AB95" i="15"/>
  <c r="AK94" i="15"/>
  <c r="AJ94" i="15"/>
  <c r="AI94" i="15"/>
  <c r="AH94" i="15"/>
  <c r="AG94" i="15"/>
  <c r="AF94" i="15"/>
  <c r="AE94" i="15"/>
  <c r="AD94" i="15"/>
  <c r="AC94" i="15"/>
  <c r="AB94" i="15"/>
  <c r="AK93" i="15"/>
  <c r="AJ93" i="15"/>
  <c r="AI93" i="15"/>
  <c r="AH93" i="15"/>
  <c r="AG93" i="15"/>
  <c r="AF93" i="15"/>
  <c r="AE93" i="15"/>
  <c r="AD93" i="15"/>
  <c r="AC93" i="15"/>
  <c r="AB93" i="15"/>
  <c r="AK92" i="15"/>
  <c r="AJ92" i="15"/>
  <c r="AI92" i="15"/>
  <c r="AH92" i="15"/>
  <c r="AG92" i="15"/>
  <c r="AF92" i="15"/>
  <c r="AE92" i="15"/>
  <c r="AD92" i="15"/>
  <c r="AC92" i="15"/>
  <c r="AB92" i="15"/>
  <c r="V90" i="15"/>
  <c r="T90" i="15"/>
  <c r="R90" i="15"/>
  <c r="P90" i="15"/>
  <c r="N90" i="15"/>
  <c r="L90" i="15"/>
  <c r="J90" i="15"/>
  <c r="H90" i="15"/>
  <c r="F90" i="15"/>
  <c r="D90" i="15"/>
  <c r="V85" i="15"/>
  <c r="T85" i="15"/>
  <c r="R85" i="15"/>
  <c r="P85" i="15"/>
  <c r="N85" i="15"/>
  <c r="L85" i="15"/>
  <c r="J85" i="15"/>
  <c r="H85" i="15"/>
  <c r="F85" i="15"/>
  <c r="D85" i="15"/>
  <c r="AK84" i="15"/>
  <c r="AJ84" i="15"/>
  <c r="AI84" i="15"/>
  <c r="AH84" i="15"/>
  <c r="AG84" i="15"/>
  <c r="AF84" i="15"/>
  <c r="AE84" i="15"/>
  <c r="AD84" i="15"/>
  <c r="AC84" i="15"/>
  <c r="AB84" i="15"/>
  <c r="AK83" i="15"/>
  <c r="AJ83" i="15"/>
  <c r="AI83" i="15"/>
  <c r="AH83" i="15"/>
  <c r="AG83" i="15"/>
  <c r="AF83" i="15"/>
  <c r="AE83" i="15"/>
  <c r="AD83" i="15"/>
  <c r="AC83" i="15"/>
  <c r="AB83" i="15"/>
  <c r="AK82" i="15"/>
  <c r="AJ82" i="15"/>
  <c r="AI82" i="15"/>
  <c r="AH82" i="15"/>
  <c r="AG82" i="15"/>
  <c r="AF82" i="15"/>
  <c r="AE82" i="15"/>
  <c r="AD82" i="15"/>
  <c r="AC82" i="15"/>
  <c r="AB82" i="15"/>
  <c r="AK81" i="15"/>
  <c r="AJ81" i="15"/>
  <c r="AI81" i="15"/>
  <c r="AH81" i="15"/>
  <c r="AG81" i="15"/>
  <c r="AF81" i="15"/>
  <c r="AE81" i="15"/>
  <c r="AD81" i="15"/>
  <c r="AC81" i="15"/>
  <c r="AB81" i="15"/>
  <c r="AK80" i="15"/>
  <c r="AJ80" i="15"/>
  <c r="AI80" i="15"/>
  <c r="AH80" i="15"/>
  <c r="AG80" i="15"/>
  <c r="AF80" i="15"/>
  <c r="AE80" i="15"/>
  <c r="AD80" i="15"/>
  <c r="AC80" i="15"/>
  <c r="AB80" i="15"/>
  <c r="AK79" i="15"/>
  <c r="AJ79" i="15"/>
  <c r="AI79" i="15"/>
  <c r="AH79" i="15"/>
  <c r="AG79" i="15"/>
  <c r="AF79" i="15"/>
  <c r="AE79" i="15"/>
  <c r="AD79" i="15"/>
  <c r="AC79" i="15"/>
  <c r="AB79" i="15"/>
  <c r="V77" i="15"/>
  <c r="T77" i="15"/>
  <c r="R77" i="15"/>
  <c r="P77" i="15"/>
  <c r="N77" i="15"/>
  <c r="L77" i="15"/>
  <c r="J77" i="15"/>
  <c r="H77" i="15"/>
  <c r="F77" i="15"/>
  <c r="D77" i="15"/>
  <c r="I63" i="15"/>
  <c r="G63" i="15"/>
  <c r="W52" i="15"/>
  <c r="AK52" i="15" s="1"/>
  <c r="U52" i="15"/>
  <c r="AJ52" i="15" s="1"/>
  <c r="S52" i="15"/>
  <c r="AI52" i="15" s="1"/>
  <c r="Q52" i="15"/>
  <c r="AH52" i="15" s="1"/>
  <c r="O52" i="15"/>
  <c r="AG52" i="15" s="1"/>
  <c r="M52" i="15"/>
  <c r="AF52" i="15" s="1"/>
  <c r="K52" i="15"/>
  <c r="AE52" i="15" s="1"/>
  <c r="I52" i="15"/>
  <c r="AD52" i="15" s="1"/>
  <c r="G52" i="15"/>
  <c r="AC52" i="15" s="1"/>
  <c r="E52" i="15"/>
  <c r="AB52" i="15" s="1"/>
  <c r="AG51" i="15"/>
  <c r="AF51" i="15"/>
  <c r="AE51" i="15"/>
  <c r="W51" i="15"/>
  <c r="AK51" i="15" s="1"/>
  <c r="U51" i="15"/>
  <c r="AJ51" i="15" s="1"/>
  <c r="S51" i="15"/>
  <c r="AI51" i="15" s="1"/>
  <c r="Q51" i="15"/>
  <c r="AH51" i="15" s="1"/>
  <c r="O51" i="15"/>
  <c r="M51" i="15"/>
  <c r="K51" i="15"/>
  <c r="I51" i="15"/>
  <c r="AD51" i="15" s="1"/>
  <c r="G51" i="15"/>
  <c r="AC51" i="15" s="1"/>
  <c r="E51" i="15"/>
  <c r="AB51" i="15" s="1"/>
  <c r="AK50" i="15"/>
  <c r="AJ50" i="15"/>
  <c r="AI50" i="15"/>
  <c r="W50" i="15"/>
  <c r="U50" i="15"/>
  <c r="Q50" i="15"/>
  <c r="AH50" i="15" s="1"/>
  <c r="O50" i="15"/>
  <c r="AG50" i="15" s="1"/>
  <c r="M50" i="15"/>
  <c r="AF50" i="15" s="1"/>
  <c r="K50" i="15"/>
  <c r="AE50" i="15" s="1"/>
  <c r="I50" i="15"/>
  <c r="AD50" i="15" s="1"/>
  <c r="G50" i="15"/>
  <c r="AC50" i="15" s="1"/>
  <c r="E50" i="15"/>
  <c r="AB50" i="15" s="1"/>
  <c r="AD49" i="15"/>
  <c r="AB49" i="15"/>
  <c r="W49" i="15"/>
  <c r="AK49" i="15" s="1"/>
  <c r="U49" i="15"/>
  <c r="AJ49" i="15" s="1"/>
  <c r="S49" i="15"/>
  <c r="AI49" i="15" s="1"/>
  <c r="Q49" i="15"/>
  <c r="AH49" i="15" s="1"/>
  <c r="O49" i="15"/>
  <c r="AG49" i="15" s="1"/>
  <c r="M49" i="15"/>
  <c r="AF49" i="15" s="1"/>
  <c r="K49" i="15"/>
  <c r="AE49" i="15" s="1"/>
  <c r="I49" i="15"/>
  <c r="G49" i="15"/>
  <c r="AC49" i="15" s="1"/>
  <c r="E49" i="15"/>
  <c r="AJ48" i="15"/>
  <c r="AI48" i="15"/>
  <c r="AH48" i="15"/>
  <c r="AG48" i="15"/>
  <c r="W48" i="15"/>
  <c r="U48" i="15"/>
  <c r="S48" i="15"/>
  <c r="Q48" i="15"/>
  <c r="O48" i="15"/>
  <c r="M48" i="15"/>
  <c r="AF48" i="15" s="1"/>
  <c r="K48" i="15"/>
  <c r="AE48" i="15" s="1"/>
  <c r="I48" i="15"/>
  <c r="AD48" i="15" s="1"/>
  <c r="G48" i="15"/>
  <c r="AC48" i="15" s="1"/>
  <c r="E48" i="15"/>
  <c r="AB48" i="15" s="1"/>
  <c r="X47" i="15"/>
  <c r="W47" i="15"/>
  <c r="AK47" i="15" s="1"/>
  <c r="U47" i="15"/>
  <c r="AJ47" i="15" s="1"/>
  <c r="S47" i="15"/>
  <c r="AI47" i="15" s="1"/>
  <c r="Q47" i="15"/>
  <c r="O47" i="15"/>
  <c r="AG47" i="15" s="1"/>
  <c r="M47" i="15"/>
  <c r="AF47" i="15" s="1"/>
  <c r="K47" i="15"/>
  <c r="AE47" i="15" s="1"/>
  <c r="I47" i="15"/>
  <c r="AD47" i="15" s="1"/>
  <c r="G47" i="15"/>
  <c r="AC47" i="15" s="1"/>
  <c r="E47" i="15"/>
  <c r="AB47" i="15" s="1"/>
  <c r="AH46" i="15"/>
  <c r="AF46" i="15"/>
  <c r="W46" i="15"/>
  <c r="X46" i="15" s="1"/>
  <c r="U46" i="15"/>
  <c r="AJ46" i="15" s="1"/>
  <c r="S46" i="15"/>
  <c r="AI46" i="15" s="1"/>
  <c r="Q46" i="15"/>
  <c r="O46" i="15"/>
  <c r="M46" i="15"/>
  <c r="K46" i="15"/>
  <c r="AE46" i="15" s="1"/>
  <c r="I46" i="15"/>
  <c r="AD46" i="15" s="1"/>
  <c r="G46" i="15"/>
  <c r="AC46" i="15" s="1"/>
  <c r="E46" i="15"/>
  <c r="AB46" i="15" s="1"/>
  <c r="AK45" i="15"/>
  <c r="AJ45" i="15"/>
  <c r="AG45" i="15"/>
  <c r="AF45" i="15"/>
  <c r="W45" i="15"/>
  <c r="U45" i="15"/>
  <c r="S45" i="15"/>
  <c r="AI45" i="15" s="1"/>
  <c r="Q45" i="15"/>
  <c r="AH45" i="15" s="1"/>
  <c r="O45" i="15"/>
  <c r="M45" i="15"/>
  <c r="K45" i="15"/>
  <c r="AE45" i="15" s="1"/>
  <c r="I45" i="15"/>
  <c r="G45" i="15"/>
  <c r="AC45" i="15" s="1"/>
  <c r="E45" i="15"/>
  <c r="AB45" i="15" s="1"/>
  <c r="AH43" i="15"/>
  <c r="AF43" i="15"/>
  <c r="AD43" i="15"/>
  <c r="W43" i="15"/>
  <c r="AK43" i="15" s="1"/>
  <c r="U43" i="15"/>
  <c r="S43" i="15"/>
  <c r="Q43" i="15"/>
  <c r="O43" i="15"/>
  <c r="AG43" i="15" s="1"/>
  <c r="M43" i="15"/>
  <c r="K43" i="15"/>
  <c r="K44" i="15" s="1"/>
  <c r="AE44" i="15" s="1"/>
  <c r="I43" i="15"/>
  <c r="I44" i="15" s="1"/>
  <c r="AD44" i="15" s="1"/>
  <c r="G43" i="15"/>
  <c r="AC43" i="15" s="1"/>
  <c r="E43" i="15"/>
  <c r="B43" i="15" s="1"/>
  <c r="B45" i="15" s="1"/>
  <c r="AJ41" i="15"/>
  <c r="W41" i="15"/>
  <c r="W56" i="15" s="1"/>
  <c r="U41" i="15"/>
  <c r="S41" i="15"/>
  <c r="S56" i="15" s="1"/>
  <c r="Q41" i="15"/>
  <c r="AH41" i="15" s="1"/>
  <c r="O41" i="15"/>
  <c r="AG41" i="15" s="1"/>
  <c r="M41" i="15"/>
  <c r="AF41" i="15" s="1"/>
  <c r="K41" i="15"/>
  <c r="AE41" i="15" s="1"/>
  <c r="I41" i="15"/>
  <c r="AD41" i="15" s="1"/>
  <c r="G41" i="15"/>
  <c r="E41" i="15"/>
  <c r="E56" i="15" s="1"/>
  <c r="W40" i="15"/>
  <c r="AK40" i="15" s="1"/>
  <c r="U40" i="15"/>
  <c r="S40" i="15"/>
  <c r="AI40" i="15" s="1"/>
  <c r="Q40" i="15"/>
  <c r="O40" i="15"/>
  <c r="AG40" i="15" s="1"/>
  <c r="M40" i="15"/>
  <c r="AF40" i="15" s="1"/>
  <c r="K40" i="15"/>
  <c r="AE40" i="15" s="1"/>
  <c r="I40" i="15"/>
  <c r="AD40" i="15" s="1"/>
  <c r="G40" i="15"/>
  <c r="G62" i="15" s="1"/>
  <c r="E40" i="15"/>
  <c r="E62" i="15" s="1"/>
  <c r="AJ39" i="15"/>
  <c r="W39" i="15"/>
  <c r="AK39" i="15" s="1"/>
  <c r="U39" i="15"/>
  <c r="U42" i="15" s="1"/>
  <c r="S39" i="15"/>
  <c r="AI39" i="15" s="1"/>
  <c r="Q39" i="15"/>
  <c r="Q42" i="15" s="1"/>
  <c r="O39" i="15"/>
  <c r="O42" i="15" s="1"/>
  <c r="M39" i="15"/>
  <c r="M42" i="15" s="1"/>
  <c r="K39" i="15"/>
  <c r="AE39" i="15" s="1"/>
  <c r="I39" i="15"/>
  <c r="AD39" i="15" s="1"/>
  <c r="G39" i="15"/>
  <c r="AC39" i="15" s="1"/>
  <c r="E39" i="15"/>
  <c r="E63" i="15" s="1"/>
  <c r="E117" i="15" s="1"/>
  <c r="AF37" i="15"/>
  <c r="AE37" i="15"/>
  <c r="AC37" i="15"/>
  <c r="W37" i="15"/>
  <c r="U37" i="15"/>
  <c r="AJ37" i="15" s="1"/>
  <c r="S37" i="15"/>
  <c r="AI37" i="15" s="1"/>
  <c r="Q37" i="15"/>
  <c r="AH37" i="15" s="1"/>
  <c r="O37" i="15"/>
  <c r="AG37" i="15" s="1"/>
  <c r="M37" i="15"/>
  <c r="K37" i="15"/>
  <c r="I37" i="15"/>
  <c r="G37" i="15"/>
  <c r="E37" i="15"/>
  <c r="AK34" i="15"/>
  <c r="AJ34" i="15"/>
  <c r="AH34" i="15"/>
  <c r="W34" i="15"/>
  <c r="U34" i="15"/>
  <c r="S34" i="15"/>
  <c r="Q34" i="15"/>
  <c r="O34" i="15"/>
  <c r="M34" i="15"/>
  <c r="AF34" i="15" s="1"/>
  <c r="K34" i="15"/>
  <c r="AE34" i="15" s="1"/>
  <c r="I34" i="15"/>
  <c r="AD34" i="15" s="1"/>
  <c r="G34" i="15"/>
  <c r="AC34" i="15" s="1"/>
  <c r="E34" i="15"/>
  <c r="AB34" i="15" s="1"/>
  <c r="Q26" i="15"/>
  <c r="V21" i="15"/>
  <c r="O15" i="15"/>
  <c r="AM152" i="16" l="1"/>
  <c r="N405" i="1" s="1"/>
  <c r="N404" i="1"/>
  <c r="H12" i="21" s="1"/>
  <c r="I12" i="21" s="1"/>
  <c r="AN152" i="16"/>
  <c r="O405" i="1" s="1"/>
  <c r="O404" i="1"/>
  <c r="K12" i="21" s="1"/>
  <c r="L12" i="21" s="1"/>
  <c r="X52" i="15"/>
  <c r="I53" i="15"/>
  <c r="O63" i="15"/>
  <c r="W42" i="15"/>
  <c r="E44" i="15"/>
  <c r="AB44" i="15" s="1"/>
  <c r="AD85" i="15"/>
  <c r="AB39" i="15"/>
  <c r="G44" i="15"/>
  <c r="G53" i="15" s="1"/>
  <c r="AE85" i="15"/>
  <c r="AG39" i="15"/>
  <c r="AF85" i="15"/>
  <c r="E54" i="15"/>
  <c r="P20" i="15"/>
  <c r="G42" i="15"/>
  <c r="G54" i="15" s="1"/>
  <c r="AC40" i="15"/>
  <c r="O44" i="15"/>
  <c r="AG44" i="15" s="1"/>
  <c r="O53" i="15"/>
  <c r="I42" i="15"/>
  <c r="AD42" i="15" s="1"/>
  <c r="K42" i="15"/>
  <c r="AE42" i="15" s="1"/>
  <c r="AD45" i="15"/>
  <c r="AJ85" i="15"/>
  <c r="AB43" i="15"/>
  <c r="E59" i="15"/>
  <c r="E60" i="15" s="1"/>
  <c r="E61" i="15" s="1"/>
  <c r="I117" i="15"/>
  <c r="I118" i="15"/>
  <c r="X41" i="15"/>
  <c r="X56" i="15" s="1"/>
  <c r="W59" i="15"/>
  <c r="AK41" i="15"/>
  <c r="X50" i="15"/>
  <c r="E101" i="15"/>
  <c r="E102" i="15"/>
  <c r="E64" i="15"/>
  <c r="Y41" i="15"/>
  <c r="Z41" i="15" s="1"/>
  <c r="S59" i="15"/>
  <c r="AI41" i="15"/>
  <c r="M63" i="15"/>
  <c r="AF39" i="15"/>
  <c r="AF42" i="15"/>
  <c r="G101" i="15"/>
  <c r="G102" i="15"/>
  <c r="AD37" i="15"/>
  <c r="AI42" i="15"/>
  <c r="S143" i="15"/>
  <c r="AI143" i="15" s="1"/>
  <c r="AI43" i="15"/>
  <c r="S44" i="15"/>
  <c r="S53" i="15"/>
  <c r="X48" i="15"/>
  <c r="AK48" i="15"/>
  <c r="AG34" i="15"/>
  <c r="X34" i="15"/>
  <c r="AH42" i="15"/>
  <c r="Q63" i="15"/>
  <c r="AH39" i="15"/>
  <c r="X45" i="15"/>
  <c r="U62" i="15"/>
  <c r="AJ40" i="15"/>
  <c r="W143" i="15"/>
  <c r="AK143" i="15" s="1"/>
  <c r="W44" i="15"/>
  <c r="X43" i="15"/>
  <c r="X51" i="15"/>
  <c r="AI34" i="15"/>
  <c r="W58" i="15"/>
  <c r="O36" i="15"/>
  <c r="O35" i="15" s="1"/>
  <c r="AJ42" i="15"/>
  <c r="AH47" i="15"/>
  <c r="AI85" i="15"/>
  <c r="U36" i="15"/>
  <c r="AB37" i="15"/>
  <c r="Q62" i="15"/>
  <c r="AH40" i="15"/>
  <c r="Q44" i="15"/>
  <c r="Q53" i="15" s="1"/>
  <c r="S57" i="15"/>
  <c r="X49" i="15"/>
  <c r="K53" i="15"/>
  <c r="AG85" i="15"/>
  <c r="S62" i="15"/>
  <c r="U143" i="15"/>
  <c r="AJ143" i="15" s="1"/>
  <c r="AC44" i="15"/>
  <c r="AG46" i="15"/>
  <c r="U56" i="15"/>
  <c r="W57" i="15"/>
  <c r="G117" i="15"/>
  <c r="G118" i="15"/>
  <c r="G124" i="15" s="1"/>
  <c r="AP124" i="15" s="1"/>
  <c r="AH85" i="15"/>
  <c r="AK46" i="15"/>
  <c r="AK85" i="15"/>
  <c r="E118" i="15"/>
  <c r="E127" i="15" s="1"/>
  <c r="E130" i="15" s="1"/>
  <c r="I121" i="15"/>
  <c r="AQ121" i="15" s="1"/>
  <c r="S63" i="15"/>
  <c r="O117" i="15"/>
  <c r="O118" i="15"/>
  <c r="O125" i="15" s="1"/>
  <c r="AT125" i="15" s="1"/>
  <c r="U63" i="15"/>
  <c r="AB40" i="15"/>
  <c r="E143" i="15"/>
  <c r="W63" i="15"/>
  <c r="X39" i="15"/>
  <c r="AB41" i="15"/>
  <c r="G143" i="15"/>
  <c r="AC143" i="15" s="1"/>
  <c r="E57" i="15"/>
  <c r="G56" i="15"/>
  <c r="AC41" i="15"/>
  <c r="I143" i="15"/>
  <c r="AD143" i="15" s="1"/>
  <c r="I56" i="15"/>
  <c r="M62" i="15"/>
  <c r="AB85" i="15"/>
  <c r="AK37" i="15"/>
  <c r="E124" i="15"/>
  <c r="AO124" i="15" s="1"/>
  <c r="E121" i="15"/>
  <c r="AO121" i="15" s="1"/>
  <c r="E125" i="15"/>
  <c r="AO125" i="15" s="1"/>
  <c r="E122" i="15"/>
  <c r="AO122" i="15" s="1"/>
  <c r="E123" i="15"/>
  <c r="AO123" i="15" s="1"/>
  <c r="E126" i="15"/>
  <c r="AO126" i="15" s="1"/>
  <c r="I62" i="15"/>
  <c r="K143" i="15"/>
  <c r="AE143" i="15" s="1"/>
  <c r="AE43" i="15"/>
  <c r="K56" i="15"/>
  <c r="K57" i="15" s="1"/>
  <c r="O62" i="15"/>
  <c r="AC85" i="15"/>
  <c r="K62" i="15"/>
  <c r="M143" i="15"/>
  <c r="AF143" i="15" s="1"/>
  <c r="M44" i="15"/>
  <c r="M53" i="15" s="1"/>
  <c r="U44" i="15"/>
  <c r="M56" i="15"/>
  <c r="I127" i="15"/>
  <c r="I130" i="15" s="1"/>
  <c r="X37" i="15"/>
  <c r="I125" i="15"/>
  <c r="AQ125" i="15" s="1"/>
  <c r="I122" i="15"/>
  <c r="AQ122" i="15" s="1"/>
  <c r="I126" i="15"/>
  <c r="AQ126" i="15" s="1"/>
  <c r="I123" i="15"/>
  <c r="AQ123" i="15" s="1"/>
  <c r="I124" i="15"/>
  <c r="AQ124" i="15" s="1"/>
  <c r="O143" i="15"/>
  <c r="AG143" i="15" s="1"/>
  <c r="O56" i="15"/>
  <c r="W62" i="15"/>
  <c r="X40" i="15"/>
  <c r="X62" i="15" s="1"/>
  <c r="K63" i="15"/>
  <c r="Q143" i="15"/>
  <c r="AH143" i="15" s="1"/>
  <c r="AJ43" i="15"/>
  <c r="E53" i="15"/>
  <c r="Q56" i="15"/>
  <c r="AK42" i="15" l="1"/>
  <c r="X42" i="15"/>
  <c r="I36" i="15"/>
  <c r="I38" i="15" s="1"/>
  <c r="AD38" i="15" s="1"/>
  <c r="W36" i="15"/>
  <c r="W129" i="15" s="1"/>
  <c r="AK129" i="15" s="1"/>
  <c r="G123" i="15"/>
  <c r="AP123" i="15" s="1"/>
  <c r="E119" i="15"/>
  <c r="G122" i="15"/>
  <c r="AP122" i="15" s="1"/>
  <c r="O127" i="15"/>
  <c r="O130" i="15" s="1"/>
  <c r="AG130" i="15" s="1"/>
  <c r="H356" i="1" s="1"/>
  <c r="G126" i="15"/>
  <c r="AP126" i="15" s="1"/>
  <c r="G125" i="15"/>
  <c r="AP125" i="15" s="1"/>
  <c r="E149" i="15"/>
  <c r="AB149" i="15" s="1"/>
  <c r="C375" i="1" s="1"/>
  <c r="AB53" i="15"/>
  <c r="AB130" i="15"/>
  <c r="C356" i="1" s="1"/>
  <c r="G149" i="15"/>
  <c r="AC149" i="15" s="1"/>
  <c r="D375" i="1" s="1"/>
  <c r="AC53" i="15"/>
  <c r="E93" i="15"/>
  <c r="E96" i="15"/>
  <c r="AB91" i="15"/>
  <c r="E97" i="15"/>
  <c r="E94" i="15"/>
  <c r="E95" i="15"/>
  <c r="E92" i="15"/>
  <c r="AK44" i="15"/>
  <c r="W54" i="15"/>
  <c r="K76" i="15"/>
  <c r="AE76" i="15" s="1"/>
  <c r="K73" i="15"/>
  <c r="K74" i="15"/>
  <c r="AE74" i="15" s="1"/>
  <c r="K75" i="15"/>
  <c r="AE75" i="15" s="1"/>
  <c r="E75" i="15"/>
  <c r="E76" i="15"/>
  <c r="E73" i="15"/>
  <c r="E74" i="15"/>
  <c r="AB143" i="15"/>
  <c r="Y143" i="15"/>
  <c r="U117" i="15"/>
  <c r="U119" i="15" s="1"/>
  <c r="U118" i="15"/>
  <c r="S102" i="15"/>
  <c r="S101" i="15"/>
  <c r="S64" i="15"/>
  <c r="AJ36" i="15"/>
  <c r="U38" i="15"/>
  <c r="AJ38" i="15" s="1"/>
  <c r="U129" i="15"/>
  <c r="AJ129" i="15" s="1"/>
  <c r="K355" i="1" s="1"/>
  <c r="O129" i="15"/>
  <c r="AG129" i="15" s="1"/>
  <c r="H355" i="1" s="1"/>
  <c r="O38" i="15"/>
  <c r="AG38" i="15" s="1"/>
  <c r="AG36" i="15"/>
  <c r="W53" i="15"/>
  <c r="G57" i="15"/>
  <c r="G58" i="15" s="1"/>
  <c r="U54" i="15"/>
  <c r="AJ44" i="15"/>
  <c r="I57" i="15"/>
  <c r="I59" i="15"/>
  <c r="K117" i="15"/>
  <c r="K118" i="15"/>
  <c r="I102" i="15"/>
  <c r="I64" i="15"/>
  <c r="I101" i="15"/>
  <c r="I103" i="15" s="1"/>
  <c r="E58" i="15"/>
  <c r="B57" i="15" s="1"/>
  <c r="B58" i="15" s="1"/>
  <c r="W89" i="15"/>
  <c r="W88" i="15"/>
  <c r="G119" i="15"/>
  <c r="O140" i="15"/>
  <c r="AG140" i="15" s="1"/>
  <c r="H366" i="1" s="1"/>
  <c r="AG35" i="15"/>
  <c r="G121" i="15"/>
  <c r="AP121" i="15" s="1"/>
  <c r="AP127" i="15" s="1"/>
  <c r="U57" i="15"/>
  <c r="X57" i="15" s="1"/>
  <c r="O121" i="15"/>
  <c r="AT121" i="15" s="1"/>
  <c r="I54" i="15"/>
  <c r="AK36" i="15"/>
  <c r="M54" i="15"/>
  <c r="AF44" i="15"/>
  <c r="Q58" i="15"/>
  <c r="U53" i="15"/>
  <c r="X53" i="15" s="1"/>
  <c r="AO127" i="15"/>
  <c r="O119" i="15"/>
  <c r="O124" i="15"/>
  <c r="AT124" i="15" s="1"/>
  <c r="Q57" i="15"/>
  <c r="S36" i="15"/>
  <c r="K36" i="15"/>
  <c r="E83" i="15"/>
  <c r="E80" i="15"/>
  <c r="B60" i="15"/>
  <c r="B61" i="15" s="1"/>
  <c r="E84" i="15"/>
  <c r="E81" i="15"/>
  <c r="E82" i="15"/>
  <c r="AB78" i="15"/>
  <c r="AO78" i="15" s="1"/>
  <c r="E79" i="15"/>
  <c r="O123" i="15"/>
  <c r="AT123" i="15" s="1"/>
  <c r="K54" i="15"/>
  <c r="G127" i="15"/>
  <c r="G130" i="15" s="1"/>
  <c r="M59" i="15"/>
  <c r="W102" i="15"/>
  <c r="W64" i="15"/>
  <c r="W101" i="15"/>
  <c r="X63" i="15"/>
  <c r="X64" i="15" s="1"/>
  <c r="Y64" i="15" s="1"/>
  <c r="Q101" i="15"/>
  <c r="Q64" i="15"/>
  <c r="Q102" i="15"/>
  <c r="U35" i="15"/>
  <c r="G59" i="15"/>
  <c r="O102" i="15"/>
  <c r="O64" i="15"/>
  <c r="O101" i="15"/>
  <c r="M57" i="15"/>
  <c r="M58" i="15" s="1"/>
  <c r="O126" i="15"/>
  <c r="AT126" i="15" s="1"/>
  <c r="S73" i="15"/>
  <c r="S74" i="15"/>
  <c r="AI74" i="15" s="1"/>
  <c r="S75" i="15"/>
  <c r="AI75" i="15" s="1"/>
  <c r="S76" i="15"/>
  <c r="AI76" i="15" s="1"/>
  <c r="Q36" i="15"/>
  <c r="G64" i="15"/>
  <c r="I119" i="15"/>
  <c r="B41" i="15"/>
  <c r="AB42" i="15"/>
  <c r="E36" i="15"/>
  <c r="AQ127" i="15"/>
  <c r="K102" i="15"/>
  <c r="K64" i="15"/>
  <c r="K101" i="15"/>
  <c r="K103" i="15" s="1"/>
  <c r="W73" i="15"/>
  <c r="W74" i="15"/>
  <c r="AK74" i="15" s="1"/>
  <c r="W75" i="15"/>
  <c r="AK75" i="15" s="1"/>
  <c r="W76" i="15"/>
  <c r="AK76" i="15" s="1"/>
  <c r="AG42" i="15"/>
  <c r="O54" i="15"/>
  <c r="AD130" i="15"/>
  <c r="E356" i="1" s="1"/>
  <c r="K58" i="15"/>
  <c r="K59" i="15"/>
  <c r="W60" i="15"/>
  <c r="W118" i="15"/>
  <c r="W117" i="15"/>
  <c r="S117" i="15"/>
  <c r="S118" i="15"/>
  <c r="S60" i="15"/>
  <c r="S61" i="15" s="1"/>
  <c r="O122" i="15"/>
  <c r="AT122" i="15" s="1"/>
  <c r="AH44" i="15"/>
  <c r="Q54" i="15"/>
  <c r="O57" i="15"/>
  <c r="O58" i="15" s="1"/>
  <c r="U64" i="15"/>
  <c r="U101" i="15"/>
  <c r="U102" i="15"/>
  <c r="AI44" i="15"/>
  <c r="S54" i="15"/>
  <c r="U59" i="15"/>
  <c r="M102" i="15"/>
  <c r="M64" i="15"/>
  <c r="M101" i="15"/>
  <c r="M103" i="15" s="1"/>
  <c r="AC42" i="15"/>
  <c r="G36" i="15"/>
  <c r="M36" i="15"/>
  <c r="M117" i="15"/>
  <c r="M118" i="15"/>
  <c r="E103" i="15"/>
  <c r="Q59" i="15"/>
  <c r="O59" i="15"/>
  <c r="X143" i="15"/>
  <c r="AL143" i="15" s="1"/>
  <c r="X44" i="15"/>
  <c r="Q117" i="15"/>
  <c r="Q118" i="15"/>
  <c r="G103" i="15"/>
  <c r="S58" i="15"/>
  <c r="L355" i="1" l="1"/>
  <c r="AK139" i="15"/>
  <c r="X54" i="15"/>
  <c r="I35" i="15"/>
  <c r="I140" i="15" s="1"/>
  <c r="AD140" i="15" s="1"/>
  <c r="E366" i="1" s="1"/>
  <c r="AL42" i="15"/>
  <c r="X36" i="15"/>
  <c r="X38" i="15" s="1"/>
  <c r="AL38" i="15" s="1"/>
  <c r="I129" i="15"/>
  <c r="AD129" i="15" s="1"/>
  <c r="E355" i="1" s="1"/>
  <c r="AD36" i="15"/>
  <c r="W35" i="15"/>
  <c r="W140" i="15" s="1"/>
  <c r="AK140" i="15" s="1"/>
  <c r="L366" i="1" s="1"/>
  <c r="W38" i="15"/>
  <c r="AK38" i="15" s="1"/>
  <c r="U58" i="15"/>
  <c r="S119" i="15"/>
  <c r="W90" i="15"/>
  <c r="M88" i="15"/>
  <c r="M89" i="15"/>
  <c r="S88" i="15"/>
  <c r="S89" i="15"/>
  <c r="K149" i="15"/>
  <c r="AE149" i="15" s="1"/>
  <c r="F375" i="1" s="1"/>
  <c r="AE53" i="15"/>
  <c r="G129" i="15"/>
  <c r="AC129" i="15" s="1"/>
  <c r="D355" i="1" s="1"/>
  <c r="G35" i="15"/>
  <c r="AC36" i="15"/>
  <c r="G38" i="15"/>
  <c r="AC38" i="15" s="1"/>
  <c r="U103" i="15"/>
  <c r="K60" i="15"/>
  <c r="AK134" i="15"/>
  <c r="L360" i="1" s="1"/>
  <c r="AK73" i="15"/>
  <c r="W77" i="15"/>
  <c r="K129" i="15"/>
  <c r="AE129" i="15" s="1"/>
  <c r="F355" i="1" s="1"/>
  <c r="AE36" i="15"/>
  <c r="K38" i="15"/>
  <c r="AE38" i="15" s="1"/>
  <c r="K35" i="15"/>
  <c r="AK35" i="15"/>
  <c r="E88" i="15"/>
  <c r="E150" i="15" s="1"/>
  <c r="E89" i="15"/>
  <c r="G75" i="15"/>
  <c r="AC75" i="15" s="1"/>
  <c r="G76" i="15"/>
  <c r="AC76" i="15" s="1"/>
  <c r="G73" i="15"/>
  <c r="G74" i="15"/>
  <c r="AC74" i="15" s="1"/>
  <c r="S103" i="15"/>
  <c r="AO96" i="15"/>
  <c r="E111" i="15"/>
  <c r="AO111" i="15" s="1"/>
  <c r="E109" i="15"/>
  <c r="AO109" i="15" s="1"/>
  <c r="E107" i="15"/>
  <c r="AO107" i="15" s="1"/>
  <c r="E108" i="15"/>
  <c r="AO108" i="15" s="1"/>
  <c r="E112" i="15"/>
  <c r="E113" i="15"/>
  <c r="AO113" i="15" s="1"/>
  <c r="E106" i="15"/>
  <c r="E110" i="15"/>
  <c r="AO110" i="15" s="1"/>
  <c r="Q88" i="15"/>
  <c r="Q89" i="15"/>
  <c r="AC130" i="15"/>
  <c r="D356" i="1" s="1"/>
  <c r="U140" i="15"/>
  <c r="AJ140" i="15" s="1"/>
  <c r="K366" i="1" s="1"/>
  <c r="AJ35" i="15"/>
  <c r="AO97" i="15"/>
  <c r="K88" i="15"/>
  <c r="K89" i="15"/>
  <c r="K113" i="15"/>
  <c r="AR113" i="15" s="1"/>
  <c r="K108" i="15"/>
  <c r="AR108" i="15" s="1"/>
  <c r="K109" i="15"/>
  <c r="AR109" i="15" s="1"/>
  <c r="K112" i="15"/>
  <c r="K111" i="15"/>
  <c r="AR111" i="15" s="1"/>
  <c r="K106" i="15"/>
  <c r="K110" i="15"/>
  <c r="AR110" i="15" s="1"/>
  <c r="K107" i="15"/>
  <c r="AR107" i="15" s="1"/>
  <c r="Q103" i="15"/>
  <c r="E85" i="15"/>
  <c r="AI36" i="15"/>
  <c r="S38" i="15"/>
  <c r="AI38" i="15" s="1"/>
  <c r="S129" i="15"/>
  <c r="AI129" i="15" s="1"/>
  <c r="J355" i="1" s="1"/>
  <c r="S35" i="15"/>
  <c r="I113" i="15"/>
  <c r="AQ113" i="15" s="1"/>
  <c r="I110" i="15"/>
  <c r="AQ110" i="15" s="1"/>
  <c r="I108" i="15"/>
  <c r="AQ108" i="15" s="1"/>
  <c r="I107" i="15"/>
  <c r="AQ107" i="15" s="1"/>
  <c r="I106" i="15"/>
  <c r="I111" i="15"/>
  <c r="AQ111" i="15" s="1"/>
  <c r="I109" i="15"/>
  <c r="AQ109" i="15" s="1"/>
  <c r="I112" i="15"/>
  <c r="AE134" i="15"/>
  <c r="F360" i="1" s="1"/>
  <c r="AE73" i="15"/>
  <c r="K77" i="15"/>
  <c r="AO93" i="15"/>
  <c r="AO95" i="15"/>
  <c r="M119" i="15"/>
  <c r="M149" i="15"/>
  <c r="AF149" i="15" s="1"/>
  <c r="G375" i="1" s="1"/>
  <c r="AF53" i="15"/>
  <c r="W82" i="15"/>
  <c r="W79" i="15"/>
  <c r="W83" i="15"/>
  <c r="W80" i="15"/>
  <c r="W81" i="15"/>
  <c r="AK78" i="15"/>
  <c r="AX78" i="15" s="1"/>
  <c r="W84" i="15"/>
  <c r="G88" i="15"/>
  <c r="G89" i="15"/>
  <c r="Y42" i="15"/>
  <c r="Y46" i="15"/>
  <c r="AO79" i="15"/>
  <c r="AO80" i="15"/>
  <c r="AO83" i="15"/>
  <c r="AO82" i="15"/>
  <c r="AO84" i="15"/>
  <c r="AO81" i="15"/>
  <c r="Q73" i="15"/>
  <c r="Q74" i="15"/>
  <c r="AH74" i="15" s="1"/>
  <c r="Q75" i="15"/>
  <c r="AH75" i="15" s="1"/>
  <c r="Q76" i="15"/>
  <c r="AH76" i="15" s="1"/>
  <c r="U125" i="15"/>
  <c r="AW125" i="15" s="1"/>
  <c r="U127" i="15"/>
  <c r="U130" i="15" s="1"/>
  <c r="U124" i="15"/>
  <c r="AW124" i="15" s="1"/>
  <c r="U122" i="15"/>
  <c r="AW122" i="15" s="1"/>
  <c r="U123" i="15"/>
  <c r="AW123" i="15" s="1"/>
  <c r="U126" i="15"/>
  <c r="AW126" i="15" s="1"/>
  <c r="U121" i="15"/>
  <c r="AW121" i="15" s="1"/>
  <c r="U60" i="15"/>
  <c r="U61" i="15"/>
  <c r="S149" i="15"/>
  <c r="AI149" i="15" s="1"/>
  <c r="J375" i="1" s="1"/>
  <c r="AI53" i="15"/>
  <c r="AB76" i="15"/>
  <c r="AL76" i="15" s="1"/>
  <c r="X118" i="15"/>
  <c r="W126" i="15"/>
  <c r="W123" i="15"/>
  <c r="W122" i="15"/>
  <c r="W124" i="15"/>
  <c r="W125" i="15"/>
  <c r="W121" i="15"/>
  <c r="W127" i="15"/>
  <c r="W130" i="15" s="1"/>
  <c r="O89" i="15"/>
  <c r="O88" i="15"/>
  <c r="O90" i="15" s="1"/>
  <c r="AD103" i="15"/>
  <c r="G109" i="15"/>
  <c r="AP109" i="15" s="1"/>
  <c r="G108" i="15"/>
  <c r="AP108" i="15" s="1"/>
  <c r="G112" i="15"/>
  <c r="G106" i="15"/>
  <c r="G113" i="15"/>
  <c r="AP113" i="15" s="1"/>
  <c r="G110" i="15"/>
  <c r="AP110" i="15" s="1"/>
  <c r="G111" i="15"/>
  <c r="AP111" i="15" s="1"/>
  <c r="G107" i="15"/>
  <c r="AP107" i="15" s="1"/>
  <c r="S97" i="15"/>
  <c r="AV97" i="15" s="1"/>
  <c r="AI91" i="15"/>
  <c r="S95" i="15"/>
  <c r="AV95" i="15" s="1"/>
  <c r="S92" i="15"/>
  <c r="S94" i="15"/>
  <c r="AV94" i="15" s="1"/>
  <c r="S96" i="15"/>
  <c r="AV96" i="15" s="1"/>
  <c r="S93" i="15"/>
  <c r="AV93" i="15" s="1"/>
  <c r="I76" i="15"/>
  <c r="AD76" i="15" s="1"/>
  <c r="I74" i="15"/>
  <c r="AD74" i="15" s="1"/>
  <c r="I73" i="15"/>
  <c r="I75" i="15"/>
  <c r="AD75" i="15" s="1"/>
  <c r="G60" i="15"/>
  <c r="Q119" i="15"/>
  <c r="Q149" i="15"/>
  <c r="AH149" i="15" s="1"/>
  <c r="I375" i="1" s="1"/>
  <c r="AH53" i="15"/>
  <c r="W103" i="15"/>
  <c r="X101" i="15"/>
  <c r="K124" i="15"/>
  <c r="AR124" i="15" s="1"/>
  <c r="K126" i="15"/>
  <c r="AR126" i="15" s="1"/>
  <c r="K123" i="15"/>
  <c r="AR123" i="15" s="1"/>
  <c r="K127" i="15"/>
  <c r="K130" i="15" s="1"/>
  <c r="K125" i="15"/>
  <c r="AR125" i="15" s="1"/>
  <c r="K121" i="15"/>
  <c r="AR121" i="15" s="1"/>
  <c r="K122" i="15"/>
  <c r="AR122" i="15" s="1"/>
  <c r="W149" i="15"/>
  <c r="AK149" i="15" s="1"/>
  <c r="L375" i="1" s="1"/>
  <c r="AK53" i="15"/>
  <c r="U89" i="15"/>
  <c r="U88" i="15"/>
  <c r="U90" i="15" s="1"/>
  <c r="W119" i="15"/>
  <c r="X117" i="15"/>
  <c r="AO94" i="15"/>
  <c r="AB75" i="15"/>
  <c r="Q38" i="15"/>
  <c r="AH38" i="15" s="1"/>
  <c r="AH36" i="15"/>
  <c r="Q129" i="15"/>
  <c r="AH129" i="15" s="1"/>
  <c r="I355" i="1" s="1"/>
  <c r="Q35" i="15"/>
  <c r="Q127" i="15"/>
  <c r="Q130" i="15" s="1"/>
  <c r="Q121" i="15"/>
  <c r="AU121" i="15" s="1"/>
  <c r="Q124" i="15"/>
  <c r="AU124" i="15" s="1"/>
  <c r="Q126" i="15"/>
  <c r="AU126" i="15" s="1"/>
  <c r="Q123" i="15"/>
  <c r="AU123" i="15" s="1"/>
  <c r="Q122" i="15"/>
  <c r="AU122" i="15" s="1"/>
  <c r="Q125" i="15"/>
  <c r="AU125" i="15" s="1"/>
  <c r="M107" i="15"/>
  <c r="AS107" i="15" s="1"/>
  <c r="M106" i="15"/>
  <c r="M111" i="15"/>
  <c r="AS111" i="15" s="1"/>
  <c r="M109" i="15"/>
  <c r="AS109" i="15" s="1"/>
  <c r="M112" i="15"/>
  <c r="M108" i="15"/>
  <c r="AS108" i="15" s="1"/>
  <c r="M113" i="15"/>
  <c r="AS113" i="15" s="1"/>
  <c r="M110" i="15"/>
  <c r="AS110" i="15" s="1"/>
  <c r="O149" i="15"/>
  <c r="AG149" i="15" s="1"/>
  <c r="H375" i="1" s="1"/>
  <c r="AG53" i="15"/>
  <c r="E129" i="15"/>
  <c r="AB129" i="15" s="1"/>
  <c r="C355" i="1" s="1"/>
  <c r="E35" i="15"/>
  <c r="AB36" i="15"/>
  <c r="E38" i="15"/>
  <c r="AB38" i="15" s="1"/>
  <c r="M73" i="15"/>
  <c r="M75" i="15"/>
  <c r="AF75" i="15" s="1"/>
  <c r="M74" i="15"/>
  <c r="AF74" i="15" s="1"/>
  <c r="M76" i="15"/>
  <c r="AF76" i="15" s="1"/>
  <c r="I149" i="15"/>
  <c r="AD149" i="15" s="1"/>
  <c r="E375" i="1" s="1"/>
  <c r="AD53" i="15"/>
  <c r="K119" i="15"/>
  <c r="X59" i="15"/>
  <c r="M125" i="15"/>
  <c r="AS125" i="15" s="1"/>
  <c r="M122" i="15"/>
  <c r="AS122" i="15" s="1"/>
  <c r="M123" i="15"/>
  <c r="AS123" i="15" s="1"/>
  <c r="M127" i="15"/>
  <c r="M130" i="15" s="1"/>
  <c r="M124" i="15"/>
  <c r="AS124" i="15" s="1"/>
  <c r="M126" i="15"/>
  <c r="AS126" i="15" s="1"/>
  <c r="M121" i="15"/>
  <c r="AS121" i="15" s="1"/>
  <c r="U149" i="15"/>
  <c r="AJ149" i="15" s="1"/>
  <c r="K375" i="1" s="1"/>
  <c r="AJ53" i="15"/>
  <c r="X149" i="15"/>
  <c r="AL149" i="15" s="1"/>
  <c r="M375" i="1" s="1"/>
  <c r="C15" i="21" s="1"/>
  <c r="AI134" i="15"/>
  <c r="J360" i="1" s="1"/>
  <c r="S77" i="15"/>
  <c r="AI73" i="15"/>
  <c r="AI78" i="15"/>
  <c r="AV78" i="15" s="1"/>
  <c r="S82" i="15"/>
  <c r="S79" i="15"/>
  <c r="S84" i="15"/>
  <c r="S81" i="15"/>
  <c r="S80" i="15"/>
  <c r="S83" i="15"/>
  <c r="O103" i="15"/>
  <c r="X102" i="15"/>
  <c r="AT127" i="15"/>
  <c r="I60" i="15"/>
  <c r="I61" i="15" s="1"/>
  <c r="AB74" i="15"/>
  <c r="M129" i="15"/>
  <c r="AF129" i="15" s="1"/>
  <c r="G355" i="1" s="1"/>
  <c r="AF36" i="15"/>
  <c r="M38" i="15"/>
  <c r="AF38" i="15" s="1"/>
  <c r="M35" i="15"/>
  <c r="O73" i="15"/>
  <c r="O74" i="15"/>
  <c r="AG74" i="15" s="1"/>
  <c r="O75" i="15"/>
  <c r="AG75" i="15" s="1"/>
  <c r="O76" i="15"/>
  <c r="AG76" i="15" s="1"/>
  <c r="O61" i="15"/>
  <c r="O60" i="15"/>
  <c r="Q60" i="15"/>
  <c r="S121" i="15"/>
  <c r="AV121" i="15" s="1"/>
  <c r="S127" i="15"/>
  <c r="S130" i="15" s="1"/>
  <c r="S122" i="15"/>
  <c r="AV122" i="15" s="1"/>
  <c r="S125" i="15"/>
  <c r="AV125" i="15" s="1"/>
  <c r="S126" i="15"/>
  <c r="AV126" i="15" s="1"/>
  <c r="S124" i="15"/>
  <c r="AV124" i="15" s="1"/>
  <c r="S123" i="15"/>
  <c r="AV123" i="15" s="1"/>
  <c r="M60" i="15"/>
  <c r="M61" i="15" s="1"/>
  <c r="U73" i="15"/>
  <c r="U74" i="15"/>
  <c r="AJ74" i="15" s="1"/>
  <c r="U75" i="15"/>
  <c r="AJ75" i="15" s="1"/>
  <c r="U76" i="15"/>
  <c r="AJ76" i="15" s="1"/>
  <c r="W61" i="15"/>
  <c r="I58" i="15"/>
  <c r="E134" i="15"/>
  <c r="E77" i="15"/>
  <c r="AB73" i="15"/>
  <c r="E136" i="15"/>
  <c r="AO92" i="15"/>
  <c r="E98" i="15"/>
  <c r="X129" i="15" l="1"/>
  <c r="AL129" i="15" s="1"/>
  <c r="M355" i="1"/>
  <c r="AL139" i="15"/>
  <c r="M365" i="1" s="1"/>
  <c r="AD35" i="15"/>
  <c r="AL53" i="15"/>
  <c r="AL36" i="15"/>
  <c r="AL35" i="15" s="1"/>
  <c r="AL74" i="15"/>
  <c r="W85" i="15"/>
  <c r="X103" i="15"/>
  <c r="AH130" i="15"/>
  <c r="I356" i="1" s="1"/>
  <c r="AP112" i="15"/>
  <c r="AX126" i="15"/>
  <c r="X126" i="15"/>
  <c r="S140" i="15"/>
  <c r="AI140" i="15" s="1"/>
  <c r="J366" i="1" s="1"/>
  <c r="AI35" i="15"/>
  <c r="AR112" i="15"/>
  <c r="S111" i="15"/>
  <c r="AV111" i="15" s="1"/>
  <c r="S108" i="15"/>
  <c r="AV108" i="15" s="1"/>
  <c r="S107" i="15"/>
  <c r="AV107" i="15" s="1"/>
  <c r="S109" i="15"/>
  <c r="AV109" i="15" s="1"/>
  <c r="S113" i="15"/>
  <c r="AV113" i="15" s="1"/>
  <c r="S110" i="15"/>
  <c r="AV110" i="15" s="1"/>
  <c r="S112" i="15"/>
  <c r="S106" i="15"/>
  <c r="S150" i="15" s="1"/>
  <c r="M84" i="15"/>
  <c r="M81" i="15"/>
  <c r="AF78" i="15"/>
  <c r="AS78" i="15" s="1"/>
  <c r="M82" i="15"/>
  <c r="M79" i="15"/>
  <c r="M150" i="15" s="1"/>
  <c r="M80" i="15"/>
  <c r="M135" i="15" s="1"/>
  <c r="AF135" i="15" s="1"/>
  <c r="M83" i="15"/>
  <c r="I83" i="15"/>
  <c r="I80" i="15"/>
  <c r="I84" i="15"/>
  <c r="I81" i="15"/>
  <c r="I82" i="15"/>
  <c r="AD78" i="15"/>
  <c r="AQ78" i="15" s="1"/>
  <c r="I79" i="15"/>
  <c r="I150" i="15" s="1"/>
  <c r="AV84" i="15"/>
  <c r="AV81" i="15"/>
  <c r="AV79" i="15"/>
  <c r="AV82" i="15"/>
  <c r="AV80" i="15"/>
  <c r="AV83" i="15"/>
  <c r="AF130" i="15"/>
  <c r="G356" i="1" s="1"/>
  <c r="AS112" i="15"/>
  <c r="Q140" i="15"/>
  <c r="AH140" i="15" s="1"/>
  <c r="I366" i="1" s="1"/>
  <c r="AH35" i="15"/>
  <c r="W110" i="15"/>
  <c r="W108" i="15"/>
  <c r="W106" i="15"/>
  <c r="W135" i="15" s="1"/>
  <c r="AK135" i="15" s="1"/>
  <c r="W107" i="15"/>
  <c r="W111" i="15"/>
  <c r="W112" i="15"/>
  <c r="W109" i="15"/>
  <c r="W113" i="15"/>
  <c r="AJ130" i="15"/>
  <c r="K356" i="1" s="1"/>
  <c r="Q90" i="15"/>
  <c r="AO85" i="15"/>
  <c r="AQ112" i="15"/>
  <c r="M140" i="15"/>
  <c r="AF140" i="15" s="1"/>
  <c r="G366" i="1" s="1"/>
  <c r="AF35" i="15"/>
  <c r="O112" i="15"/>
  <c r="O110" i="15"/>
  <c r="AT110" i="15" s="1"/>
  <c r="O107" i="15"/>
  <c r="AT107" i="15" s="1"/>
  <c r="O106" i="15"/>
  <c r="O108" i="15"/>
  <c r="AT108" i="15" s="1"/>
  <c r="O113" i="15"/>
  <c r="AT113" i="15" s="1"/>
  <c r="O111" i="15"/>
  <c r="AT111" i="15" s="1"/>
  <c r="AB35" i="15"/>
  <c r="E140" i="15"/>
  <c r="AB140" i="15" s="1"/>
  <c r="C366" i="1" s="1"/>
  <c r="AR127" i="15"/>
  <c r="G83" i="15"/>
  <c r="G80" i="15"/>
  <c r="G84" i="15"/>
  <c r="G81" i="15"/>
  <c r="G82" i="15"/>
  <c r="AC78" i="15"/>
  <c r="AP78" i="15" s="1"/>
  <c r="G79" i="15"/>
  <c r="K90" i="15"/>
  <c r="AO112" i="15"/>
  <c r="E144" i="15"/>
  <c r="AG134" i="15"/>
  <c r="H360" i="1" s="1"/>
  <c r="AG73" i="15"/>
  <c r="O77" i="15"/>
  <c r="AN149" i="15"/>
  <c r="O375" i="1" s="1"/>
  <c r="AM149" i="15"/>
  <c r="N375" i="1" s="1"/>
  <c r="AY125" i="15"/>
  <c r="G61" i="15"/>
  <c r="AK130" i="15"/>
  <c r="L356" i="1" s="1"/>
  <c r="AJ91" i="15"/>
  <c r="U97" i="15"/>
  <c r="AW97" i="15" s="1"/>
  <c r="U95" i="15"/>
  <c r="AW95" i="15" s="1"/>
  <c r="U92" i="15"/>
  <c r="U96" i="15"/>
  <c r="AW96" i="15" s="1"/>
  <c r="U93" i="15"/>
  <c r="AW93" i="15" s="1"/>
  <c r="U94" i="15"/>
  <c r="AW94" i="15" s="1"/>
  <c r="E90" i="15"/>
  <c r="E137" i="15" s="1"/>
  <c r="K84" i="15"/>
  <c r="K81" i="15"/>
  <c r="AE78" i="15"/>
  <c r="AR78" i="15" s="1"/>
  <c r="K80" i="15"/>
  <c r="K135" i="15" s="1"/>
  <c r="AE135" i="15" s="1"/>
  <c r="K82" i="15"/>
  <c r="K79" i="15"/>
  <c r="K83" i="15"/>
  <c r="S90" i="15"/>
  <c r="M96" i="15"/>
  <c r="AS96" i="15" s="1"/>
  <c r="M94" i="15"/>
  <c r="AS94" i="15" s="1"/>
  <c r="M97" i="15"/>
  <c r="AS97" i="15" s="1"/>
  <c r="AF91" i="15"/>
  <c r="M95" i="15"/>
  <c r="AS95" i="15" s="1"/>
  <c r="M92" i="15"/>
  <c r="M93" i="15"/>
  <c r="AS93" i="15" s="1"/>
  <c r="I93" i="15"/>
  <c r="AQ93" i="15" s="1"/>
  <c r="I96" i="15"/>
  <c r="AQ96" i="15" s="1"/>
  <c r="I94" i="15"/>
  <c r="AQ94" i="15" s="1"/>
  <c r="I95" i="15"/>
  <c r="AQ95" i="15" s="1"/>
  <c r="I92" i="15"/>
  <c r="AD91" i="15"/>
  <c r="I97" i="15"/>
  <c r="AQ97" i="15" s="1"/>
  <c r="AL75" i="15"/>
  <c r="AE130" i="15"/>
  <c r="F356" i="1" s="1"/>
  <c r="X121" i="15"/>
  <c r="AX121" i="15"/>
  <c r="AJ78" i="15"/>
  <c r="AW78" i="15" s="1"/>
  <c r="U82" i="15"/>
  <c r="U79" i="15"/>
  <c r="U81" i="15"/>
  <c r="U83" i="15"/>
  <c r="U80" i="15"/>
  <c r="U150" i="15" s="1"/>
  <c r="U84" i="15"/>
  <c r="G90" i="15"/>
  <c r="I114" i="15"/>
  <c r="I131" i="15" s="1"/>
  <c r="AQ106" i="15"/>
  <c r="AQ114" i="15" s="1"/>
  <c r="Q108" i="15"/>
  <c r="AU108" i="15" s="1"/>
  <c r="Q111" i="15"/>
  <c r="AU111" i="15" s="1"/>
  <c r="Q112" i="15"/>
  <c r="Q106" i="15"/>
  <c r="Q109" i="15"/>
  <c r="AU109" i="15" s="1"/>
  <c r="Q113" i="15"/>
  <c r="AU113" i="15" s="1"/>
  <c r="Q110" i="15"/>
  <c r="AU110" i="15" s="1"/>
  <c r="Q107" i="15"/>
  <c r="AU107" i="15" s="1"/>
  <c r="K61" i="15"/>
  <c r="O94" i="15"/>
  <c r="AT94" i="15" s="1"/>
  <c r="O97" i="15"/>
  <c r="AT97" i="15" s="1"/>
  <c r="AG91" i="15"/>
  <c r="O95" i="15"/>
  <c r="AT95" i="15" s="1"/>
  <c r="O92" i="15"/>
  <c r="O96" i="15"/>
  <c r="AT96" i="15" s="1"/>
  <c r="O93" i="15"/>
  <c r="AT93" i="15" s="1"/>
  <c r="S98" i="15"/>
  <c r="AV92" i="15"/>
  <c r="S137" i="15"/>
  <c r="AS106" i="15"/>
  <c r="M114" i="15"/>
  <c r="M131" i="15" s="1"/>
  <c r="AF131" i="15" s="1"/>
  <c r="AD134" i="15"/>
  <c r="E360" i="1" s="1"/>
  <c r="I77" i="15"/>
  <c r="AD73" i="15"/>
  <c r="X125" i="15"/>
  <c r="AX125" i="15"/>
  <c r="AW127" i="15"/>
  <c r="AH134" i="15"/>
  <c r="I360" i="1" s="1"/>
  <c r="Q77" i="15"/>
  <c r="AH73" i="15"/>
  <c r="U111" i="15"/>
  <c r="AW111" i="15" s="1"/>
  <c r="U109" i="15"/>
  <c r="AW109" i="15" s="1"/>
  <c r="U106" i="15"/>
  <c r="U107" i="15"/>
  <c r="AW107" i="15" s="1"/>
  <c r="U108" i="15"/>
  <c r="AW108" i="15" s="1"/>
  <c r="U112" i="15"/>
  <c r="U113" i="15"/>
  <c r="AW113" i="15" s="1"/>
  <c r="U110" i="15"/>
  <c r="AW110" i="15" s="1"/>
  <c r="M90" i="15"/>
  <c r="AB134" i="15"/>
  <c r="AO106" i="15"/>
  <c r="E114" i="15"/>
  <c r="AK91" i="15"/>
  <c r="W97" i="15"/>
  <c r="AX97" i="15" s="1"/>
  <c r="W95" i="15"/>
  <c r="AX95" i="15" s="1"/>
  <c r="W92" i="15"/>
  <c r="W150" i="15" s="1"/>
  <c r="AK150" i="15" s="1"/>
  <c r="L376" i="1" s="1"/>
  <c r="W93" i="15"/>
  <c r="AX93" i="15" s="1"/>
  <c r="W96" i="15"/>
  <c r="AX96" i="15" s="1"/>
  <c r="W94" i="15"/>
  <c r="AX94" i="15" s="1"/>
  <c r="AV127" i="15"/>
  <c r="AJ134" i="15"/>
  <c r="K360" i="1" s="1"/>
  <c r="U77" i="15"/>
  <c r="AJ73" i="15"/>
  <c r="Q84" i="15"/>
  <c r="Q81" i="15"/>
  <c r="AH78" i="15"/>
  <c r="AU78" i="15" s="1"/>
  <c r="Q82" i="15"/>
  <c r="Q79" i="15"/>
  <c r="Q83" i="15"/>
  <c r="Q80" i="15"/>
  <c r="AY126" i="15"/>
  <c r="X124" i="15"/>
  <c r="AX124" i="15"/>
  <c r="AY124" i="15" s="1"/>
  <c r="X60" i="15"/>
  <c r="X61" i="15" s="1"/>
  <c r="K140" i="15"/>
  <c r="AE140" i="15" s="1"/>
  <c r="F366" i="1" s="1"/>
  <c r="AE35" i="15"/>
  <c r="AF134" i="15"/>
  <c r="G360" i="1" s="1"/>
  <c r="M77" i="15"/>
  <c r="AF73" i="15"/>
  <c r="AC134" i="15"/>
  <c r="D360" i="1" s="1"/>
  <c r="G77" i="15"/>
  <c r="AC73" i="15"/>
  <c r="I88" i="15"/>
  <c r="I89" i="15"/>
  <c r="AB132" i="15"/>
  <c r="C358" i="1" s="1"/>
  <c r="AO98" i="15"/>
  <c r="AB136" i="15"/>
  <c r="Q61" i="15"/>
  <c r="AS127" i="15"/>
  <c r="X119" i="15"/>
  <c r="X122" i="15"/>
  <c r="AX122" i="15"/>
  <c r="AY122" i="15" s="1"/>
  <c r="AX79" i="15"/>
  <c r="AX83" i="15"/>
  <c r="AX82" i="15"/>
  <c r="AX81" i="15"/>
  <c r="AX80" i="15"/>
  <c r="AX84" i="15"/>
  <c r="K114" i="15"/>
  <c r="K131" i="15" s="1"/>
  <c r="AE131" i="15" s="1"/>
  <c r="AR106" i="15"/>
  <c r="AI130" i="15"/>
  <c r="J356" i="1" s="1"/>
  <c r="S135" i="15"/>
  <c r="AI135" i="15" s="1"/>
  <c r="E135" i="15"/>
  <c r="O84" i="15"/>
  <c r="O81" i="15"/>
  <c r="AG78" i="15"/>
  <c r="AT78" i="15" s="1"/>
  <c r="O82" i="15"/>
  <c r="O79" i="15"/>
  <c r="O150" i="15" s="1"/>
  <c r="O83" i="15"/>
  <c r="O80" i="15"/>
  <c r="S85" i="15"/>
  <c r="AU127" i="15"/>
  <c r="G114" i="15"/>
  <c r="G131" i="15" s="1"/>
  <c r="AP106" i="15"/>
  <c r="AP114" i="15" s="1"/>
  <c r="AX123" i="15"/>
  <c r="AY123" i="15" s="1"/>
  <c r="X123" i="15"/>
  <c r="G140" i="15"/>
  <c r="AC140" i="15" s="1"/>
  <c r="D366" i="1" s="1"/>
  <c r="AC35" i="15"/>
  <c r="X58" i="15"/>
  <c r="O137" i="15" l="1"/>
  <c r="S136" i="15"/>
  <c r="AI136" i="15" s="1"/>
  <c r="M144" i="15"/>
  <c r="AF144" i="15" s="1"/>
  <c r="M137" i="15"/>
  <c r="M139" i="15" s="1"/>
  <c r="AF139" i="15" s="1"/>
  <c r="G365" i="1" s="1"/>
  <c r="I135" i="15"/>
  <c r="AD135" i="15" s="1"/>
  <c r="AR114" i="15"/>
  <c r="AL73" i="15"/>
  <c r="M151" i="15"/>
  <c r="AF150" i="15"/>
  <c r="G376" i="1" s="1"/>
  <c r="O151" i="15"/>
  <c r="AG150" i="15"/>
  <c r="H376" i="1" s="1"/>
  <c r="U151" i="15"/>
  <c r="AJ150" i="15"/>
  <c r="K376" i="1" s="1"/>
  <c r="O98" i="15"/>
  <c r="O136" i="15"/>
  <c r="AG136" i="15" s="1"/>
  <c r="AT92" i="15"/>
  <c r="AG137" i="15"/>
  <c r="O139" i="15"/>
  <c r="AG139" i="15" s="1"/>
  <c r="H365" i="1" s="1"/>
  <c r="O138" i="15"/>
  <c r="O114" i="15"/>
  <c r="O131" i="15" s="1"/>
  <c r="AT106" i="15"/>
  <c r="AB135" i="15"/>
  <c r="AW79" i="15"/>
  <c r="AW81" i="15"/>
  <c r="AW84" i="15"/>
  <c r="AW83" i="15"/>
  <c r="AW80" i="15"/>
  <c r="AW82" i="15"/>
  <c r="U136" i="15"/>
  <c r="AJ136" i="15" s="1"/>
  <c r="AW92" i="15"/>
  <c r="U98" i="15"/>
  <c r="S114" i="15"/>
  <c r="S131" i="15" s="1"/>
  <c r="AV106" i="15"/>
  <c r="AX127" i="15"/>
  <c r="AF137" i="15"/>
  <c r="X127" i="15"/>
  <c r="X130" i="15" s="1"/>
  <c r="X109" i="15"/>
  <c r="AX109" i="15"/>
  <c r="AY109" i="15" s="1"/>
  <c r="AS114" i="15"/>
  <c r="K96" i="15"/>
  <c r="K94" i="15"/>
  <c r="AR94" i="15" s="1"/>
  <c r="K97" i="15"/>
  <c r="AR97" i="15" s="1"/>
  <c r="K95" i="15"/>
  <c r="AR95" i="15" s="1"/>
  <c r="K92" i="15"/>
  <c r="K150" i="15" s="1"/>
  <c r="K93" i="15"/>
  <c r="AR93" i="15" s="1"/>
  <c r="AE91" i="15"/>
  <c r="W151" i="15"/>
  <c r="AX111" i="15"/>
  <c r="AY111" i="15" s="1"/>
  <c r="X111" i="15"/>
  <c r="AB150" i="15"/>
  <c r="C376" i="1" s="1"/>
  <c r="E151" i="15"/>
  <c r="W137" i="15"/>
  <c r="O135" i="15"/>
  <c r="AG135" i="15" s="1"/>
  <c r="AB137" i="15"/>
  <c r="E139" i="15"/>
  <c r="AB139" i="15" s="1"/>
  <c r="C365" i="1" s="1"/>
  <c r="E138" i="15"/>
  <c r="AY121" i="15"/>
  <c r="AY127" i="15" s="1"/>
  <c r="S139" i="15"/>
  <c r="AI139" i="15" s="1"/>
  <c r="J365" i="1" s="1"/>
  <c r="AI137" i="15"/>
  <c r="S138" i="15"/>
  <c r="X107" i="15"/>
  <c r="AX107" i="15"/>
  <c r="AY107" i="15" s="1"/>
  <c r="AC131" i="15"/>
  <c r="M136" i="15"/>
  <c r="AF136" i="15" s="1"/>
  <c r="M98" i="15"/>
  <c r="AS92" i="15"/>
  <c r="Q135" i="15"/>
  <c r="AH135" i="15" s="1"/>
  <c r="G93" i="15"/>
  <c r="G96" i="15"/>
  <c r="G94" i="15"/>
  <c r="G97" i="15"/>
  <c r="G95" i="15"/>
  <c r="G92" i="15"/>
  <c r="G150" i="15" s="1"/>
  <c r="AC91" i="15"/>
  <c r="AB144" i="15"/>
  <c r="E145" i="15"/>
  <c r="I144" i="15"/>
  <c r="AX106" i="15"/>
  <c r="X106" i="15"/>
  <c r="W114" i="15"/>
  <c r="W131" i="15" s="1"/>
  <c r="AV85" i="15"/>
  <c r="M85" i="15"/>
  <c r="AD150" i="15"/>
  <c r="E376" i="1" s="1"/>
  <c r="I151" i="15"/>
  <c r="K85" i="15"/>
  <c r="X113" i="15"/>
  <c r="AX113" i="15"/>
  <c r="AY113" i="15" s="1"/>
  <c r="G135" i="15"/>
  <c r="AC135" i="15" s="1"/>
  <c r="AX85" i="15"/>
  <c r="X134" i="15"/>
  <c r="U135" i="15"/>
  <c r="AJ135" i="15" s="1"/>
  <c r="X108" i="15"/>
  <c r="AX108" i="15"/>
  <c r="AY108" i="15" s="1"/>
  <c r="AL78" i="15"/>
  <c r="R26" i="15"/>
  <c r="S26" i="15" s="1"/>
  <c r="E131" i="15"/>
  <c r="S144" i="15"/>
  <c r="AV112" i="15"/>
  <c r="AO114" i="15"/>
  <c r="O85" i="15"/>
  <c r="I90" i="15"/>
  <c r="I137" i="15" s="1"/>
  <c r="Q85" i="15"/>
  <c r="U144" i="15"/>
  <c r="AW112" i="15"/>
  <c r="AI132" i="15"/>
  <c r="J358" i="1" s="1"/>
  <c r="AV98" i="15"/>
  <c r="X110" i="15"/>
  <c r="AX110" i="15"/>
  <c r="AY110" i="15" s="1"/>
  <c r="AS79" i="15"/>
  <c r="AS80" i="15"/>
  <c r="AS84" i="15"/>
  <c r="AS81" i="15"/>
  <c r="AS83" i="15"/>
  <c r="AS82" i="15"/>
  <c r="AU112" i="15"/>
  <c r="U137" i="15"/>
  <c r="AR83" i="15"/>
  <c r="AR80" i="15"/>
  <c r="AR79" i="15"/>
  <c r="AR84" i="15"/>
  <c r="AR81" i="15"/>
  <c r="AR82" i="15"/>
  <c r="O144" i="15"/>
  <c r="AT112" i="15"/>
  <c r="AD131" i="15"/>
  <c r="W144" i="15"/>
  <c r="X112" i="15"/>
  <c r="AX112" i="15"/>
  <c r="AT83" i="15"/>
  <c r="AT84" i="15"/>
  <c r="AT80" i="15"/>
  <c r="AT81" i="15"/>
  <c r="AT79" i="15"/>
  <c r="AT82" i="15"/>
  <c r="W136" i="15"/>
  <c r="AK136" i="15" s="1"/>
  <c r="AX92" i="15"/>
  <c r="W98" i="15"/>
  <c r="I136" i="15"/>
  <c r="AD136" i="15" s="1"/>
  <c r="I98" i="15"/>
  <c r="AQ92" i="15"/>
  <c r="G85" i="15"/>
  <c r="I85" i="15"/>
  <c r="U114" i="15"/>
  <c r="U131" i="15" s="1"/>
  <c r="AW106" i="15"/>
  <c r="Q94" i="15"/>
  <c r="AU94" i="15" s="1"/>
  <c r="Q97" i="15"/>
  <c r="AU97" i="15" s="1"/>
  <c r="AH91" i="15"/>
  <c r="Q95" i="15"/>
  <c r="AU95" i="15" s="1"/>
  <c r="Q92" i="15"/>
  <c r="Q150" i="15" s="1"/>
  <c r="Q96" i="15"/>
  <c r="AU96" i="15" s="1"/>
  <c r="Q93" i="15"/>
  <c r="AU93" i="15" s="1"/>
  <c r="AU84" i="15"/>
  <c r="AU81" i="15"/>
  <c r="AU82" i="15"/>
  <c r="AU79" i="15"/>
  <c r="AU80" i="15"/>
  <c r="AU83" i="15"/>
  <c r="Q114" i="15"/>
  <c r="Q131" i="15" s="1"/>
  <c r="AU106" i="15"/>
  <c r="AU114" i="15" s="1"/>
  <c r="U85" i="15"/>
  <c r="AP84" i="15"/>
  <c r="AP79" i="15"/>
  <c r="AP81" i="15"/>
  <c r="AP80" i="15"/>
  <c r="AP82" i="15"/>
  <c r="AP83" i="15"/>
  <c r="AY78" i="15"/>
  <c r="AQ83" i="15"/>
  <c r="AQ80" i="15"/>
  <c r="AQ84" i="15"/>
  <c r="AQ82" i="15"/>
  <c r="AQ79" i="15"/>
  <c r="AQ81" i="15"/>
  <c r="W152" i="15" l="1"/>
  <c r="AK152" i="15" s="1"/>
  <c r="L378" i="1" s="1"/>
  <c r="AK151" i="15"/>
  <c r="L377" i="1" s="1"/>
  <c r="M138" i="15"/>
  <c r="AF138" i="15" s="1"/>
  <c r="G364" i="1" s="1"/>
  <c r="AY112" i="15"/>
  <c r="AS85" i="15"/>
  <c r="M145" i="15"/>
  <c r="AF145" i="15" s="1"/>
  <c r="AR85" i="15"/>
  <c r="Q137" i="15"/>
  <c r="Q139" i="15" s="1"/>
  <c r="AH139" i="15" s="1"/>
  <c r="I365" i="1" s="1"/>
  <c r="AT114" i="15"/>
  <c r="AY80" i="15"/>
  <c r="AD137" i="15"/>
  <c r="I139" i="15"/>
  <c r="AD139" i="15" s="1"/>
  <c r="E365" i="1" s="1"/>
  <c r="I138" i="15"/>
  <c r="AP96" i="15"/>
  <c r="G144" i="15"/>
  <c r="Q138" i="15"/>
  <c r="X135" i="15"/>
  <c r="AL135" i="15" s="1"/>
  <c r="AY81" i="15"/>
  <c r="AY106" i="15"/>
  <c r="AL134" i="15"/>
  <c r="M360" i="1" s="1"/>
  <c r="AK131" i="15"/>
  <c r="AP93" i="15"/>
  <c r="AY93" i="15" s="1"/>
  <c r="AI138" i="15"/>
  <c r="J364" i="1" s="1"/>
  <c r="S141" i="15"/>
  <c r="U152" i="15"/>
  <c r="AJ152" i="15" s="1"/>
  <c r="K378" i="1" s="1"/>
  <c r="AJ151" i="15"/>
  <c r="K377" i="1" s="1"/>
  <c r="Q98" i="15"/>
  <c r="Q136" i="15"/>
  <c r="AH136" i="15" s="1"/>
  <c r="AU92" i="15"/>
  <c r="AQ85" i="15"/>
  <c r="AK144" i="15"/>
  <c r="W145" i="15"/>
  <c r="AK145" i="15" s="1"/>
  <c r="AB131" i="15"/>
  <c r="E133" i="15"/>
  <c r="AB133" i="15" s="1"/>
  <c r="C359" i="1" s="1"/>
  <c r="AB138" i="15"/>
  <c r="C364" i="1" s="1"/>
  <c r="E141" i="15"/>
  <c r="Z114" i="15"/>
  <c r="AS98" i="15"/>
  <c r="K136" i="15"/>
  <c r="AE136" i="15" s="1"/>
  <c r="K98" i="15"/>
  <c r="AR92" i="15"/>
  <c r="K137" i="15"/>
  <c r="AY84" i="15"/>
  <c r="AD144" i="15"/>
  <c r="I145" i="15"/>
  <c r="AK132" i="15"/>
  <c r="L358" i="1" s="1"/>
  <c r="AX98" i="15"/>
  <c r="AB145" i="15"/>
  <c r="E146" i="15"/>
  <c r="AB146" i="15" s="1"/>
  <c r="M141" i="15"/>
  <c r="AL91" i="15"/>
  <c r="X144" i="15"/>
  <c r="G136" i="15"/>
  <c r="G98" i="15"/>
  <c r="AP92" i="15"/>
  <c r="X150" i="15"/>
  <c r="AL150" i="15" s="1"/>
  <c r="M376" i="1" s="1"/>
  <c r="D15" i="21" s="1"/>
  <c r="AG131" i="15"/>
  <c r="AG138" i="15"/>
  <c r="H364" i="1" s="1"/>
  <c r="O141" i="15"/>
  <c r="AU85" i="15"/>
  <c r="AW114" i="15"/>
  <c r="AJ144" i="15"/>
  <c r="U145" i="15"/>
  <c r="I152" i="15"/>
  <c r="AD152" i="15" s="1"/>
  <c r="E378" i="1" s="1"/>
  <c r="AD151" i="15"/>
  <c r="E377" i="1" s="1"/>
  <c r="AP95" i="15"/>
  <c r="AY95" i="15" s="1"/>
  <c r="AV114" i="15"/>
  <c r="AP85" i="15"/>
  <c r="AY79" i="15"/>
  <c r="AJ132" i="15"/>
  <c r="K358" i="1" s="1"/>
  <c r="AW98" i="15"/>
  <c r="AX114" i="15"/>
  <c r="AI144" i="15"/>
  <c r="S145" i="15"/>
  <c r="AL130" i="15"/>
  <c r="M356" i="1" s="1"/>
  <c r="O152" i="15"/>
  <c r="AG152" i="15" s="1"/>
  <c r="H378" i="1" s="1"/>
  <c r="AG151" i="15"/>
  <c r="H377" i="1" s="1"/>
  <c r="Q144" i="15"/>
  <c r="G137" i="15"/>
  <c r="AY83" i="15"/>
  <c r="AJ131" i="15"/>
  <c r="U133" i="15"/>
  <c r="AJ133" i="15" s="1"/>
  <c r="K359" i="1" s="1"/>
  <c r="AT85" i="15"/>
  <c r="AG144" i="15"/>
  <c r="O145" i="15"/>
  <c r="AP97" i="15"/>
  <c r="AY97" i="15" s="1"/>
  <c r="AK137" i="15"/>
  <c r="W139" i="15"/>
  <c r="L365" i="1" s="1"/>
  <c r="W138" i="15"/>
  <c r="AR96" i="15"/>
  <c r="K144" i="15"/>
  <c r="AI131" i="15"/>
  <c r="S133" i="15"/>
  <c r="AI133" i="15" s="1"/>
  <c r="J359" i="1" s="1"/>
  <c r="AW85" i="15"/>
  <c r="AG132" i="15"/>
  <c r="H358" i="1" s="1"/>
  <c r="AT98" i="15"/>
  <c r="S151" i="15"/>
  <c r="AI150" i="15"/>
  <c r="J376" i="1" s="1"/>
  <c r="X114" i="15"/>
  <c r="Y107" i="15"/>
  <c r="AQ98" i="15"/>
  <c r="U139" i="15"/>
  <c r="AJ139" i="15" s="1"/>
  <c r="K365" i="1" s="1"/>
  <c r="AJ137" i="15"/>
  <c r="U138" i="15"/>
  <c r="AH131" i="15"/>
  <c r="AY82" i="15"/>
  <c r="AP94" i="15"/>
  <c r="AY94" i="15" s="1"/>
  <c r="AB151" i="15"/>
  <c r="C377" i="1" s="1"/>
  <c r="E152" i="15"/>
  <c r="AB152" i="15" s="1"/>
  <c r="C378" i="1" s="1"/>
  <c r="M146" i="15"/>
  <c r="AF146" i="15" s="1"/>
  <c r="M152" i="15"/>
  <c r="AF152" i="15" s="1"/>
  <c r="G378" i="1" s="1"/>
  <c r="AF151" i="15"/>
  <c r="G377" i="1" s="1"/>
  <c r="AH137" i="15" l="1"/>
  <c r="Z107" i="15"/>
  <c r="AY92" i="15"/>
  <c r="AZ107" i="15"/>
  <c r="AY114" i="15"/>
  <c r="AD145" i="15"/>
  <c r="I146" i="15"/>
  <c r="AD146" i="15" s="1"/>
  <c r="AI141" i="15"/>
  <c r="J367" i="1" s="1"/>
  <c r="S142" i="15"/>
  <c r="AI142" i="15" s="1"/>
  <c r="J368" i="1" s="1"/>
  <c r="AN135" i="15"/>
  <c r="AM135" i="15"/>
  <c r="G151" i="15"/>
  <c r="AC150" i="15"/>
  <c r="D376" i="1" s="1"/>
  <c r="AC136" i="15"/>
  <c r="X136" i="15"/>
  <c r="AL136" i="15" s="1"/>
  <c r="AC144" i="15"/>
  <c r="G145" i="15"/>
  <c r="AH138" i="15"/>
  <c r="I364" i="1" s="1"/>
  <c r="Q141" i="15"/>
  <c r="Q151" i="15"/>
  <c r="AH150" i="15"/>
  <c r="I376" i="1" s="1"/>
  <c r="AU98" i="15"/>
  <c r="AE137" i="15"/>
  <c r="K139" i="15"/>
  <c r="AE139" i="15" s="1"/>
  <c r="F365" i="1" s="1"/>
  <c r="K138" i="15"/>
  <c r="W133" i="15"/>
  <c r="AK133" i="15" s="1"/>
  <c r="L359" i="1" s="1"/>
  <c r="AY96" i="15"/>
  <c r="S152" i="15"/>
  <c r="AI152" i="15" s="1"/>
  <c r="J378" i="1" s="1"/>
  <c r="AI151" i="15"/>
  <c r="J377" i="1" s="1"/>
  <c r="U146" i="15"/>
  <c r="AJ145" i="15"/>
  <c r="AJ138" i="15"/>
  <c r="K364" i="1" s="1"/>
  <c r="U141" i="15"/>
  <c r="AL144" i="15"/>
  <c r="M370" i="1" s="1"/>
  <c r="X145" i="15"/>
  <c r="K151" i="15"/>
  <c r="AE150" i="15"/>
  <c r="F376" i="1" s="1"/>
  <c r="AD138" i="15"/>
  <c r="E364" i="1" s="1"/>
  <c r="I141" i="15"/>
  <c r="AB141" i="15"/>
  <c r="C367" i="1" s="1"/>
  <c r="E142" i="15"/>
  <c r="AB142" i="15" s="1"/>
  <c r="C368" i="1" s="1"/>
  <c r="O146" i="15"/>
  <c r="AG146" i="15" s="1"/>
  <c r="AG145" i="15"/>
  <c r="AC137" i="15"/>
  <c r="G139" i="15"/>
  <c r="AC139" i="15" s="1"/>
  <c r="D365" i="1" s="1"/>
  <c r="G138" i="15"/>
  <c r="X137" i="15"/>
  <c r="AY85" i="15"/>
  <c r="O133" i="15"/>
  <c r="AG133" i="15" s="1"/>
  <c r="H359" i="1" s="1"/>
  <c r="M142" i="15"/>
  <c r="AF142" i="15" s="1"/>
  <c r="G368" i="1" s="1"/>
  <c r="AF141" i="15"/>
  <c r="G367" i="1" s="1"/>
  <c r="AR98" i="15"/>
  <c r="X131" i="15"/>
  <c r="Y114" i="15"/>
  <c r="AF132" i="15"/>
  <c r="G358" i="1" s="1"/>
  <c r="M133" i="15"/>
  <c r="AF133" i="15" s="1"/>
  <c r="G359" i="1" s="1"/>
  <c r="AP98" i="15"/>
  <c r="AY98" i="15" s="1"/>
  <c r="AL132" i="15"/>
  <c r="M358" i="1" s="1"/>
  <c r="S146" i="15"/>
  <c r="AI146" i="15" s="1"/>
  <c r="AI145" i="15"/>
  <c r="O142" i="15"/>
  <c r="AG142" i="15" s="1"/>
  <c r="H368" i="1" s="1"/>
  <c r="AG141" i="15"/>
  <c r="H367" i="1" s="1"/>
  <c r="AE144" i="15"/>
  <c r="K145" i="15"/>
  <c r="AD132" i="15"/>
  <c r="E358" i="1" s="1"/>
  <c r="I133" i="15"/>
  <c r="AD133" i="15" s="1"/>
  <c r="E359" i="1" s="1"/>
  <c r="AK138" i="15"/>
  <c r="L364" i="1" s="1"/>
  <c r="W141" i="15"/>
  <c r="AH144" i="15"/>
  <c r="Q145" i="15"/>
  <c r="Y135" i="15"/>
  <c r="Q146" i="15" l="1"/>
  <c r="AH146" i="15" s="1"/>
  <c r="AH145" i="15"/>
  <c r="AK141" i="15"/>
  <c r="L367" i="1" s="1"/>
  <c r="W142" i="15"/>
  <c r="AK142" i="15" s="1"/>
  <c r="L368" i="1" s="1"/>
  <c r="G152" i="15"/>
  <c r="AC152" i="15" s="1"/>
  <c r="D378" i="1" s="1"/>
  <c r="AC151" i="15"/>
  <c r="D377" i="1" s="1"/>
  <c r="X151" i="15"/>
  <c r="AH141" i="15"/>
  <c r="I367" i="1" s="1"/>
  <c r="Q142" i="15"/>
  <c r="AH142" i="15" s="1"/>
  <c r="I368" i="1" s="1"/>
  <c r="Z137" i="15"/>
  <c r="AL137" i="15"/>
  <c r="X139" i="15"/>
  <c r="AC132" i="15"/>
  <c r="D358" i="1" s="1"/>
  <c r="G133" i="15"/>
  <c r="AC133" i="15" s="1"/>
  <c r="D359" i="1" s="1"/>
  <c r="K152" i="15"/>
  <c r="AE152" i="15" s="1"/>
  <c r="F378" i="1" s="1"/>
  <c r="AE151" i="15"/>
  <c r="F377" i="1" s="1"/>
  <c r="AJ141" i="15"/>
  <c r="K367" i="1" s="1"/>
  <c r="U142" i="15"/>
  <c r="AJ142" i="15" s="1"/>
  <c r="K368" i="1" s="1"/>
  <c r="AL131" i="15"/>
  <c r="X133" i="15"/>
  <c r="AL133" i="15" s="1"/>
  <c r="M359" i="1" s="1"/>
  <c r="Z356" i="1" s="1"/>
  <c r="Z357" i="1" s="1"/>
  <c r="AD141" i="15"/>
  <c r="E367" i="1" s="1"/>
  <c r="I142" i="15"/>
  <c r="AD142" i="15" s="1"/>
  <c r="E368" i="1" s="1"/>
  <c r="Q152" i="15"/>
  <c r="AH152" i="15" s="1"/>
  <c r="I378" i="1" s="1"/>
  <c r="AH151" i="15"/>
  <c r="I377" i="1" s="1"/>
  <c r="K146" i="15"/>
  <c r="AE146" i="15" s="1"/>
  <c r="AE145" i="15"/>
  <c r="AE132" i="15"/>
  <c r="F358" i="1" s="1"/>
  <c r="K133" i="15"/>
  <c r="AE133" i="15" s="1"/>
  <c r="F359" i="1" s="1"/>
  <c r="AC145" i="15"/>
  <c r="G146" i="15"/>
  <c r="AC146" i="15" s="1"/>
  <c r="X146" i="15"/>
  <c r="AL146" i="15" s="1"/>
  <c r="M372" i="1" s="1"/>
  <c r="AL145" i="15"/>
  <c r="M371" i="1" s="1"/>
  <c r="AC138" i="15"/>
  <c r="D364" i="1" s="1"/>
  <c r="G141" i="15"/>
  <c r="X138" i="15"/>
  <c r="Y137" i="15" s="1"/>
  <c r="AH132" i="15"/>
  <c r="I358" i="1" s="1"/>
  <c r="Q133" i="15"/>
  <c r="AH133" i="15" s="1"/>
  <c r="I359" i="1" s="1"/>
  <c r="AE138" i="15"/>
  <c r="F364" i="1" s="1"/>
  <c r="K141" i="15"/>
  <c r="AN145" i="15" l="1"/>
  <c r="AM145" i="15"/>
  <c r="X152" i="15"/>
  <c r="AL152" i="15" s="1"/>
  <c r="M378" i="1" s="1"/>
  <c r="AL151" i="15"/>
  <c r="M377" i="1" s="1"/>
  <c r="E15" i="21" s="1"/>
  <c r="F15" i="21" s="1"/>
  <c r="C40" i="21" s="1"/>
  <c r="E40" i="21" s="1"/>
  <c r="AE141" i="15"/>
  <c r="F367" i="1" s="1"/>
  <c r="K142" i="15"/>
  <c r="AE142" i="15" s="1"/>
  <c r="F368" i="1" s="1"/>
  <c r="AL138" i="15"/>
  <c r="M364" i="1" s="1"/>
  <c r="X141" i="15"/>
  <c r="X142" i="15" s="1"/>
  <c r="AC141" i="15"/>
  <c r="D367" i="1" s="1"/>
  <c r="G142" i="15"/>
  <c r="AC142" i="15" s="1"/>
  <c r="D368" i="1" s="1"/>
  <c r="AM147" i="15" l="1"/>
  <c r="N373" i="1" s="1"/>
  <c r="N371" i="1"/>
  <c r="AN147" i="15"/>
  <c r="O373" i="1" s="1"/>
  <c r="O371" i="1"/>
  <c r="AO147" i="15"/>
  <c r="AN150" i="15"/>
  <c r="AM150" i="15" l="1"/>
  <c r="P373" i="1"/>
  <c r="AN151" i="15"/>
  <c r="O376" i="1"/>
  <c r="J15" i="21" s="1"/>
  <c r="AM151" i="15"/>
  <c r="N376" i="1"/>
  <c r="G15" i="21" s="1"/>
  <c r="N334" i="1"/>
  <c r="O334" i="1"/>
  <c r="C330" i="1"/>
  <c r="D330" i="1"/>
  <c r="E330" i="1"/>
  <c r="F330" i="1"/>
  <c r="G330" i="1"/>
  <c r="H330" i="1"/>
  <c r="I330" i="1"/>
  <c r="J330" i="1"/>
  <c r="K330" i="1"/>
  <c r="L330" i="1"/>
  <c r="M330" i="1"/>
  <c r="C333" i="1"/>
  <c r="C334" i="1"/>
  <c r="D334" i="1"/>
  <c r="E334" i="1"/>
  <c r="F334" i="1"/>
  <c r="G334" i="1"/>
  <c r="H334" i="1"/>
  <c r="I334" i="1"/>
  <c r="J334" i="1"/>
  <c r="K334" i="1"/>
  <c r="L334" i="1"/>
  <c r="M334" i="1"/>
  <c r="C335" i="1"/>
  <c r="D335" i="1"/>
  <c r="E335" i="1"/>
  <c r="F335" i="1"/>
  <c r="G335" i="1"/>
  <c r="H335" i="1"/>
  <c r="I335" i="1"/>
  <c r="J335" i="1"/>
  <c r="K335" i="1"/>
  <c r="L335" i="1"/>
  <c r="M335" i="1"/>
  <c r="C336" i="1"/>
  <c r="D336" i="1"/>
  <c r="E336" i="1"/>
  <c r="F336" i="1"/>
  <c r="G336" i="1"/>
  <c r="H336" i="1"/>
  <c r="I336" i="1"/>
  <c r="J336" i="1"/>
  <c r="K336" i="1"/>
  <c r="L336" i="1"/>
  <c r="M336" i="1"/>
  <c r="M339" i="1"/>
  <c r="M340" i="1"/>
  <c r="M341" i="1"/>
  <c r="C342" i="1"/>
  <c r="D342" i="1"/>
  <c r="E342" i="1"/>
  <c r="F342" i="1"/>
  <c r="G342" i="1"/>
  <c r="H342" i="1"/>
  <c r="I342" i="1"/>
  <c r="J342" i="1"/>
  <c r="K342" i="1"/>
  <c r="L342" i="1"/>
  <c r="M342" i="1"/>
  <c r="C343" i="1"/>
  <c r="D343" i="1"/>
  <c r="E343" i="1"/>
  <c r="F343" i="1"/>
  <c r="G343" i="1"/>
  <c r="H343" i="1"/>
  <c r="I343" i="1"/>
  <c r="J343" i="1"/>
  <c r="K343" i="1"/>
  <c r="L343" i="1"/>
  <c r="C344" i="1"/>
  <c r="D344" i="1"/>
  <c r="E344" i="1"/>
  <c r="F344" i="1"/>
  <c r="G344" i="1"/>
  <c r="H344" i="1"/>
  <c r="I344" i="1"/>
  <c r="J344" i="1"/>
  <c r="K344" i="1"/>
  <c r="L344" i="1"/>
  <c r="C345" i="1"/>
  <c r="D345" i="1"/>
  <c r="E345" i="1"/>
  <c r="F345" i="1"/>
  <c r="G345" i="1"/>
  <c r="H345" i="1"/>
  <c r="I345" i="1"/>
  <c r="J345" i="1"/>
  <c r="K345" i="1"/>
  <c r="L345" i="1"/>
  <c r="W42" i="14"/>
  <c r="O20" i="14"/>
  <c r="N20" i="14"/>
  <c r="M20" i="14"/>
  <c r="L20" i="14"/>
  <c r="K20" i="14"/>
  <c r="J20" i="14"/>
  <c r="I20" i="14"/>
  <c r="H20" i="14"/>
  <c r="G20" i="14"/>
  <c r="F20" i="14"/>
  <c r="E20" i="14"/>
  <c r="AK146" i="14"/>
  <c r="AJ146" i="14"/>
  <c r="X140" i="14"/>
  <c r="V127" i="14"/>
  <c r="T127" i="14"/>
  <c r="R127" i="14"/>
  <c r="P127" i="14"/>
  <c r="N127" i="14"/>
  <c r="L127" i="14"/>
  <c r="J127" i="14"/>
  <c r="H127" i="14"/>
  <c r="F127" i="14"/>
  <c r="D127" i="14"/>
  <c r="AK126" i="14"/>
  <c r="AJ126" i="14"/>
  <c r="AI126" i="14"/>
  <c r="AH126" i="14"/>
  <c r="AG126" i="14"/>
  <c r="AF126" i="14"/>
  <c r="AE126" i="14"/>
  <c r="AD126" i="14"/>
  <c r="AC126" i="14"/>
  <c r="AB126" i="14"/>
  <c r="AK125" i="14"/>
  <c r="AJ125" i="14"/>
  <c r="AI125" i="14"/>
  <c r="AH125" i="14"/>
  <c r="AG125" i="14"/>
  <c r="AF125" i="14"/>
  <c r="AE125" i="14"/>
  <c r="AD125" i="14"/>
  <c r="AC125" i="14"/>
  <c r="AB125" i="14"/>
  <c r="AK124" i="14"/>
  <c r="AJ124" i="14"/>
  <c r="AI124" i="14"/>
  <c r="AH124" i="14"/>
  <c r="AG124" i="14"/>
  <c r="AF124" i="14"/>
  <c r="AE124" i="14"/>
  <c r="AD124" i="14"/>
  <c r="AC124" i="14"/>
  <c r="AB124" i="14"/>
  <c r="AK123" i="14"/>
  <c r="AJ123" i="14"/>
  <c r="AI123" i="14"/>
  <c r="AH123" i="14"/>
  <c r="AG123" i="14"/>
  <c r="AF123" i="14"/>
  <c r="AE123" i="14"/>
  <c r="AD123" i="14"/>
  <c r="AC123" i="14"/>
  <c r="AB123" i="14"/>
  <c r="AK122" i="14"/>
  <c r="AJ122" i="14"/>
  <c r="AI122" i="14"/>
  <c r="AH122" i="14"/>
  <c r="AG122" i="14"/>
  <c r="AF122" i="14"/>
  <c r="AE122" i="14"/>
  <c r="AD122" i="14"/>
  <c r="AC122" i="14"/>
  <c r="AB122" i="14"/>
  <c r="AK121" i="14"/>
  <c r="AJ121" i="14"/>
  <c r="AI121" i="14"/>
  <c r="AH121" i="14"/>
  <c r="AG121" i="14"/>
  <c r="AF121" i="14"/>
  <c r="AE121" i="14"/>
  <c r="AD121" i="14"/>
  <c r="AC121" i="14"/>
  <c r="AB121" i="14"/>
  <c r="V119" i="14"/>
  <c r="T119" i="14"/>
  <c r="R119" i="14"/>
  <c r="P119" i="14"/>
  <c r="N119" i="14"/>
  <c r="L119" i="14"/>
  <c r="J119" i="14"/>
  <c r="H119" i="14"/>
  <c r="F119" i="14"/>
  <c r="D119" i="14"/>
  <c r="V114" i="14"/>
  <c r="T114" i="14"/>
  <c r="R114" i="14"/>
  <c r="P114" i="14"/>
  <c r="N114" i="14"/>
  <c r="L114" i="14"/>
  <c r="J114" i="14"/>
  <c r="H114" i="14"/>
  <c r="F114" i="14"/>
  <c r="D114" i="14"/>
  <c r="AK113" i="14"/>
  <c r="AJ113" i="14"/>
  <c r="AI113" i="14"/>
  <c r="AH113" i="14"/>
  <c r="AG113" i="14"/>
  <c r="AF113" i="14"/>
  <c r="AE113" i="14"/>
  <c r="AD113" i="14"/>
  <c r="AC113" i="14"/>
  <c r="AB113" i="14"/>
  <c r="AK112" i="14"/>
  <c r="AJ112" i="14"/>
  <c r="AI112" i="14"/>
  <c r="AH112" i="14"/>
  <c r="AG112" i="14"/>
  <c r="AF112" i="14"/>
  <c r="AE112" i="14"/>
  <c r="AD112" i="14"/>
  <c r="AC112" i="14"/>
  <c r="AB112" i="14"/>
  <c r="AK111" i="14"/>
  <c r="AJ111" i="14"/>
  <c r="AI111" i="14"/>
  <c r="AH111" i="14"/>
  <c r="AG111" i="14"/>
  <c r="AF111" i="14"/>
  <c r="AE111" i="14"/>
  <c r="AD111" i="14"/>
  <c r="AC111" i="14"/>
  <c r="AB111" i="14"/>
  <c r="AK110" i="14"/>
  <c r="AJ110" i="14"/>
  <c r="AI110" i="14"/>
  <c r="AH110" i="14"/>
  <c r="AG110" i="14"/>
  <c r="AF110" i="14"/>
  <c r="AE110" i="14"/>
  <c r="AD110" i="14"/>
  <c r="AC110" i="14"/>
  <c r="AB110" i="14"/>
  <c r="AT109" i="14"/>
  <c r="AK109" i="14"/>
  <c r="AJ109" i="14"/>
  <c r="AI109" i="14"/>
  <c r="AH109" i="14"/>
  <c r="AG109" i="14"/>
  <c r="AF109" i="14"/>
  <c r="AE109" i="14"/>
  <c r="AD109" i="14"/>
  <c r="AC109" i="14"/>
  <c r="AB109" i="14"/>
  <c r="AK108" i="14"/>
  <c r="AJ108" i="14"/>
  <c r="AI108" i="14"/>
  <c r="AH108" i="14"/>
  <c r="AG108" i="14"/>
  <c r="AF108" i="14"/>
  <c r="AE108" i="14"/>
  <c r="AD108" i="14"/>
  <c r="AC108" i="14"/>
  <c r="AB108" i="14"/>
  <c r="AK107" i="14"/>
  <c r="AJ107" i="14"/>
  <c r="AI107" i="14"/>
  <c r="AH107" i="14"/>
  <c r="AG107" i="14"/>
  <c r="AF107" i="14"/>
  <c r="AE107" i="14"/>
  <c r="AD107" i="14"/>
  <c r="AC107" i="14"/>
  <c r="AB107" i="14"/>
  <c r="AK106" i="14"/>
  <c r="AJ106" i="14"/>
  <c r="AI106" i="14"/>
  <c r="AH106" i="14"/>
  <c r="AG106" i="14"/>
  <c r="AF106" i="14"/>
  <c r="AE106" i="14"/>
  <c r="AD106" i="14"/>
  <c r="AC106" i="14"/>
  <c r="AB106" i="14"/>
  <c r="AB103" i="14"/>
  <c r="V103" i="14"/>
  <c r="AK103" i="14" s="1"/>
  <c r="T103" i="14"/>
  <c r="AJ103" i="14" s="1"/>
  <c r="R103" i="14"/>
  <c r="AI103" i="14" s="1"/>
  <c r="P103" i="14"/>
  <c r="AH103" i="14" s="1"/>
  <c r="N103" i="14"/>
  <c r="AG103" i="14" s="1"/>
  <c r="L103" i="14"/>
  <c r="AF103" i="14" s="1"/>
  <c r="J103" i="14"/>
  <c r="H103" i="14"/>
  <c r="AE103" i="14" s="1"/>
  <c r="F103" i="14"/>
  <c r="AC103" i="14" s="1"/>
  <c r="D103" i="14"/>
  <c r="AK102" i="14"/>
  <c r="AJ102" i="14"/>
  <c r="AI102" i="14"/>
  <c r="AH102" i="14"/>
  <c r="AG102" i="14"/>
  <c r="AF102" i="14"/>
  <c r="AE102" i="14"/>
  <c r="AD102" i="14"/>
  <c r="AC102" i="14"/>
  <c r="AB102" i="14"/>
  <c r="AK101" i="14"/>
  <c r="AJ101" i="14"/>
  <c r="AI101" i="14"/>
  <c r="AH101" i="14"/>
  <c r="AG101" i="14"/>
  <c r="AF101" i="14"/>
  <c r="AE101" i="14"/>
  <c r="AD101" i="14"/>
  <c r="AC101" i="14"/>
  <c r="AB101" i="14"/>
  <c r="V98" i="14"/>
  <c r="AK98" i="14" s="1"/>
  <c r="T98" i="14"/>
  <c r="AJ98" i="14" s="1"/>
  <c r="R98" i="14"/>
  <c r="AI98" i="14" s="1"/>
  <c r="P98" i="14"/>
  <c r="AH98" i="14" s="1"/>
  <c r="N98" i="14"/>
  <c r="AG98" i="14" s="1"/>
  <c r="L98" i="14"/>
  <c r="AF98" i="14" s="1"/>
  <c r="J98" i="14"/>
  <c r="H98" i="14"/>
  <c r="AE98" i="14" s="1"/>
  <c r="F98" i="14"/>
  <c r="AC98" i="14" s="1"/>
  <c r="D98" i="14"/>
  <c r="AB98" i="14" s="1"/>
  <c r="AK97" i="14"/>
  <c r="AJ97" i="14"/>
  <c r="AI97" i="14"/>
  <c r="AH97" i="14"/>
  <c r="AG97" i="14"/>
  <c r="AF97" i="14"/>
  <c r="AE97" i="14"/>
  <c r="AD97" i="14"/>
  <c r="AC97" i="14"/>
  <c r="AB97" i="14"/>
  <c r="AK96" i="14"/>
  <c r="AJ96" i="14"/>
  <c r="AI96" i="14"/>
  <c r="AH96" i="14"/>
  <c r="AG96" i="14"/>
  <c r="AF96" i="14"/>
  <c r="AE96" i="14"/>
  <c r="AD96" i="14"/>
  <c r="AC96" i="14"/>
  <c r="AB96" i="14"/>
  <c r="AK95" i="14"/>
  <c r="AJ95" i="14"/>
  <c r="AI95" i="14"/>
  <c r="AH95" i="14"/>
  <c r="AG95" i="14"/>
  <c r="AF95" i="14"/>
  <c r="AE95" i="14"/>
  <c r="AD95" i="14"/>
  <c r="AC95" i="14"/>
  <c r="AB95" i="14"/>
  <c r="AK94" i="14"/>
  <c r="AJ94" i="14"/>
  <c r="AI94" i="14"/>
  <c r="AH94" i="14"/>
  <c r="AG94" i="14"/>
  <c r="AF94" i="14"/>
  <c r="AE94" i="14"/>
  <c r="AD94" i="14"/>
  <c r="AC94" i="14"/>
  <c r="AB94" i="14"/>
  <c r="AK93" i="14"/>
  <c r="AJ93" i="14"/>
  <c r="AI93" i="14"/>
  <c r="AH93" i="14"/>
  <c r="AG93" i="14"/>
  <c r="AF93" i="14"/>
  <c r="AE93" i="14"/>
  <c r="AD93" i="14"/>
  <c r="AC93" i="14"/>
  <c r="AB93" i="14"/>
  <c r="AK92" i="14"/>
  <c r="AJ92" i="14"/>
  <c r="AI92" i="14"/>
  <c r="AH92" i="14"/>
  <c r="AG92" i="14"/>
  <c r="AF92" i="14"/>
  <c r="AE92" i="14"/>
  <c r="AD92" i="14"/>
  <c r="AC92" i="14"/>
  <c r="AB92" i="14"/>
  <c r="V90" i="14"/>
  <c r="T90" i="14"/>
  <c r="R90" i="14"/>
  <c r="P90" i="14"/>
  <c r="N90" i="14"/>
  <c r="L90" i="14"/>
  <c r="J90" i="14"/>
  <c r="H90" i="14"/>
  <c r="F90" i="14"/>
  <c r="D90" i="14"/>
  <c r="V85" i="14"/>
  <c r="T85" i="14"/>
  <c r="R85" i="14"/>
  <c r="P85" i="14"/>
  <c r="N85" i="14"/>
  <c r="L85" i="14"/>
  <c r="J85" i="14"/>
  <c r="H85" i="14"/>
  <c r="F85" i="14"/>
  <c r="D85" i="14"/>
  <c r="AK84" i="14"/>
  <c r="AJ84" i="14"/>
  <c r="AI84" i="14"/>
  <c r="AH84" i="14"/>
  <c r="AG84" i="14"/>
  <c r="AF84" i="14"/>
  <c r="AE84" i="14"/>
  <c r="AD84" i="14"/>
  <c r="AC84" i="14"/>
  <c r="AB84" i="14"/>
  <c r="AK83" i="14"/>
  <c r="AJ83" i="14"/>
  <c r="AI83" i="14"/>
  <c r="AH83" i="14"/>
  <c r="AG83" i="14"/>
  <c r="AF83" i="14"/>
  <c r="AE83" i="14"/>
  <c r="AD83" i="14"/>
  <c r="AC83" i="14"/>
  <c r="AB83" i="14"/>
  <c r="AK82" i="14"/>
  <c r="AJ82" i="14"/>
  <c r="AI82" i="14"/>
  <c r="AH82" i="14"/>
  <c r="AG82" i="14"/>
  <c r="AF82" i="14"/>
  <c r="AE82" i="14"/>
  <c r="AD82" i="14"/>
  <c r="AC82" i="14"/>
  <c r="AB82" i="14"/>
  <c r="AK81" i="14"/>
  <c r="AJ81" i="14"/>
  <c r="AI81" i="14"/>
  <c r="AH81" i="14"/>
  <c r="AG81" i="14"/>
  <c r="AF81" i="14"/>
  <c r="AE81" i="14"/>
  <c r="AD81" i="14"/>
  <c r="AC81" i="14"/>
  <c r="AB81" i="14"/>
  <c r="AK80" i="14"/>
  <c r="AJ80" i="14"/>
  <c r="AI80" i="14"/>
  <c r="AH80" i="14"/>
  <c r="AG80" i="14"/>
  <c r="AF80" i="14"/>
  <c r="AE80" i="14"/>
  <c r="AD80" i="14"/>
  <c r="AC80" i="14"/>
  <c r="AB80" i="14"/>
  <c r="AK79" i="14"/>
  <c r="AJ79" i="14"/>
  <c r="AI79" i="14"/>
  <c r="AH79" i="14"/>
  <c r="AG79" i="14"/>
  <c r="AF79" i="14"/>
  <c r="AE79" i="14"/>
  <c r="AD79" i="14"/>
  <c r="AC79" i="14"/>
  <c r="AC85" i="14" s="1"/>
  <c r="AB79" i="14"/>
  <c r="AB85" i="14" s="1"/>
  <c r="V77" i="14"/>
  <c r="T77" i="14"/>
  <c r="R77" i="14"/>
  <c r="P77" i="14"/>
  <c r="N77" i="14"/>
  <c r="L77" i="14"/>
  <c r="J77" i="14"/>
  <c r="H77" i="14"/>
  <c r="F77" i="14"/>
  <c r="D77" i="14"/>
  <c r="AB52" i="14"/>
  <c r="W52" i="14"/>
  <c r="AK52" i="14" s="1"/>
  <c r="U52" i="14"/>
  <c r="AJ52" i="14" s="1"/>
  <c r="S52" i="14"/>
  <c r="AI52" i="14" s="1"/>
  <c r="Q52" i="14"/>
  <c r="AH52" i="14" s="1"/>
  <c r="O52" i="14"/>
  <c r="AG52" i="14" s="1"/>
  <c r="M52" i="14"/>
  <c r="AF52" i="14" s="1"/>
  <c r="K52" i="14"/>
  <c r="AE52" i="14" s="1"/>
  <c r="I52" i="14"/>
  <c r="AD52" i="14" s="1"/>
  <c r="G52" i="14"/>
  <c r="AC52" i="14" s="1"/>
  <c r="E52" i="14"/>
  <c r="AF51" i="14"/>
  <c r="AD51" i="14"/>
  <c r="W51" i="14"/>
  <c r="U51" i="14"/>
  <c r="AJ51" i="14" s="1"/>
  <c r="S51" i="14"/>
  <c r="AI51" i="14" s="1"/>
  <c r="Q51" i="14"/>
  <c r="AH51" i="14" s="1"/>
  <c r="O51" i="14"/>
  <c r="AG51" i="14" s="1"/>
  <c r="M51" i="14"/>
  <c r="K51" i="14"/>
  <c r="AE51" i="14" s="1"/>
  <c r="I51" i="14"/>
  <c r="G51" i="14"/>
  <c r="AC51" i="14" s="1"/>
  <c r="E51" i="14"/>
  <c r="AB51" i="14" s="1"/>
  <c r="AK50" i="14"/>
  <c r="AJ50" i="14"/>
  <c r="AI50" i="14"/>
  <c r="W50" i="14"/>
  <c r="U50" i="14"/>
  <c r="Q50" i="14"/>
  <c r="AH50" i="14" s="1"/>
  <c r="O50" i="14"/>
  <c r="AG50" i="14" s="1"/>
  <c r="M50" i="14"/>
  <c r="AF50" i="14" s="1"/>
  <c r="K50" i="14"/>
  <c r="AE50" i="14" s="1"/>
  <c r="I50" i="14"/>
  <c r="AD50" i="14" s="1"/>
  <c r="G50" i="14"/>
  <c r="AC50" i="14" s="1"/>
  <c r="E50" i="14"/>
  <c r="AB50" i="14" s="1"/>
  <c r="AH49" i="14"/>
  <c r="AG49" i="14"/>
  <c r="AD49" i="14"/>
  <c r="W49" i="14"/>
  <c r="U49" i="14"/>
  <c r="AJ49" i="14" s="1"/>
  <c r="S49" i="14"/>
  <c r="AI49" i="14" s="1"/>
  <c r="Q49" i="14"/>
  <c r="O49" i="14"/>
  <c r="M49" i="14"/>
  <c r="AF49" i="14" s="1"/>
  <c r="K49" i="14"/>
  <c r="AE49" i="14" s="1"/>
  <c r="I49" i="14"/>
  <c r="G49" i="14"/>
  <c r="AC49" i="14" s="1"/>
  <c r="E49" i="14"/>
  <c r="AB49" i="14" s="1"/>
  <c r="AI48" i="14"/>
  <c r="AF48" i="14"/>
  <c r="AE48" i="14"/>
  <c r="W48" i="14"/>
  <c r="U48" i="14"/>
  <c r="AJ48" i="14" s="1"/>
  <c r="S48" i="14"/>
  <c r="Q48" i="14"/>
  <c r="AH48" i="14" s="1"/>
  <c r="O48" i="14"/>
  <c r="AG48" i="14" s="1"/>
  <c r="M48" i="14"/>
  <c r="K48" i="14"/>
  <c r="I48" i="14"/>
  <c r="AD48" i="14" s="1"/>
  <c r="G48" i="14"/>
  <c r="AC48" i="14" s="1"/>
  <c r="E48" i="14"/>
  <c r="AB48" i="14" s="1"/>
  <c r="X47" i="14"/>
  <c r="W47" i="14"/>
  <c r="U47" i="14"/>
  <c r="AJ47" i="14" s="1"/>
  <c r="S47" i="14"/>
  <c r="AI47" i="14" s="1"/>
  <c r="Q47" i="14"/>
  <c r="AH47" i="14" s="1"/>
  <c r="O47" i="14"/>
  <c r="AG47" i="14" s="1"/>
  <c r="M47" i="14"/>
  <c r="AF47" i="14" s="1"/>
  <c r="K47" i="14"/>
  <c r="AE47" i="14" s="1"/>
  <c r="I47" i="14"/>
  <c r="AD47" i="14" s="1"/>
  <c r="G47" i="14"/>
  <c r="AC47" i="14" s="1"/>
  <c r="E47" i="14"/>
  <c r="AB47" i="14" s="1"/>
  <c r="W46" i="14"/>
  <c r="AK46" i="14" s="1"/>
  <c r="U46" i="14"/>
  <c r="AJ46" i="14" s="1"/>
  <c r="S46" i="14"/>
  <c r="AI46" i="14" s="1"/>
  <c r="Q46" i="14"/>
  <c r="AH46" i="14" s="1"/>
  <c r="O46" i="14"/>
  <c r="AG46" i="14" s="1"/>
  <c r="M46" i="14"/>
  <c r="AF46" i="14" s="1"/>
  <c r="K46" i="14"/>
  <c r="AE46" i="14" s="1"/>
  <c r="I46" i="14"/>
  <c r="AD46" i="14" s="1"/>
  <c r="G46" i="14"/>
  <c r="AC46" i="14" s="1"/>
  <c r="E46" i="14"/>
  <c r="AB46" i="14" s="1"/>
  <c r="AI45" i="14"/>
  <c r="W45" i="14"/>
  <c r="AK45" i="14" s="1"/>
  <c r="U45" i="14"/>
  <c r="AJ45" i="14" s="1"/>
  <c r="S45" i="14"/>
  <c r="Q45" i="14"/>
  <c r="AH45" i="14" s="1"/>
  <c r="O45" i="14"/>
  <c r="AG45" i="14" s="1"/>
  <c r="M45" i="14"/>
  <c r="AF45" i="14" s="1"/>
  <c r="K45" i="14"/>
  <c r="AE45" i="14" s="1"/>
  <c r="I45" i="14"/>
  <c r="AD45" i="14" s="1"/>
  <c r="G45" i="14"/>
  <c r="AC45" i="14" s="1"/>
  <c r="E45" i="14"/>
  <c r="AB45" i="14" s="1"/>
  <c r="E44" i="14"/>
  <c r="AB44" i="14" s="1"/>
  <c r="AJ43" i="14"/>
  <c r="W43" i="14"/>
  <c r="AK43" i="14" s="1"/>
  <c r="U43" i="14"/>
  <c r="U44" i="14" s="1"/>
  <c r="AJ44" i="14" s="1"/>
  <c r="S43" i="14"/>
  <c r="Q43" i="14"/>
  <c r="AH43" i="14" s="1"/>
  <c r="O43" i="14"/>
  <c r="O44" i="14" s="1"/>
  <c r="M43" i="14"/>
  <c r="AF43" i="14" s="1"/>
  <c r="K43" i="14"/>
  <c r="I43" i="14"/>
  <c r="AD43" i="14" s="1"/>
  <c r="G43" i="14"/>
  <c r="AC43" i="14" s="1"/>
  <c r="E43" i="14"/>
  <c r="AB43" i="14" s="1"/>
  <c r="W41" i="14"/>
  <c r="W56" i="14" s="1"/>
  <c r="U41" i="14"/>
  <c r="AJ41" i="14" s="1"/>
  <c r="S41" i="14"/>
  <c r="Q41" i="14"/>
  <c r="AH41" i="14" s="1"/>
  <c r="O41" i="14"/>
  <c r="AG41" i="14" s="1"/>
  <c r="M41" i="14"/>
  <c r="M56" i="14" s="1"/>
  <c r="K41" i="14"/>
  <c r="K56" i="14" s="1"/>
  <c r="I41" i="14"/>
  <c r="I56" i="14" s="1"/>
  <c r="G41" i="14"/>
  <c r="G56" i="14" s="1"/>
  <c r="E41" i="14"/>
  <c r="E56" i="14" s="1"/>
  <c r="W40" i="14"/>
  <c r="U40" i="14"/>
  <c r="S40" i="14"/>
  <c r="AI40" i="14" s="1"/>
  <c r="Q40" i="14"/>
  <c r="AH40" i="14" s="1"/>
  <c r="O40" i="14"/>
  <c r="AG40" i="14" s="1"/>
  <c r="M40" i="14"/>
  <c r="K40" i="14"/>
  <c r="AE40" i="14" s="1"/>
  <c r="I40" i="14"/>
  <c r="G40" i="14"/>
  <c r="E40" i="14"/>
  <c r="W39" i="14"/>
  <c r="AK39" i="14" s="1"/>
  <c r="U39" i="14"/>
  <c r="U63" i="14" s="1"/>
  <c r="S39" i="14"/>
  <c r="AI39" i="14" s="1"/>
  <c r="Q39" i="14"/>
  <c r="AH39" i="14" s="1"/>
  <c r="O39" i="14"/>
  <c r="O42" i="14" s="1"/>
  <c r="M39" i="14"/>
  <c r="M42" i="14" s="1"/>
  <c r="K39" i="14"/>
  <c r="K42" i="14" s="1"/>
  <c r="I39" i="14"/>
  <c r="I63" i="14" s="1"/>
  <c r="G39" i="14"/>
  <c r="G63" i="14" s="1"/>
  <c r="E39" i="14"/>
  <c r="E42" i="14" s="1"/>
  <c r="AC37" i="14"/>
  <c r="W37" i="14"/>
  <c r="AK37" i="14" s="1"/>
  <c r="U37" i="14"/>
  <c r="S37" i="14"/>
  <c r="AI37" i="14" s="1"/>
  <c r="Q37" i="14"/>
  <c r="AH37" i="14" s="1"/>
  <c r="O37" i="14"/>
  <c r="AG37" i="14" s="1"/>
  <c r="M37" i="14"/>
  <c r="AF37" i="14" s="1"/>
  <c r="K37" i="14"/>
  <c r="I37" i="14"/>
  <c r="G37" i="14"/>
  <c r="E37" i="14"/>
  <c r="AB37" i="14" s="1"/>
  <c r="AH34" i="14"/>
  <c r="AD34" i="14"/>
  <c r="W34" i="14"/>
  <c r="AK34" i="14" s="1"/>
  <c r="U34" i="14"/>
  <c r="AJ34" i="14" s="1"/>
  <c r="S34" i="14"/>
  <c r="Q34" i="14"/>
  <c r="O34" i="14"/>
  <c r="M34" i="14"/>
  <c r="K34" i="14"/>
  <c r="I34" i="14"/>
  <c r="G34" i="14"/>
  <c r="E34" i="14"/>
  <c r="AB34" i="14" s="1"/>
  <c r="V21" i="14"/>
  <c r="AM152" i="15" l="1"/>
  <c r="N378" i="1" s="1"/>
  <c r="N377" i="1"/>
  <c r="H15" i="21" s="1"/>
  <c r="I15" i="21" s="1"/>
  <c r="AN152" i="15"/>
  <c r="O378" i="1" s="1"/>
  <c r="O377" i="1"/>
  <c r="K15" i="21" s="1"/>
  <c r="L15" i="21" s="1"/>
  <c r="AC39" i="14"/>
  <c r="AF85" i="14"/>
  <c r="AF39" i="14"/>
  <c r="AK42" i="14"/>
  <c r="AG39" i="14"/>
  <c r="W44" i="14"/>
  <c r="AK44" i="14" s="1"/>
  <c r="AH85" i="14"/>
  <c r="P20" i="14"/>
  <c r="G42" i="14"/>
  <c r="AJ39" i="14"/>
  <c r="E53" i="14"/>
  <c r="AI85" i="14"/>
  <c r="I42" i="14"/>
  <c r="I36" i="14" s="1"/>
  <c r="I35" i="14" s="1"/>
  <c r="AD41" i="14"/>
  <c r="S44" i="14"/>
  <c r="X49" i="14"/>
  <c r="AF41" i="14"/>
  <c r="X50" i="14"/>
  <c r="G57" i="14"/>
  <c r="G74" i="14" s="1"/>
  <c r="AC74" i="14" s="1"/>
  <c r="Q42" i="14"/>
  <c r="S42" i="14"/>
  <c r="AI43" i="14"/>
  <c r="AK49" i="14"/>
  <c r="S63" i="14"/>
  <c r="U42" i="14"/>
  <c r="U54" i="14" s="1"/>
  <c r="AE42" i="14"/>
  <c r="AI44" i="14"/>
  <c r="I117" i="14"/>
  <c r="I118" i="14"/>
  <c r="I122" i="14" s="1"/>
  <c r="AQ122" i="14" s="1"/>
  <c r="O36" i="14"/>
  <c r="AG42" i="14"/>
  <c r="X37" i="14"/>
  <c r="AB39" i="14"/>
  <c r="E63" i="14"/>
  <c r="X41" i="14"/>
  <c r="X56" i="14" s="1"/>
  <c r="S56" i="14"/>
  <c r="AI41" i="14"/>
  <c r="G58" i="14"/>
  <c r="X45" i="14"/>
  <c r="E36" i="14"/>
  <c r="G75" i="14"/>
  <c r="AC75" i="14" s="1"/>
  <c r="G76" i="14"/>
  <c r="AC76" i="14" s="1"/>
  <c r="M57" i="14"/>
  <c r="I62" i="14"/>
  <c r="AD40" i="14"/>
  <c r="AK47" i="14"/>
  <c r="W57" i="14"/>
  <c r="W58" i="14" s="1"/>
  <c r="I125" i="14"/>
  <c r="AQ125" i="14" s="1"/>
  <c r="I121" i="14"/>
  <c r="AQ121" i="14" s="1"/>
  <c r="I124" i="14"/>
  <c r="AQ124" i="14" s="1"/>
  <c r="AD39" i="14"/>
  <c r="X46" i="14"/>
  <c r="G118" i="14"/>
  <c r="G126" i="14" s="1"/>
  <c r="AP126" i="14" s="1"/>
  <c r="G117" i="14"/>
  <c r="G119" i="14" s="1"/>
  <c r="X51" i="14"/>
  <c r="AF34" i="14"/>
  <c r="AG44" i="14"/>
  <c r="O54" i="14"/>
  <c r="AG34" i="14"/>
  <c r="U117" i="14"/>
  <c r="U118" i="14"/>
  <c r="U125" i="14" s="1"/>
  <c r="AW125" i="14" s="1"/>
  <c r="O62" i="14"/>
  <c r="K59" i="14"/>
  <c r="AE41" i="14"/>
  <c r="K63" i="14"/>
  <c r="K36" i="14"/>
  <c r="K143" i="14"/>
  <c r="AE143" i="14" s="1"/>
  <c r="AE43" i="14"/>
  <c r="K44" i="14"/>
  <c r="K53" i="14"/>
  <c r="AC34" i="14"/>
  <c r="W36" i="14"/>
  <c r="W38" i="14" s="1"/>
  <c r="AK38" i="14" s="1"/>
  <c r="Q62" i="14"/>
  <c r="O143" i="14"/>
  <c r="AG143" i="14" s="1"/>
  <c r="O53" i="14"/>
  <c r="AG43" i="14"/>
  <c r="E57" i="14"/>
  <c r="E58" i="14" s="1"/>
  <c r="W59" i="14"/>
  <c r="G73" i="14"/>
  <c r="M63" i="14"/>
  <c r="AJ37" i="14"/>
  <c r="O56" i="14"/>
  <c r="Q143" i="14"/>
  <c r="AH143" i="14" s="1"/>
  <c r="Q44" i="14"/>
  <c r="X48" i="14"/>
  <c r="AD85" i="14"/>
  <c r="M62" i="14"/>
  <c r="AF40" i="14"/>
  <c r="AE34" i="14"/>
  <c r="AE39" i="14"/>
  <c r="Q56" i="14"/>
  <c r="S143" i="14"/>
  <c r="AI143" i="14" s="1"/>
  <c r="S53" i="14"/>
  <c r="X43" i="14"/>
  <c r="AK51" i="14"/>
  <c r="X52" i="14"/>
  <c r="G125" i="14"/>
  <c r="AP125" i="14" s="1"/>
  <c r="G122" i="14"/>
  <c r="AP122" i="14" s="1"/>
  <c r="K62" i="14"/>
  <c r="M59" i="14"/>
  <c r="M60" i="14" s="1"/>
  <c r="M143" i="14"/>
  <c r="AF143" i="14" s="1"/>
  <c r="K57" i="14"/>
  <c r="K58" i="14" s="1"/>
  <c r="AG85" i="14"/>
  <c r="U122" i="14"/>
  <c r="AW122" i="14" s="1"/>
  <c r="S118" i="14"/>
  <c r="S122" i="14" s="1"/>
  <c r="AV122" i="14" s="1"/>
  <c r="S117" i="14"/>
  <c r="S119" i="14" s="1"/>
  <c r="AJ85" i="14"/>
  <c r="AI34" i="14"/>
  <c r="AD37" i="14"/>
  <c r="O63" i="14"/>
  <c r="AJ40" i="14"/>
  <c r="U143" i="14"/>
  <c r="AJ143" i="14" s="1"/>
  <c r="I57" i="14"/>
  <c r="I60" i="14"/>
  <c r="S57" i="14"/>
  <c r="AK85" i="14"/>
  <c r="AE37" i="14"/>
  <c r="Q63" i="14"/>
  <c r="AK40" i="14"/>
  <c r="W143" i="14"/>
  <c r="AK143" i="14" s="1"/>
  <c r="E62" i="14"/>
  <c r="W63" i="14"/>
  <c r="S126" i="14"/>
  <c r="AV126" i="14" s="1"/>
  <c r="S123" i="14"/>
  <c r="AV123" i="14" s="1"/>
  <c r="S124" i="14"/>
  <c r="AV124" i="14" s="1"/>
  <c r="S121" i="14"/>
  <c r="AV121" i="14" s="1"/>
  <c r="AK41" i="14"/>
  <c r="U56" i="14"/>
  <c r="U59" i="14" s="1"/>
  <c r="E59" i="14"/>
  <c r="E60" i="14" s="1"/>
  <c r="G62" i="14"/>
  <c r="S125" i="14"/>
  <c r="AV125" i="14" s="1"/>
  <c r="X40" i="14"/>
  <c r="X62" i="14" s="1"/>
  <c r="Y41" i="14"/>
  <c r="Z41" i="14" s="1"/>
  <c r="B43" i="14"/>
  <c r="B45" i="14" s="1"/>
  <c r="G44" i="14"/>
  <c r="X34" i="14"/>
  <c r="AB40" i="14"/>
  <c r="E143" i="14"/>
  <c r="I44" i="14"/>
  <c r="AK48" i="14"/>
  <c r="S62" i="14"/>
  <c r="X39" i="14"/>
  <c r="AC40" i="14"/>
  <c r="G59" i="14"/>
  <c r="G60" i="14" s="1"/>
  <c r="AB41" i="14"/>
  <c r="U53" i="14"/>
  <c r="U62" i="14"/>
  <c r="I59" i="14"/>
  <c r="AC41" i="14"/>
  <c r="I143" i="14"/>
  <c r="AD143" i="14" s="1"/>
  <c r="M44" i="14"/>
  <c r="M53" i="14" s="1"/>
  <c r="W53" i="14"/>
  <c r="W62" i="14"/>
  <c r="AE85" i="14"/>
  <c r="G143" i="14"/>
  <c r="AC143" i="14" s="1"/>
  <c r="U127" i="14"/>
  <c r="U130" i="14" s="1"/>
  <c r="AD42" i="14" l="1"/>
  <c r="AJ42" i="14"/>
  <c r="U36" i="14"/>
  <c r="U38" i="14" s="1"/>
  <c r="AJ38" i="14" s="1"/>
  <c r="U121" i="14"/>
  <c r="AW121" i="14" s="1"/>
  <c r="U126" i="14"/>
  <c r="AW126" i="14" s="1"/>
  <c r="U124" i="14"/>
  <c r="AW124" i="14" s="1"/>
  <c r="U123" i="14"/>
  <c r="AW123" i="14" s="1"/>
  <c r="X42" i="14"/>
  <c r="Y42" i="14" s="1"/>
  <c r="W54" i="14"/>
  <c r="W149" i="14" s="1"/>
  <c r="AK149" i="14" s="1"/>
  <c r="L348" i="1" s="1"/>
  <c r="I127" i="14"/>
  <c r="I130" i="14" s="1"/>
  <c r="AD130" i="14" s="1"/>
  <c r="E329" i="1" s="1"/>
  <c r="E84" i="14"/>
  <c r="E81" i="14"/>
  <c r="AB78" i="14"/>
  <c r="AO78" i="14" s="1"/>
  <c r="E82" i="14"/>
  <c r="E79" i="14"/>
  <c r="E80" i="14"/>
  <c r="E83" i="14"/>
  <c r="W88" i="14"/>
  <c r="W89" i="14"/>
  <c r="G84" i="14"/>
  <c r="G81" i="14"/>
  <c r="AC78" i="14"/>
  <c r="AP78" i="14" s="1"/>
  <c r="G82" i="14"/>
  <c r="G79" i="14"/>
  <c r="G80" i="14"/>
  <c r="G83" i="14"/>
  <c r="U60" i="14"/>
  <c r="E88" i="14"/>
  <c r="E89" i="14"/>
  <c r="E117" i="14"/>
  <c r="E118" i="14"/>
  <c r="Q117" i="14"/>
  <c r="Q118" i="14"/>
  <c r="I140" i="14"/>
  <c r="AD140" i="14" s="1"/>
  <c r="E339" i="1" s="1"/>
  <c r="AD35" i="14"/>
  <c r="U129" i="14"/>
  <c r="AJ129" i="14" s="1"/>
  <c r="K328" i="1" s="1"/>
  <c r="I84" i="14"/>
  <c r="I81" i="14"/>
  <c r="AD78" i="14"/>
  <c r="AQ78" i="14" s="1"/>
  <c r="I82" i="14"/>
  <c r="I79" i="14"/>
  <c r="I80" i="14"/>
  <c r="I83" i="14"/>
  <c r="Q57" i="14"/>
  <c r="Q58" i="14" s="1"/>
  <c r="I73" i="14"/>
  <c r="I74" i="14"/>
  <c r="AD74" i="14" s="1"/>
  <c r="I75" i="14"/>
  <c r="AD75" i="14" s="1"/>
  <c r="I76" i="14"/>
  <c r="AD76" i="14" s="1"/>
  <c r="Q59" i="14"/>
  <c r="M64" i="14"/>
  <c r="M101" i="14"/>
  <c r="M102" i="14"/>
  <c r="S127" i="14"/>
  <c r="S130" i="14" s="1"/>
  <c r="AG36" i="14"/>
  <c r="O38" i="14"/>
  <c r="AG38" i="14" s="1"/>
  <c r="O129" i="14"/>
  <c r="AG129" i="14" s="1"/>
  <c r="H328" i="1" s="1"/>
  <c r="O35" i="14"/>
  <c r="AV127" i="14"/>
  <c r="S64" i="14"/>
  <c r="S101" i="14"/>
  <c r="S102" i="14"/>
  <c r="K129" i="14"/>
  <c r="AE129" i="14" s="1"/>
  <c r="F328" i="1" s="1"/>
  <c r="AE36" i="14"/>
  <c r="K88" i="14"/>
  <c r="K89" i="14"/>
  <c r="M36" i="14"/>
  <c r="AF42" i="14"/>
  <c r="K64" i="14"/>
  <c r="K101" i="14"/>
  <c r="K102" i="14"/>
  <c r="Q54" i="14"/>
  <c r="AH44" i="14"/>
  <c r="W129" i="14"/>
  <c r="AK129" i="14" s="1"/>
  <c r="W35" i="14"/>
  <c r="AK36" i="14"/>
  <c r="K117" i="14"/>
  <c r="K118" i="14"/>
  <c r="O64" i="14"/>
  <c r="O101" i="14"/>
  <c r="O102" i="14"/>
  <c r="I129" i="14"/>
  <c r="AD129" i="14" s="1"/>
  <c r="E328" i="1" s="1"/>
  <c r="AD36" i="14"/>
  <c r="I38" i="14"/>
  <c r="AD38" i="14" s="1"/>
  <c r="W61" i="14"/>
  <c r="AB42" i="14"/>
  <c r="B41" i="14"/>
  <c r="E54" i="14"/>
  <c r="U149" i="14"/>
  <c r="AJ149" i="14" s="1"/>
  <c r="K348" i="1" s="1"/>
  <c r="AJ53" i="14"/>
  <c r="AD44" i="14"/>
  <c r="I53" i="14"/>
  <c r="I54" i="14"/>
  <c r="Q53" i="14"/>
  <c r="G88" i="14"/>
  <c r="G89" i="14"/>
  <c r="G61" i="14"/>
  <c r="E129" i="14"/>
  <c r="AB129" i="14" s="1"/>
  <c r="C328" i="1" s="1"/>
  <c r="AB36" i="14"/>
  <c r="S74" i="14"/>
  <c r="AI74" i="14" s="1"/>
  <c r="S75" i="14"/>
  <c r="AI75" i="14" s="1"/>
  <c r="S76" i="14"/>
  <c r="AI76" i="14" s="1"/>
  <c r="S73" i="14"/>
  <c r="G127" i="14"/>
  <c r="G130" i="14" s="1"/>
  <c r="W60" i="14"/>
  <c r="M117" i="14"/>
  <c r="M118" i="14"/>
  <c r="I119" i="14"/>
  <c r="U57" i="14"/>
  <c r="U58" i="14" s="1"/>
  <c r="M61" i="14"/>
  <c r="W102" i="14"/>
  <c r="W101" i="14"/>
  <c r="W64" i="14"/>
  <c r="AF44" i="14"/>
  <c r="M54" i="14"/>
  <c r="U101" i="14"/>
  <c r="U102" i="14"/>
  <c r="U64" i="14"/>
  <c r="AC44" i="14"/>
  <c r="G54" i="14"/>
  <c r="G53" i="14"/>
  <c r="G124" i="14"/>
  <c r="AP124" i="14" s="1"/>
  <c r="K38" i="14"/>
  <c r="AE38" i="14" s="1"/>
  <c r="K35" i="14"/>
  <c r="Q101" i="14"/>
  <c r="Q64" i="14"/>
  <c r="Q102" i="14"/>
  <c r="M73" i="14"/>
  <c r="M74" i="14"/>
  <c r="AF74" i="14" s="1"/>
  <c r="M75" i="14"/>
  <c r="AF75" i="14" s="1"/>
  <c r="M76" i="14"/>
  <c r="AF76" i="14" s="1"/>
  <c r="AC134" i="14"/>
  <c r="D333" i="1" s="1"/>
  <c r="AC73" i="14"/>
  <c r="G77" i="14"/>
  <c r="K60" i="14"/>
  <c r="K61" i="14" s="1"/>
  <c r="S36" i="14"/>
  <c r="AI42" i="14"/>
  <c r="O149" i="14"/>
  <c r="AG149" i="14" s="1"/>
  <c r="H348" i="1" s="1"/>
  <c r="AG53" i="14"/>
  <c r="E35" i="14"/>
  <c r="X63" i="14"/>
  <c r="W117" i="14"/>
  <c r="W118" i="14"/>
  <c r="G121" i="14"/>
  <c r="AP121" i="14" s="1"/>
  <c r="AH42" i="14"/>
  <c r="Q36" i="14"/>
  <c r="I123" i="14"/>
  <c r="AQ123" i="14" s="1"/>
  <c r="S58" i="14"/>
  <c r="M58" i="14"/>
  <c r="E61" i="14"/>
  <c r="B60" i="14" s="1"/>
  <c r="B61" i="14" s="1"/>
  <c r="AW127" i="14"/>
  <c r="E76" i="14"/>
  <c r="E73" i="14"/>
  <c r="B57" i="14"/>
  <c r="B58" i="14" s="1"/>
  <c r="E75" i="14"/>
  <c r="E74" i="14"/>
  <c r="I102" i="14"/>
  <c r="I64" i="14"/>
  <c r="I101" i="14"/>
  <c r="I103" i="14" s="1"/>
  <c r="O117" i="14"/>
  <c r="O119" i="14" s="1"/>
  <c r="O118" i="14"/>
  <c r="AJ130" i="14"/>
  <c r="K329" i="1" s="1"/>
  <c r="I61" i="14"/>
  <c r="G102" i="14"/>
  <c r="G64" i="14"/>
  <c r="G101" i="14"/>
  <c r="G103" i="14" s="1"/>
  <c r="E102" i="14"/>
  <c r="E64" i="14"/>
  <c r="E101" i="14"/>
  <c r="E103" i="14" s="1"/>
  <c r="G123" i="14"/>
  <c r="AP123" i="14" s="1"/>
  <c r="X143" i="14"/>
  <c r="AL143" i="14" s="1"/>
  <c r="X44" i="14"/>
  <c r="O57" i="14"/>
  <c r="O58" i="14" s="1"/>
  <c r="AE44" i="14"/>
  <c r="K54" i="14"/>
  <c r="U119" i="14"/>
  <c r="I58" i="14"/>
  <c r="I126" i="14"/>
  <c r="AQ126" i="14" s="1"/>
  <c r="W75" i="14"/>
  <c r="AK75" i="14" s="1"/>
  <c r="W76" i="14"/>
  <c r="AK76" i="14" s="1"/>
  <c r="X57" i="14"/>
  <c r="W73" i="14"/>
  <c r="W74" i="14"/>
  <c r="AK74" i="14" s="1"/>
  <c r="AF78" i="14"/>
  <c r="AS78" i="14" s="1"/>
  <c r="M82" i="14"/>
  <c r="M79" i="14"/>
  <c r="M83" i="14"/>
  <c r="M80" i="14"/>
  <c r="M84" i="14"/>
  <c r="M81" i="14"/>
  <c r="AB143" i="14"/>
  <c r="Y143" i="14"/>
  <c r="AC42" i="14"/>
  <c r="G36" i="14"/>
  <c r="X64" i="14"/>
  <c r="K73" i="14"/>
  <c r="K74" i="14"/>
  <c r="AE74" i="14" s="1"/>
  <c r="K76" i="14"/>
  <c r="AE76" i="14" s="1"/>
  <c r="K75" i="14"/>
  <c r="AE75" i="14" s="1"/>
  <c r="O59" i="14"/>
  <c r="E38" i="14"/>
  <c r="AB38" i="14" s="1"/>
  <c r="S59" i="14"/>
  <c r="S54" i="14"/>
  <c r="L328" i="1" l="1"/>
  <c r="AK139" i="14"/>
  <c r="U35" i="14"/>
  <c r="AJ36" i="14"/>
  <c r="X54" i="14"/>
  <c r="AK53" i="14"/>
  <c r="Y46" i="14"/>
  <c r="AL42" i="14"/>
  <c r="X102" i="14"/>
  <c r="I85" i="14"/>
  <c r="X53" i="14"/>
  <c r="M103" i="14"/>
  <c r="M111" i="14" s="1"/>
  <c r="AS111" i="14" s="1"/>
  <c r="S103" i="14"/>
  <c r="S112" i="14" s="1"/>
  <c r="AQ127" i="14"/>
  <c r="E150" i="14"/>
  <c r="AP127" i="14"/>
  <c r="I150" i="14"/>
  <c r="U88" i="14"/>
  <c r="U89" i="14"/>
  <c r="X58" i="14"/>
  <c r="K96" i="14"/>
  <c r="AR96" i="14" s="1"/>
  <c r="K94" i="14"/>
  <c r="AR94" i="14" s="1"/>
  <c r="K97" i="14"/>
  <c r="AR97" i="14" s="1"/>
  <c r="AE91" i="14"/>
  <c r="K95" i="14"/>
  <c r="AR95" i="14" s="1"/>
  <c r="K92" i="14"/>
  <c r="K93" i="14"/>
  <c r="AR93" i="14" s="1"/>
  <c r="Y64" i="14"/>
  <c r="X65" i="14"/>
  <c r="E125" i="14"/>
  <c r="AO125" i="14" s="1"/>
  <c r="E122" i="14"/>
  <c r="AO122" i="14" s="1"/>
  <c r="E121" i="14"/>
  <c r="AO121" i="14" s="1"/>
  <c r="E124" i="14"/>
  <c r="AO124" i="14" s="1"/>
  <c r="E127" i="14"/>
  <c r="E130" i="14" s="1"/>
  <c r="E126" i="14"/>
  <c r="AO126" i="14" s="1"/>
  <c r="E123" i="14"/>
  <c r="AO123" i="14" s="1"/>
  <c r="X118" i="14"/>
  <c r="W125" i="14"/>
  <c r="W122" i="14"/>
  <c r="W126" i="14"/>
  <c r="W123" i="14"/>
  <c r="W127" i="14"/>
  <c r="W130" i="14" s="1"/>
  <c r="W121" i="14"/>
  <c r="W124" i="14"/>
  <c r="E149" i="14"/>
  <c r="AB149" i="14" s="1"/>
  <c r="C348" i="1" s="1"/>
  <c r="AB53" i="14"/>
  <c r="S149" i="14"/>
  <c r="AI149" i="14" s="1"/>
  <c r="J348" i="1" s="1"/>
  <c r="AI53" i="14"/>
  <c r="K127" i="14"/>
  <c r="K130" i="14" s="1"/>
  <c r="K125" i="14"/>
  <c r="AR125" i="14" s="1"/>
  <c r="K122" i="14"/>
  <c r="AR122" i="14" s="1"/>
  <c r="K126" i="14"/>
  <c r="AR126" i="14" s="1"/>
  <c r="K123" i="14"/>
  <c r="AR123" i="14" s="1"/>
  <c r="K121" i="14"/>
  <c r="AR121" i="14" s="1"/>
  <c r="K124" i="14"/>
  <c r="AR124" i="14" s="1"/>
  <c r="U83" i="14"/>
  <c r="U80" i="14"/>
  <c r="U84" i="14"/>
  <c r="U81" i="14"/>
  <c r="AJ78" i="14"/>
  <c r="AW78" i="14" s="1"/>
  <c r="U82" i="14"/>
  <c r="U79" i="14"/>
  <c r="G137" i="14"/>
  <c r="M106" i="14"/>
  <c r="M112" i="14"/>
  <c r="M108" i="14"/>
  <c r="AS108" i="14" s="1"/>
  <c r="M110" i="14"/>
  <c r="AS110" i="14" s="1"/>
  <c r="M107" i="14"/>
  <c r="AS107" i="14" s="1"/>
  <c r="AQ84" i="14"/>
  <c r="AQ81" i="14"/>
  <c r="AQ79" i="14"/>
  <c r="AQ82" i="14"/>
  <c r="AQ83" i="14"/>
  <c r="AQ80" i="14"/>
  <c r="AB76" i="14"/>
  <c r="O140" i="14"/>
  <c r="AG140" i="14" s="1"/>
  <c r="H339" i="1" s="1"/>
  <c r="AG35" i="14"/>
  <c r="S60" i="14"/>
  <c r="U140" i="14"/>
  <c r="AJ140" i="14" s="1"/>
  <c r="K339" i="1" s="1"/>
  <c r="AJ35" i="14"/>
  <c r="K119" i="14"/>
  <c r="M129" i="14"/>
  <c r="AF129" i="14" s="1"/>
  <c r="G328" i="1" s="1"/>
  <c r="AF36" i="14"/>
  <c r="M38" i="14"/>
  <c r="AF38" i="14" s="1"/>
  <c r="M35" i="14"/>
  <c r="U61" i="14"/>
  <c r="AS83" i="14"/>
  <c r="AS80" i="14"/>
  <c r="AS79" i="14"/>
  <c r="AS84" i="14"/>
  <c r="AS81" i="14"/>
  <c r="AS82" i="14"/>
  <c r="Q60" i="14"/>
  <c r="X60" i="14" s="1"/>
  <c r="AL78" i="14" s="1"/>
  <c r="G149" i="14"/>
  <c r="AC149" i="14" s="1"/>
  <c r="D348" i="1" s="1"/>
  <c r="AC53" i="14"/>
  <c r="E111" i="14"/>
  <c r="AO111" i="14" s="1"/>
  <c r="E108" i="14"/>
  <c r="AO108" i="14" s="1"/>
  <c r="E110" i="14"/>
  <c r="AO110" i="14" s="1"/>
  <c r="E106" i="14"/>
  <c r="E113" i="14"/>
  <c r="AO113" i="14" s="1"/>
  <c r="E112" i="14"/>
  <c r="E109" i="14"/>
  <c r="AO109" i="14" s="1"/>
  <c r="E107" i="14"/>
  <c r="AO107" i="14" s="1"/>
  <c r="O125" i="14"/>
  <c r="AT125" i="14" s="1"/>
  <c r="O122" i="14"/>
  <c r="AT122" i="14" s="1"/>
  <c r="O127" i="14"/>
  <c r="O130" i="14" s="1"/>
  <c r="O126" i="14"/>
  <c r="AT126" i="14" s="1"/>
  <c r="O123" i="14"/>
  <c r="AT123" i="14" s="1"/>
  <c r="O124" i="14"/>
  <c r="AT124" i="14" s="1"/>
  <c r="O121" i="14"/>
  <c r="AT121" i="14" s="1"/>
  <c r="E96" i="14"/>
  <c r="E94" i="14"/>
  <c r="E97" i="14"/>
  <c r="AB91" i="14"/>
  <c r="E95" i="14"/>
  <c r="E92" i="14"/>
  <c r="E93" i="14"/>
  <c r="E140" i="14"/>
  <c r="AB140" i="14" s="1"/>
  <c r="C339" i="1" s="1"/>
  <c r="AB35" i="14"/>
  <c r="G94" i="14"/>
  <c r="AP94" i="14" s="1"/>
  <c r="G97" i="14"/>
  <c r="AP97" i="14" s="1"/>
  <c r="AC91" i="14"/>
  <c r="G95" i="14"/>
  <c r="AP95" i="14" s="1"/>
  <c r="G92" i="14"/>
  <c r="G150" i="14" s="1"/>
  <c r="G96" i="14"/>
  <c r="AP96" i="14" s="1"/>
  <c r="G93" i="14"/>
  <c r="AP93" i="14" s="1"/>
  <c r="X59" i="14"/>
  <c r="AD134" i="14"/>
  <c r="E333" i="1" s="1"/>
  <c r="AD73" i="14"/>
  <c r="I77" i="14"/>
  <c r="M97" i="14"/>
  <c r="AS97" i="14" s="1"/>
  <c r="AF91" i="14"/>
  <c r="M95" i="14"/>
  <c r="AS95" i="14" s="1"/>
  <c r="M92" i="14"/>
  <c r="M93" i="14"/>
  <c r="AS93" i="14" s="1"/>
  <c r="M96" i="14"/>
  <c r="AS96" i="14" s="1"/>
  <c r="M94" i="14"/>
  <c r="AS94" i="14" s="1"/>
  <c r="W119" i="14"/>
  <c r="X117" i="14"/>
  <c r="U74" i="14"/>
  <c r="AJ74" i="14" s="1"/>
  <c r="U75" i="14"/>
  <c r="AJ75" i="14" s="1"/>
  <c r="U76" i="14"/>
  <c r="AJ76" i="14" s="1"/>
  <c r="U73" i="14"/>
  <c r="O60" i="14"/>
  <c r="O61" i="14"/>
  <c r="I89" i="14"/>
  <c r="I88" i="14"/>
  <c r="M88" i="14"/>
  <c r="M89" i="14"/>
  <c r="AF134" i="14"/>
  <c r="G333" i="1" s="1"/>
  <c r="AF73" i="14"/>
  <c r="M77" i="14"/>
  <c r="U103" i="14"/>
  <c r="M126" i="14"/>
  <c r="AS126" i="14" s="1"/>
  <c r="M123" i="14"/>
  <c r="AS123" i="14" s="1"/>
  <c r="M125" i="14"/>
  <c r="AS125" i="14" s="1"/>
  <c r="M127" i="14"/>
  <c r="M130" i="14" s="1"/>
  <c r="M122" i="14"/>
  <c r="AS122" i="14" s="1"/>
  <c r="M124" i="14"/>
  <c r="AS124" i="14" s="1"/>
  <c r="M121" i="14"/>
  <c r="AS121" i="14" s="1"/>
  <c r="W93" i="14"/>
  <c r="AX93" i="14" s="1"/>
  <c r="W96" i="14"/>
  <c r="AX96" i="14" s="1"/>
  <c r="W94" i="14"/>
  <c r="AX94" i="14" s="1"/>
  <c r="AK91" i="14"/>
  <c r="W95" i="14"/>
  <c r="AX95" i="14" s="1"/>
  <c r="W92" i="14"/>
  <c r="W97" i="14"/>
  <c r="AX97" i="14" s="1"/>
  <c r="X36" i="14"/>
  <c r="K90" i="14"/>
  <c r="E85" i="14"/>
  <c r="I94" i="14"/>
  <c r="AQ94" i="14" s="1"/>
  <c r="I97" i="14"/>
  <c r="AQ97" i="14" s="1"/>
  <c r="AD91" i="14"/>
  <c r="I95" i="14"/>
  <c r="AQ95" i="14" s="1"/>
  <c r="I92" i="14"/>
  <c r="I96" i="14"/>
  <c r="AQ96" i="14" s="1"/>
  <c r="I93" i="14"/>
  <c r="AQ93" i="14" s="1"/>
  <c r="E119" i="14"/>
  <c r="E134" i="14"/>
  <c r="E77" i="14"/>
  <c r="AB73" i="14"/>
  <c r="E90" i="14"/>
  <c r="I106" i="14"/>
  <c r="I108" i="14"/>
  <c r="AQ108" i="14" s="1"/>
  <c r="I109" i="14"/>
  <c r="AQ109" i="14" s="1"/>
  <c r="I111" i="14"/>
  <c r="AQ111" i="14" s="1"/>
  <c r="I112" i="14"/>
  <c r="I113" i="14"/>
  <c r="AQ113" i="14" s="1"/>
  <c r="I107" i="14"/>
  <c r="AQ107" i="14" s="1"/>
  <c r="I110" i="14"/>
  <c r="AQ110" i="14" s="1"/>
  <c r="M149" i="14"/>
  <c r="AF149" i="14" s="1"/>
  <c r="G348" i="1" s="1"/>
  <c r="AF53" i="14"/>
  <c r="M119" i="14"/>
  <c r="G90" i="14"/>
  <c r="W140" i="14"/>
  <c r="AK140" i="14" s="1"/>
  <c r="L339" i="1" s="1"/>
  <c r="AK35" i="14"/>
  <c r="AI130" i="14"/>
  <c r="J329" i="1" s="1"/>
  <c r="Q88" i="14"/>
  <c r="Q89" i="14"/>
  <c r="G85" i="14"/>
  <c r="S107" i="14"/>
  <c r="AV107" i="14" s="1"/>
  <c r="S113" i="14"/>
  <c r="AV113" i="14" s="1"/>
  <c r="S108" i="14"/>
  <c r="AV108" i="14" s="1"/>
  <c r="S111" i="14"/>
  <c r="AV111" i="14" s="1"/>
  <c r="S106" i="14"/>
  <c r="S109" i="14"/>
  <c r="AV109" i="14" s="1"/>
  <c r="S110" i="14"/>
  <c r="AV110" i="14" s="1"/>
  <c r="AK134" i="14"/>
  <c r="L333" i="1" s="1"/>
  <c r="AK73" i="14"/>
  <c r="W77" i="14"/>
  <c r="O103" i="14"/>
  <c r="K149" i="14"/>
  <c r="AE149" i="14" s="1"/>
  <c r="F348" i="1" s="1"/>
  <c r="AE53" i="14"/>
  <c r="AD103" i="14"/>
  <c r="G112" i="14"/>
  <c r="G108" i="14"/>
  <c r="AP108" i="14" s="1"/>
  <c r="G106" i="14"/>
  <c r="G109" i="14"/>
  <c r="AP109" i="14" s="1"/>
  <c r="G111" i="14"/>
  <c r="AP111" i="14" s="1"/>
  <c r="G113" i="14"/>
  <c r="AP113" i="14" s="1"/>
  <c r="G107" i="14"/>
  <c r="AP107" i="14" s="1"/>
  <c r="G110" i="14"/>
  <c r="AP110" i="14" s="1"/>
  <c r="S88" i="14"/>
  <c r="S89" i="14"/>
  <c r="W83" i="14"/>
  <c r="W80" i="14"/>
  <c r="W84" i="14"/>
  <c r="W81" i="14"/>
  <c r="AK78" i="14"/>
  <c r="AX78" i="14" s="1"/>
  <c r="W82" i="14"/>
  <c r="W79" i="14"/>
  <c r="Q73" i="14"/>
  <c r="Q74" i="14"/>
  <c r="AH74" i="14" s="1"/>
  <c r="Q75" i="14"/>
  <c r="AH75" i="14" s="1"/>
  <c r="Q76" i="14"/>
  <c r="AH76" i="14" s="1"/>
  <c r="AO79" i="14"/>
  <c r="AO83" i="14"/>
  <c r="AO80" i="14"/>
  <c r="AO81" i="14"/>
  <c r="AO84" i="14"/>
  <c r="AO82" i="14"/>
  <c r="AB75" i="14"/>
  <c r="G129" i="14"/>
  <c r="AC129" i="14" s="1"/>
  <c r="D328" i="1" s="1"/>
  <c r="AC36" i="14"/>
  <c r="G38" i="14"/>
  <c r="AC38" i="14" s="1"/>
  <c r="G35" i="14"/>
  <c r="K103" i="14"/>
  <c r="M85" i="14"/>
  <c r="AI36" i="14"/>
  <c r="S35" i="14"/>
  <c r="S129" i="14"/>
  <c r="AI129" i="14" s="1"/>
  <c r="J328" i="1" s="1"/>
  <c r="S38" i="14"/>
  <c r="AI38" i="14" s="1"/>
  <c r="Q103" i="14"/>
  <c r="AC130" i="14"/>
  <c r="D329" i="1" s="1"/>
  <c r="I149" i="14"/>
  <c r="AD149" i="14" s="1"/>
  <c r="E348" i="1" s="1"/>
  <c r="AD53" i="14"/>
  <c r="Q121" i="14"/>
  <c r="AU121" i="14" s="1"/>
  <c r="Q123" i="14"/>
  <c r="AU123" i="14" s="1"/>
  <c r="Q122" i="14"/>
  <c r="AU122" i="14" s="1"/>
  <c r="Q124" i="14"/>
  <c r="AU124" i="14" s="1"/>
  <c r="Q127" i="14"/>
  <c r="Q130" i="14" s="1"/>
  <c r="Q125" i="14"/>
  <c r="AU125" i="14" s="1"/>
  <c r="Q126" i="14"/>
  <c r="AU126" i="14" s="1"/>
  <c r="AP84" i="14"/>
  <c r="AP81" i="14"/>
  <c r="AP82" i="14"/>
  <c r="AP79" i="14"/>
  <c r="AP80" i="14"/>
  <c r="AP83" i="14"/>
  <c r="O88" i="14"/>
  <c r="O89" i="14"/>
  <c r="Q149" i="14"/>
  <c r="AH149" i="14" s="1"/>
  <c r="I348" i="1" s="1"/>
  <c r="AH53" i="14"/>
  <c r="X149" i="14"/>
  <c r="AL149" i="14" s="1"/>
  <c r="M348" i="1" s="1"/>
  <c r="C16" i="21" s="1"/>
  <c r="W90" i="14"/>
  <c r="AE134" i="14"/>
  <c r="F333" i="1" s="1"/>
  <c r="AE73" i="14"/>
  <c r="K77" i="14"/>
  <c r="O73" i="14"/>
  <c r="O74" i="14"/>
  <c r="AG74" i="14" s="1"/>
  <c r="O75" i="14"/>
  <c r="AG75" i="14" s="1"/>
  <c r="O76" i="14"/>
  <c r="AG76" i="14" s="1"/>
  <c r="AB74" i="14"/>
  <c r="AH36" i="14"/>
  <c r="Q129" i="14"/>
  <c r="AH129" i="14" s="1"/>
  <c r="I328" i="1" s="1"/>
  <c r="Q35" i="14"/>
  <c r="Q38" i="14"/>
  <c r="AH38" i="14" s="1"/>
  <c r="K84" i="14"/>
  <c r="K81" i="14"/>
  <c r="AE78" i="14"/>
  <c r="AR78" i="14" s="1"/>
  <c r="K82" i="14"/>
  <c r="K79" i="14"/>
  <c r="K83" i="14"/>
  <c r="K80" i="14"/>
  <c r="K140" i="14"/>
  <c r="AE140" i="14" s="1"/>
  <c r="F339" i="1" s="1"/>
  <c r="AE35" i="14"/>
  <c r="X101" i="14"/>
  <c r="X103" i="14" s="1"/>
  <c r="W103" i="14"/>
  <c r="AI134" i="14"/>
  <c r="J333" i="1" s="1"/>
  <c r="AI73" i="14"/>
  <c r="S77" i="14"/>
  <c r="Q119" i="14"/>
  <c r="AL36" i="14" l="1"/>
  <c r="AL35" i="14" s="1"/>
  <c r="AL53" i="14"/>
  <c r="U85" i="14"/>
  <c r="Q90" i="14"/>
  <c r="X73" i="14"/>
  <c r="M90" i="14"/>
  <c r="E135" i="14"/>
  <c r="AB135" i="14" s="1"/>
  <c r="AT127" i="14"/>
  <c r="M113" i="14"/>
  <c r="AS113" i="14" s="1"/>
  <c r="M137" i="14"/>
  <c r="M138" i="14" s="1"/>
  <c r="K85" i="14"/>
  <c r="I135" i="14"/>
  <c r="AD135" i="14" s="1"/>
  <c r="M109" i="14"/>
  <c r="AS109" i="14" s="1"/>
  <c r="I151" i="14"/>
  <c r="AD150" i="14"/>
  <c r="E349" i="1" s="1"/>
  <c r="E144" i="14"/>
  <c r="AO112" i="14"/>
  <c r="AS85" i="14"/>
  <c r="AQ85" i="14"/>
  <c r="AX122" i="14"/>
  <c r="X122" i="14"/>
  <c r="S140" i="14"/>
  <c r="AI140" i="14" s="1"/>
  <c r="J339" i="1" s="1"/>
  <c r="AI35" i="14"/>
  <c r="G136" i="14"/>
  <c r="AC136" i="14" s="1"/>
  <c r="G98" i="14"/>
  <c r="AP92" i="14"/>
  <c r="K106" i="14"/>
  <c r="K150" i="14" s="1"/>
  <c r="K113" i="14"/>
  <c r="AR113" i="14" s="1"/>
  <c r="K111" i="14"/>
  <c r="AR111" i="14" s="1"/>
  <c r="K110" i="14"/>
  <c r="AR110" i="14" s="1"/>
  <c r="K108" i="14"/>
  <c r="AR108" i="14" s="1"/>
  <c r="K109" i="14"/>
  <c r="AR109" i="14" s="1"/>
  <c r="K112" i="14"/>
  <c r="K107" i="14"/>
  <c r="AR107" i="14" s="1"/>
  <c r="AO85" i="14"/>
  <c r="AV112" i="14"/>
  <c r="M135" i="14"/>
  <c r="AF135" i="14" s="1"/>
  <c r="U93" i="14"/>
  <c r="AW93" i="14" s="1"/>
  <c r="U96" i="14"/>
  <c r="AW96" i="14" s="1"/>
  <c r="U94" i="14"/>
  <c r="AW94" i="14" s="1"/>
  <c r="U92" i="14"/>
  <c r="AJ91" i="14"/>
  <c r="U97" i="14"/>
  <c r="AW97" i="14" s="1"/>
  <c r="U95" i="14"/>
  <c r="AW95" i="14" s="1"/>
  <c r="AB134" i="14"/>
  <c r="AO97" i="14"/>
  <c r="AO94" i="14"/>
  <c r="G114" i="14"/>
  <c r="G131" i="14" s="1"/>
  <c r="AP106" i="14"/>
  <c r="AO96" i="14"/>
  <c r="I114" i="14"/>
  <c r="I131" i="14" s="1"/>
  <c r="AQ106" i="14"/>
  <c r="W113" i="14"/>
  <c r="W110" i="14"/>
  <c r="W107" i="14"/>
  <c r="W108" i="14"/>
  <c r="W109" i="14"/>
  <c r="W111" i="14"/>
  <c r="W106" i="14"/>
  <c r="W150" i="14" s="1"/>
  <c r="AK150" i="14" s="1"/>
  <c r="L349" i="1" s="1"/>
  <c r="W112" i="14"/>
  <c r="AP85" i="14"/>
  <c r="M140" i="14"/>
  <c r="AF140" i="14" s="1"/>
  <c r="G339" i="1" s="1"/>
  <c r="AF35" i="14"/>
  <c r="AB130" i="14"/>
  <c r="C329" i="1" s="1"/>
  <c r="AR82" i="14"/>
  <c r="AR79" i="14"/>
  <c r="AR83" i="14"/>
  <c r="AR84" i="14"/>
  <c r="AR81" i="14"/>
  <c r="AR80" i="14"/>
  <c r="AX83" i="14"/>
  <c r="AX80" i="14"/>
  <c r="AX84" i="14"/>
  <c r="AX81" i="14"/>
  <c r="AX79" i="14"/>
  <c r="AX82" i="14"/>
  <c r="G144" i="14"/>
  <c r="AP112" i="14"/>
  <c r="X119" i="14"/>
  <c r="AG130" i="14"/>
  <c r="H329" i="1" s="1"/>
  <c r="M144" i="14"/>
  <c r="AS112" i="14"/>
  <c r="AH130" i="14"/>
  <c r="I329" i="1" s="1"/>
  <c r="I144" i="14"/>
  <c r="AQ112" i="14"/>
  <c r="AC137" i="14"/>
  <c r="G139" i="14"/>
  <c r="AC139" i="14" s="1"/>
  <c r="D338" i="1" s="1"/>
  <c r="X129" i="14"/>
  <c r="AL129" i="14" s="1"/>
  <c r="AL38" i="14"/>
  <c r="AG78" i="14"/>
  <c r="AT78" i="14" s="1"/>
  <c r="O82" i="14"/>
  <c r="O79" i="14"/>
  <c r="O83" i="14"/>
  <c r="O80" i="14"/>
  <c r="O84" i="14"/>
  <c r="O81" i="14"/>
  <c r="AX125" i="14"/>
  <c r="AY125" i="14" s="1"/>
  <c r="X125" i="14"/>
  <c r="AX92" i="14"/>
  <c r="W98" i="14"/>
  <c r="S82" i="14"/>
  <c r="S79" i="14"/>
  <c r="S83" i="14"/>
  <c r="S80" i="14"/>
  <c r="S84" i="14"/>
  <c r="AI78" i="14"/>
  <c r="AV78" i="14" s="1"/>
  <c r="S81" i="14"/>
  <c r="G138" i="14"/>
  <c r="S90" i="14"/>
  <c r="O111" i="14"/>
  <c r="AT111" i="14" s="1"/>
  <c r="O113" i="14"/>
  <c r="AT113" i="14" s="1"/>
  <c r="O112" i="14"/>
  <c r="O106" i="14"/>
  <c r="O110" i="14"/>
  <c r="AT110" i="14" s="1"/>
  <c r="O108" i="14"/>
  <c r="AT108" i="14" s="1"/>
  <c r="O107" i="14"/>
  <c r="AT107" i="14" s="1"/>
  <c r="AO93" i="14"/>
  <c r="Q82" i="14"/>
  <c r="Q79" i="14"/>
  <c r="Q83" i="14"/>
  <c r="Q80" i="14"/>
  <c r="Q84" i="14"/>
  <c r="AH78" i="14"/>
  <c r="AU78" i="14" s="1"/>
  <c r="Q81" i="14"/>
  <c r="AS106" i="14"/>
  <c r="X124" i="14"/>
  <c r="AX124" i="14"/>
  <c r="AY124" i="14" s="1"/>
  <c r="AO127" i="14"/>
  <c r="AX126" i="14"/>
  <c r="AY126" i="14" s="1"/>
  <c r="X126" i="14"/>
  <c r="O97" i="14"/>
  <c r="AT97" i="14" s="1"/>
  <c r="AG91" i="14"/>
  <c r="O95" i="14"/>
  <c r="AT95" i="14" s="1"/>
  <c r="O92" i="14"/>
  <c r="O93" i="14"/>
  <c r="AT93" i="14" s="1"/>
  <c r="O96" i="14"/>
  <c r="AT96" i="14" s="1"/>
  <c r="O94" i="14"/>
  <c r="AT94" i="14" s="1"/>
  <c r="O90" i="14"/>
  <c r="E114" i="14"/>
  <c r="AO106" i="14"/>
  <c r="Q140" i="14"/>
  <c r="AH140" i="14" s="1"/>
  <c r="I339" i="1" s="1"/>
  <c r="AH35" i="14"/>
  <c r="Q108" i="14"/>
  <c r="AU108" i="14" s="1"/>
  <c r="Q107" i="14"/>
  <c r="AU107" i="14" s="1"/>
  <c r="Q111" i="14"/>
  <c r="AU111" i="14" s="1"/>
  <c r="Q106" i="14"/>
  <c r="Q110" i="14"/>
  <c r="AU110" i="14" s="1"/>
  <c r="Q113" i="14"/>
  <c r="AU113" i="14" s="1"/>
  <c r="Q112" i="14"/>
  <c r="Q109" i="14"/>
  <c r="AU109" i="14" s="1"/>
  <c r="AS127" i="14"/>
  <c r="E136" i="14"/>
  <c r="E98" i="14"/>
  <c r="AO92" i="14"/>
  <c r="Q61" i="14"/>
  <c r="AL76" i="14"/>
  <c r="AR127" i="14"/>
  <c r="X121" i="14"/>
  <c r="AX121" i="14"/>
  <c r="AY122" i="14"/>
  <c r="AF130" i="14"/>
  <c r="G329" i="1" s="1"/>
  <c r="K136" i="14"/>
  <c r="AE136" i="14" s="1"/>
  <c r="K98" i="14"/>
  <c r="AR92" i="14"/>
  <c r="AG134" i="14"/>
  <c r="H333" i="1" s="1"/>
  <c r="AG73" i="14"/>
  <c r="AL73" i="14" s="1"/>
  <c r="O77" i="14"/>
  <c r="S114" i="14"/>
  <c r="S131" i="14" s="1"/>
  <c r="AV106" i="14"/>
  <c r="AJ134" i="14"/>
  <c r="K333" i="1" s="1"/>
  <c r="AJ73" i="14"/>
  <c r="U77" i="14"/>
  <c r="AU127" i="14"/>
  <c r="AN149" i="14"/>
  <c r="O348" i="1" s="1"/>
  <c r="AM149" i="14"/>
  <c r="N348" i="1" s="1"/>
  <c r="AL75" i="14"/>
  <c r="E137" i="14"/>
  <c r="X61" i="14"/>
  <c r="AO95" i="14"/>
  <c r="AK130" i="14"/>
  <c r="L329" i="1" s="1"/>
  <c r="M98" i="14"/>
  <c r="M136" i="14"/>
  <c r="AF136" i="14" s="1"/>
  <c r="AS92" i="14"/>
  <c r="AE130" i="14"/>
  <c r="F329" i="1" s="1"/>
  <c r="AW82" i="14"/>
  <c r="AW80" i="14"/>
  <c r="AW83" i="14"/>
  <c r="AW81" i="14"/>
  <c r="AW79" i="14"/>
  <c r="AW84" i="14"/>
  <c r="K137" i="14"/>
  <c r="I136" i="14"/>
  <c r="AD136" i="14" s="1"/>
  <c r="I98" i="14"/>
  <c r="AQ92" i="14"/>
  <c r="U112" i="14"/>
  <c r="U113" i="14"/>
  <c r="AW113" i="14" s="1"/>
  <c r="U108" i="14"/>
  <c r="AW108" i="14" s="1"/>
  <c r="U110" i="14"/>
  <c r="AW110" i="14" s="1"/>
  <c r="U109" i="14"/>
  <c r="AW109" i="14" s="1"/>
  <c r="U111" i="14"/>
  <c r="AW111" i="14" s="1"/>
  <c r="U107" i="14"/>
  <c r="AW107" i="14" s="1"/>
  <c r="U106" i="14"/>
  <c r="S61" i="14"/>
  <c r="G140" i="14"/>
  <c r="AC140" i="14" s="1"/>
  <c r="D339" i="1" s="1"/>
  <c r="AC35" i="14"/>
  <c r="AL74" i="14"/>
  <c r="AH134" i="14"/>
  <c r="I333" i="1" s="1"/>
  <c r="Q77" i="14"/>
  <c r="AH73" i="14"/>
  <c r="W85" i="14"/>
  <c r="G135" i="14"/>
  <c r="AC135" i="14" s="1"/>
  <c r="I90" i="14"/>
  <c r="I137" i="14" s="1"/>
  <c r="AX123" i="14"/>
  <c r="AY123" i="14" s="1"/>
  <c r="X123" i="14"/>
  <c r="U90" i="14"/>
  <c r="M328" i="1" l="1"/>
  <c r="AL139" i="14"/>
  <c r="M139" i="14"/>
  <c r="AF139" i="14" s="1"/>
  <c r="G338" i="1" s="1"/>
  <c r="U150" i="14"/>
  <c r="M114" i="14"/>
  <c r="M131" i="14" s="1"/>
  <c r="AF131" i="14" s="1"/>
  <c r="O150" i="14"/>
  <c r="O151" i="14" s="1"/>
  <c r="AY78" i="14"/>
  <c r="W135" i="14"/>
  <c r="AK135" i="14" s="1"/>
  <c r="AR85" i="14"/>
  <c r="M150" i="14"/>
  <c r="M151" i="14" s="1"/>
  <c r="AF137" i="14"/>
  <c r="AS114" i="14"/>
  <c r="AV114" i="14"/>
  <c r="U137" i="14"/>
  <c r="U135" i="14"/>
  <c r="AJ135" i="14" s="1"/>
  <c r="AD137" i="14"/>
  <c r="I139" i="14"/>
  <c r="AD139" i="14" s="1"/>
  <c r="E338" i="1" s="1"/>
  <c r="I138" i="14"/>
  <c r="S137" i="14"/>
  <c r="U136" i="14"/>
  <c r="AJ136" i="14" s="1"/>
  <c r="AW92" i="14"/>
  <c r="U98" i="14"/>
  <c r="K151" i="14"/>
  <c r="AE150" i="14"/>
  <c r="F349" i="1" s="1"/>
  <c r="AB137" i="14"/>
  <c r="E139" i="14"/>
  <c r="AB139" i="14" s="1"/>
  <c r="C338" i="1" s="1"/>
  <c r="E138" i="14"/>
  <c r="AC138" i="14"/>
  <c r="D337" i="1" s="1"/>
  <c r="G141" i="14"/>
  <c r="AX112" i="14"/>
  <c r="X112" i="14"/>
  <c r="W144" i="14"/>
  <c r="AB144" i="14"/>
  <c r="E145" i="14"/>
  <c r="AD132" i="14"/>
  <c r="E331" i="1" s="1"/>
  <c r="AQ98" i="14"/>
  <c r="Q97" i="14"/>
  <c r="AH91" i="14"/>
  <c r="AL91" i="14" s="1"/>
  <c r="Q95" i="14"/>
  <c r="AU95" i="14" s="1"/>
  <c r="Q92" i="14"/>
  <c r="Q150" i="14" s="1"/>
  <c r="Q93" i="14"/>
  <c r="AU93" i="14" s="1"/>
  <c r="Q96" i="14"/>
  <c r="Q144" i="14" s="1"/>
  <c r="Q94" i="14"/>
  <c r="W114" i="14"/>
  <c r="W131" i="14" s="1"/>
  <c r="X106" i="14"/>
  <c r="AX106" i="14"/>
  <c r="W151" i="14"/>
  <c r="AP114" i="14"/>
  <c r="AV83" i="14"/>
  <c r="AV80" i="14"/>
  <c r="AV84" i="14"/>
  <c r="AV82" i="14"/>
  <c r="AV79" i="14"/>
  <c r="AV81" i="14"/>
  <c r="AX109" i="14"/>
  <c r="AY109" i="14" s="1"/>
  <c r="X109" i="14"/>
  <c r="AB132" i="14"/>
  <c r="C331" i="1" s="1"/>
  <c r="AO98" i="14"/>
  <c r="AD144" i="14"/>
  <c r="I145" i="14"/>
  <c r="AF138" i="14"/>
  <c r="G337" i="1" s="1"/>
  <c r="M141" i="14"/>
  <c r="AU82" i="14"/>
  <c r="AU79" i="14"/>
  <c r="AU83" i="14"/>
  <c r="AU80" i="14"/>
  <c r="AU84" i="14"/>
  <c r="AU81" i="14"/>
  <c r="O114" i="14"/>
  <c r="O131" i="14" s="1"/>
  <c r="AT106" i="14"/>
  <c r="S85" i="14"/>
  <c r="X113" i="14"/>
  <c r="AX113" i="14"/>
  <c r="AY113" i="14" s="1"/>
  <c r="X134" i="14"/>
  <c r="AC131" i="14"/>
  <c r="AE137" i="14"/>
  <c r="K139" i="14"/>
  <c r="AE139" i="14" s="1"/>
  <c r="F338" i="1" s="1"/>
  <c r="K138" i="14"/>
  <c r="AC132" i="14"/>
  <c r="D331" i="1" s="1"/>
  <c r="AP98" i="14"/>
  <c r="AX85" i="14"/>
  <c r="X110" i="14"/>
  <c r="AX110" i="14"/>
  <c r="AY110" i="14" s="1"/>
  <c r="O144" i="14"/>
  <c r="AT112" i="14"/>
  <c r="AT82" i="14"/>
  <c r="AY82" i="14" s="1"/>
  <c r="AT79" i="14"/>
  <c r="AT83" i="14"/>
  <c r="AY83" i="14" s="1"/>
  <c r="AT80" i="14"/>
  <c r="AY80" i="14" s="1"/>
  <c r="AT81" i="14"/>
  <c r="AT84" i="14"/>
  <c r="AQ114" i="14"/>
  <c r="E151" i="14"/>
  <c r="AB150" i="14"/>
  <c r="C349" i="1" s="1"/>
  <c r="Q114" i="14"/>
  <c r="Q131" i="14" s="1"/>
  <c r="AU106" i="14"/>
  <c r="X111" i="14"/>
  <c r="AX111" i="14"/>
  <c r="AY111" i="14" s="1"/>
  <c r="S97" i="14"/>
  <c r="AV97" i="14" s="1"/>
  <c r="S95" i="14"/>
  <c r="AV95" i="14" s="1"/>
  <c r="AY95" i="14" s="1"/>
  <c r="S92" i="14"/>
  <c r="S150" i="14" s="1"/>
  <c r="S93" i="14"/>
  <c r="AV93" i="14" s="1"/>
  <c r="S96" i="14"/>
  <c r="AI91" i="14"/>
  <c r="S94" i="14"/>
  <c r="AV94" i="14" s="1"/>
  <c r="AE132" i="14"/>
  <c r="F331" i="1" s="1"/>
  <c r="AR98" i="14"/>
  <c r="AW85" i="14"/>
  <c r="S135" i="14"/>
  <c r="AI135" i="14" s="1"/>
  <c r="AX107" i="14"/>
  <c r="AY107" i="14" s="1"/>
  <c r="X107" i="14"/>
  <c r="M133" i="14"/>
  <c r="AF133" i="14" s="1"/>
  <c r="G332" i="1" s="1"/>
  <c r="O85" i="14"/>
  <c r="AX127" i="14"/>
  <c r="W137" i="14"/>
  <c r="AO114" i="14"/>
  <c r="Q135" i="14"/>
  <c r="AH135" i="14" s="1"/>
  <c r="AK132" i="14"/>
  <c r="L331" i="1" s="1"/>
  <c r="AX98" i="14"/>
  <c r="AD131" i="14"/>
  <c r="I133" i="14"/>
  <c r="AD133" i="14" s="1"/>
  <c r="E332" i="1" s="1"/>
  <c r="I152" i="14"/>
  <c r="AD152" i="14" s="1"/>
  <c r="E351" i="1" s="1"/>
  <c r="AD151" i="14"/>
  <c r="E350" i="1" s="1"/>
  <c r="AF132" i="14"/>
  <c r="G331" i="1" s="1"/>
  <c r="AS98" i="14"/>
  <c r="O98" i="14"/>
  <c r="O136" i="14"/>
  <c r="AG136" i="14" s="1"/>
  <c r="AT92" i="14"/>
  <c r="AC144" i="14"/>
  <c r="G145" i="14"/>
  <c r="AW106" i="14"/>
  <c r="AW114" i="14" s="1"/>
  <c r="U114" i="14"/>
  <c r="U131" i="14" s="1"/>
  <c r="O135" i="14"/>
  <c r="AG135" i="14" s="1"/>
  <c r="AJ137" i="14"/>
  <c r="U139" i="14"/>
  <c r="AJ139" i="14" s="1"/>
  <c r="K338" i="1" s="1"/>
  <c r="U138" i="14"/>
  <c r="AI131" i="14"/>
  <c r="X127" i="14"/>
  <c r="X130" i="14" s="1"/>
  <c r="E131" i="14"/>
  <c r="AF144" i="14"/>
  <c r="M145" i="14"/>
  <c r="AX108" i="14"/>
  <c r="AY108" i="14" s="1"/>
  <c r="X108" i="14"/>
  <c r="AB136" i="14"/>
  <c r="K144" i="14"/>
  <c r="AR112" i="14"/>
  <c r="AC150" i="14"/>
  <c r="D349" i="1" s="1"/>
  <c r="G151" i="14"/>
  <c r="K135" i="14"/>
  <c r="AW112" i="14"/>
  <c r="U144" i="14"/>
  <c r="O137" i="14"/>
  <c r="AU112" i="14"/>
  <c r="AY121" i="14"/>
  <c r="AY127" i="14" s="1"/>
  <c r="Q85" i="14"/>
  <c r="W136" i="14"/>
  <c r="AK136" i="14" s="1"/>
  <c r="AR106" i="14"/>
  <c r="K114" i="14"/>
  <c r="K131" i="14" s="1"/>
  <c r="W152" i="14" l="1"/>
  <c r="AK152" i="14" s="1"/>
  <c r="L351" i="1" s="1"/>
  <c r="AK151" i="14"/>
  <c r="L350" i="1" s="1"/>
  <c r="AG150" i="14"/>
  <c r="H349" i="1" s="1"/>
  <c r="AF150" i="14"/>
  <c r="G349" i="1" s="1"/>
  <c r="AU114" i="14"/>
  <c r="AT85" i="14"/>
  <c r="AY112" i="14"/>
  <c r="Q137" i="14"/>
  <c r="X137" i="14" s="1"/>
  <c r="AY93" i="14"/>
  <c r="AT114" i="14"/>
  <c r="I146" i="14"/>
  <c r="AD146" i="14" s="1"/>
  <c r="AD145" i="14"/>
  <c r="Q98" i="14"/>
  <c r="Q136" i="14"/>
  <c r="AU92" i="14"/>
  <c r="AY92" i="14" s="1"/>
  <c r="X150" i="14"/>
  <c r="AR114" i="14"/>
  <c r="AB131" i="14"/>
  <c r="E133" i="14"/>
  <c r="AB133" i="14" s="1"/>
  <c r="C332" i="1" s="1"/>
  <c r="AJ131" i="14"/>
  <c r="U133" i="14"/>
  <c r="AJ133" i="14" s="1"/>
  <c r="K332" i="1" s="1"/>
  <c r="AE138" i="14"/>
  <c r="F337" i="1" s="1"/>
  <c r="K141" i="14"/>
  <c r="AB138" i="14"/>
  <c r="C337" i="1" s="1"/>
  <c r="E141" i="14"/>
  <c r="Q151" i="14"/>
  <c r="AH150" i="14"/>
  <c r="I349" i="1" s="1"/>
  <c r="AC145" i="14"/>
  <c r="G146" i="14"/>
  <c r="AC146" i="14" s="1"/>
  <c r="G133" i="14"/>
  <c r="AC133" i="14" s="1"/>
  <c r="D332" i="1" s="1"/>
  <c r="AH131" i="14"/>
  <c r="Y107" i="14"/>
  <c r="Z107" i="14" s="1"/>
  <c r="X114" i="14"/>
  <c r="E146" i="14"/>
  <c r="AB146" i="14" s="1"/>
  <c r="AB145" i="14"/>
  <c r="K152" i="14"/>
  <c r="AE152" i="14" s="1"/>
  <c r="F351" i="1" s="1"/>
  <c r="AE151" i="14"/>
  <c r="F350" i="1" s="1"/>
  <c r="AE131" i="14"/>
  <c r="K133" i="14"/>
  <c r="AE133" i="14" s="1"/>
  <c r="F332" i="1" s="1"/>
  <c r="AL130" i="14"/>
  <c r="M329" i="1" s="1"/>
  <c r="AH144" i="14"/>
  <c r="Q145" i="14"/>
  <c r="AY106" i="14"/>
  <c r="E152" i="14"/>
  <c r="AB152" i="14" s="1"/>
  <c r="C351" i="1" s="1"/>
  <c r="AB151" i="14"/>
  <c r="C350" i="1" s="1"/>
  <c r="AK131" i="14"/>
  <c r="W133" i="14"/>
  <c r="AK133" i="14" s="1"/>
  <c r="L332" i="1" s="1"/>
  <c r="AJ132" i="14"/>
  <c r="K331" i="1" s="1"/>
  <c r="AW98" i="14"/>
  <c r="Z114" i="14"/>
  <c r="AY79" i="14"/>
  <c r="U151" i="14"/>
  <c r="AJ150" i="14"/>
  <c r="K349" i="1" s="1"/>
  <c r="O139" i="14"/>
  <c r="AG139" i="14" s="1"/>
  <c r="H338" i="1" s="1"/>
  <c r="AG137" i="14"/>
  <c r="O138" i="14"/>
  <c r="AG132" i="14"/>
  <c r="H331" i="1" s="1"/>
  <c r="AT98" i="14"/>
  <c r="O152" i="14"/>
  <c r="AG152" i="14" s="1"/>
  <c r="H351" i="1" s="1"/>
  <c r="AG151" i="14"/>
  <c r="H350" i="1" s="1"/>
  <c r="AU85" i="14"/>
  <c r="AV85" i="14"/>
  <c r="AK144" i="14"/>
  <c r="W145" i="14"/>
  <c r="AK145" i="14" s="1"/>
  <c r="AF151" i="14"/>
  <c r="G350" i="1" s="1"/>
  <c r="M152" i="14"/>
  <c r="AF152" i="14" s="1"/>
  <c r="G351" i="1" s="1"/>
  <c r="AJ144" i="14"/>
  <c r="U145" i="14"/>
  <c r="AV96" i="14"/>
  <c r="S144" i="14"/>
  <c r="AL134" i="14"/>
  <c r="M333" i="1" s="1"/>
  <c r="AU94" i="14"/>
  <c r="AY94" i="14" s="1"/>
  <c r="AD138" i="14"/>
  <c r="E337" i="1" s="1"/>
  <c r="I141" i="14"/>
  <c r="AE144" i="14"/>
  <c r="K145" i="14"/>
  <c r="Q139" i="14"/>
  <c r="AH139" i="14" s="1"/>
  <c r="I338" i="1" s="1"/>
  <c r="AH137" i="14"/>
  <c r="Q138" i="14"/>
  <c r="AJ138" i="14"/>
  <c r="K337" i="1" s="1"/>
  <c r="U141" i="14"/>
  <c r="AY84" i="14"/>
  <c r="AF141" i="14"/>
  <c r="G340" i="1" s="1"/>
  <c r="M142" i="14"/>
  <c r="AF142" i="14" s="1"/>
  <c r="G341" i="1" s="1"/>
  <c r="AU96" i="14"/>
  <c r="X144" i="14"/>
  <c r="AC151" i="14"/>
  <c r="D350" i="1" s="1"/>
  <c r="G152" i="14"/>
  <c r="AC152" i="14" s="1"/>
  <c r="D351" i="1" s="1"/>
  <c r="S139" i="14"/>
  <c r="AI139" i="14" s="1"/>
  <c r="J338" i="1" s="1"/>
  <c r="AI137" i="14"/>
  <c r="S138" i="14"/>
  <c r="AG131" i="14"/>
  <c r="AU97" i="14"/>
  <c r="AY97" i="14" s="1"/>
  <c r="AG144" i="14"/>
  <c r="O145" i="14"/>
  <c r="AX114" i="14"/>
  <c r="AK137" i="14"/>
  <c r="W139" i="14"/>
  <c r="L338" i="1" s="1"/>
  <c r="W138" i="14"/>
  <c r="AE135" i="14"/>
  <c r="X135" i="14"/>
  <c r="AL135" i="14" s="1"/>
  <c r="AF145" i="14"/>
  <c r="M146" i="14"/>
  <c r="AF146" i="14" s="1"/>
  <c r="S136" i="14"/>
  <c r="AI136" i="14" s="1"/>
  <c r="AV92" i="14"/>
  <c r="S98" i="14"/>
  <c r="AY81" i="14"/>
  <c r="AC141" i="14"/>
  <c r="D340" i="1" s="1"/>
  <c r="G142" i="14"/>
  <c r="AC142" i="14" s="1"/>
  <c r="D341" i="1" s="1"/>
  <c r="X139" i="14" l="1"/>
  <c r="M338" i="1" s="1"/>
  <c r="Z137" i="14"/>
  <c r="AL137" i="14"/>
  <c r="AY85" i="14"/>
  <c r="X138" i="14"/>
  <c r="Y137" i="14" s="1"/>
  <c r="AL144" i="14"/>
  <c r="M343" i="1" s="1"/>
  <c r="X145" i="14"/>
  <c r="AY98" i="14"/>
  <c r="AB141" i="14"/>
  <c r="C340" i="1" s="1"/>
  <c r="E142" i="14"/>
  <c r="AB142" i="14" s="1"/>
  <c r="C341" i="1" s="1"/>
  <c r="K146" i="14"/>
  <c r="AE146" i="14" s="1"/>
  <c r="AE145" i="14"/>
  <c r="I142" i="14"/>
  <c r="AD142" i="14" s="1"/>
  <c r="E341" i="1" s="1"/>
  <c r="AD141" i="14"/>
  <c r="E340" i="1" s="1"/>
  <c r="AV98" i="14"/>
  <c r="U146" i="14"/>
  <c r="AJ145" i="14"/>
  <c r="O146" i="14"/>
  <c r="AG146" i="14" s="1"/>
  <c r="AG145" i="14"/>
  <c r="U152" i="14"/>
  <c r="AJ152" i="14" s="1"/>
  <c r="K351" i="1" s="1"/>
  <c r="AJ151" i="14"/>
  <c r="K350" i="1" s="1"/>
  <c r="AK138" i="14"/>
  <c r="L337" i="1" s="1"/>
  <c r="W141" i="14"/>
  <c r="S151" i="14"/>
  <c r="AI150" i="14"/>
  <c r="J349" i="1" s="1"/>
  <c r="O133" i="14"/>
  <c r="AG133" i="14" s="1"/>
  <c r="H332" i="1" s="1"/>
  <c r="Q152" i="14"/>
  <c r="AH152" i="14" s="1"/>
  <c r="I351" i="1" s="1"/>
  <c r="AH151" i="14"/>
  <c r="I350" i="1" s="1"/>
  <c r="AU98" i="14"/>
  <c r="AL132" i="14"/>
  <c r="M331" i="1" s="1"/>
  <c r="K142" i="14"/>
  <c r="AE142" i="14" s="1"/>
  <c r="F341" i="1" s="1"/>
  <c r="AE141" i="14"/>
  <c r="F340" i="1" s="1"/>
  <c r="AY114" i="14"/>
  <c r="AZ107" i="14"/>
  <c r="Q146" i="14"/>
  <c r="AH146" i="14" s="1"/>
  <c r="AH145" i="14"/>
  <c r="U142" i="14"/>
  <c r="AJ142" i="14" s="1"/>
  <c r="K341" i="1" s="1"/>
  <c r="AJ141" i="14"/>
  <c r="K340" i="1" s="1"/>
  <c r="AH136" i="14"/>
  <c r="X136" i="14"/>
  <c r="AL136" i="14" s="1"/>
  <c r="AN135" i="14"/>
  <c r="AM135" i="14"/>
  <c r="AI138" i="14"/>
  <c r="J337" i="1" s="1"/>
  <c r="S141" i="14"/>
  <c r="Y135" i="14"/>
  <c r="AG138" i="14"/>
  <c r="H337" i="1" s="1"/>
  <c r="O141" i="14"/>
  <c r="AY96" i="14"/>
  <c r="X131" i="14"/>
  <c r="Y114" i="14"/>
  <c r="AH138" i="14"/>
  <c r="I337" i="1" s="1"/>
  <c r="Q141" i="14"/>
  <c r="AI144" i="14"/>
  <c r="S145" i="14"/>
  <c r="AL150" i="14"/>
  <c r="M349" i="1" s="1"/>
  <c r="D16" i="21" s="1"/>
  <c r="X141" i="14" l="1"/>
  <c r="X142" i="14" s="1"/>
  <c r="AL138" i="14"/>
  <c r="M337" i="1" s="1"/>
  <c r="O142" i="14"/>
  <c r="AG142" i="14" s="1"/>
  <c r="H341" i="1" s="1"/>
  <c r="AG141" i="14"/>
  <c r="H340" i="1" s="1"/>
  <c r="S152" i="14"/>
  <c r="AI152" i="14" s="1"/>
  <c r="J351" i="1" s="1"/>
  <c r="AI151" i="14"/>
  <c r="J350" i="1" s="1"/>
  <c r="AK141" i="14"/>
  <c r="L340" i="1" s="1"/>
  <c r="W142" i="14"/>
  <c r="AK142" i="14" s="1"/>
  <c r="L341" i="1" s="1"/>
  <c r="AH132" i="14"/>
  <c r="I331" i="1" s="1"/>
  <c r="Q133" i="14"/>
  <c r="AH133" i="14" s="1"/>
  <c r="I332" i="1" s="1"/>
  <c r="AI141" i="14"/>
  <c r="J340" i="1" s="1"/>
  <c r="S142" i="14"/>
  <c r="AI142" i="14" s="1"/>
  <c r="J341" i="1" s="1"/>
  <c r="S146" i="14"/>
  <c r="AI146" i="14" s="1"/>
  <c r="AI145" i="14"/>
  <c r="AH141" i="14"/>
  <c r="I340" i="1" s="1"/>
  <c r="Q142" i="14"/>
  <c r="AH142" i="14" s="1"/>
  <c r="I341" i="1" s="1"/>
  <c r="X151" i="14"/>
  <c r="AL131" i="14"/>
  <c r="X133" i="14"/>
  <c r="AL133" i="14" s="1"/>
  <c r="M332" i="1" s="1"/>
  <c r="Z329" i="1" s="1"/>
  <c r="Z330" i="1" s="1"/>
  <c r="X146" i="14"/>
  <c r="AL146" i="14" s="1"/>
  <c r="M345" i="1" s="1"/>
  <c r="AL145" i="14"/>
  <c r="M344" i="1" s="1"/>
  <c r="AI132" i="14"/>
  <c r="J331" i="1" s="1"/>
  <c r="S133" i="14"/>
  <c r="AI133" i="14" s="1"/>
  <c r="J332" i="1" s="1"/>
  <c r="AL151" i="14" l="1"/>
  <c r="M350" i="1" s="1"/>
  <c r="E16" i="21" s="1"/>
  <c r="F16" i="21" s="1"/>
  <c r="C41" i="21" s="1"/>
  <c r="E41" i="21" s="1"/>
  <c r="X152" i="14"/>
  <c r="AL152" i="14" s="1"/>
  <c r="M351" i="1" s="1"/>
  <c r="AM145" i="14"/>
  <c r="AN145" i="14"/>
  <c r="AN147" i="14" l="1"/>
  <c r="O346" i="1" s="1"/>
  <c r="O344" i="1"/>
  <c r="AM147" i="14"/>
  <c r="N346" i="1" s="1"/>
  <c r="N344" i="1"/>
  <c r="AO147" i="14"/>
  <c r="AN150" i="14"/>
  <c r="AM150" i="14" l="1"/>
  <c r="AM151" i="14" s="1"/>
  <c r="P346" i="1"/>
  <c r="AN151" i="14"/>
  <c r="O349" i="1"/>
  <c r="J16" i="21" s="1"/>
  <c r="N349" i="1"/>
  <c r="G16" i="21" s="1"/>
  <c r="N307" i="1"/>
  <c r="O307" i="1"/>
  <c r="C303" i="1"/>
  <c r="D303" i="1"/>
  <c r="E303" i="1"/>
  <c r="F303" i="1"/>
  <c r="G303" i="1"/>
  <c r="H303" i="1"/>
  <c r="I303" i="1"/>
  <c r="J303" i="1"/>
  <c r="K303" i="1"/>
  <c r="L303" i="1"/>
  <c r="M303" i="1"/>
  <c r="C306" i="1"/>
  <c r="C307" i="1"/>
  <c r="D307" i="1"/>
  <c r="E307" i="1"/>
  <c r="F307" i="1"/>
  <c r="G307" i="1"/>
  <c r="H307" i="1"/>
  <c r="I307" i="1"/>
  <c r="J307" i="1"/>
  <c r="K307" i="1"/>
  <c r="L307" i="1"/>
  <c r="M307" i="1"/>
  <c r="C308" i="1"/>
  <c r="D308" i="1"/>
  <c r="E308" i="1"/>
  <c r="F308" i="1"/>
  <c r="G308" i="1"/>
  <c r="H308" i="1"/>
  <c r="I308" i="1"/>
  <c r="J308" i="1"/>
  <c r="K308" i="1"/>
  <c r="L308" i="1"/>
  <c r="M308" i="1"/>
  <c r="C309" i="1"/>
  <c r="D309" i="1"/>
  <c r="E309" i="1"/>
  <c r="F309" i="1"/>
  <c r="G309" i="1"/>
  <c r="H309" i="1"/>
  <c r="I309" i="1"/>
  <c r="J309" i="1"/>
  <c r="K309" i="1"/>
  <c r="L309" i="1"/>
  <c r="M309" i="1"/>
  <c r="M312" i="1"/>
  <c r="M313" i="1"/>
  <c r="M314" i="1"/>
  <c r="C315" i="1"/>
  <c r="D315" i="1"/>
  <c r="E315" i="1"/>
  <c r="F315" i="1"/>
  <c r="G315" i="1"/>
  <c r="H315" i="1"/>
  <c r="I315" i="1"/>
  <c r="J315" i="1"/>
  <c r="K315" i="1"/>
  <c r="L315" i="1"/>
  <c r="M315" i="1"/>
  <c r="C316" i="1"/>
  <c r="D316" i="1"/>
  <c r="E316" i="1"/>
  <c r="F316" i="1"/>
  <c r="G316" i="1"/>
  <c r="H316" i="1"/>
  <c r="I316" i="1"/>
  <c r="J316" i="1"/>
  <c r="K316" i="1"/>
  <c r="L316" i="1"/>
  <c r="C317" i="1"/>
  <c r="D317" i="1"/>
  <c r="E317" i="1"/>
  <c r="F317" i="1"/>
  <c r="G317" i="1"/>
  <c r="H317" i="1"/>
  <c r="I317" i="1"/>
  <c r="J317" i="1"/>
  <c r="K317" i="1"/>
  <c r="L317" i="1"/>
  <c r="C318" i="1"/>
  <c r="D318" i="1"/>
  <c r="E318" i="1"/>
  <c r="F318" i="1"/>
  <c r="G318" i="1"/>
  <c r="H318" i="1"/>
  <c r="I318" i="1"/>
  <c r="J318" i="1"/>
  <c r="K318" i="1"/>
  <c r="L318" i="1"/>
  <c r="O20" i="13"/>
  <c r="N20" i="13"/>
  <c r="M20" i="13"/>
  <c r="L20" i="13"/>
  <c r="K20" i="13"/>
  <c r="J20" i="13"/>
  <c r="I20" i="13"/>
  <c r="H20" i="13"/>
  <c r="G20" i="13"/>
  <c r="F20" i="13"/>
  <c r="E20" i="13"/>
  <c r="AK146" i="13"/>
  <c r="AJ146" i="13"/>
  <c r="X140" i="13"/>
  <c r="V127" i="13"/>
  <c r="T127" i="13"/>
  <c r="R127" i="13"/>
  <c r="P127" i="13"/>
  <c r="N127" i="13"/>
  <c r="L127" i="13"/>
  <c r="J127" i="13"/>
  <c r="H127" i="13"/>
  <c r="F127" i="13"/>
  <c r="D127" i="13"/>
  <c r="AK126" i="13"/>
  <c r="AJ126" i="13"/>
  <c r="AI126" i="13"/>
  <c r="AH126" i="13"/>
  <c r="AG126" i="13"/>
  <c r="AF126" i="13"/>
  <c r="AE126" i="13"/>
  <c r="AD126" i="13"/>
  <c r="AC126" i="13"/>
  <c r="AB126" i="13"/>
  <c r="AK125" i="13"/>
  <c r="AJ125" i="13"/>
  <c r="AI125" i="13"/>
  <c r="AH125" i="13"/>
  <c r="AG125" i="13"/>
  <c r="AF125" i="13"/>
  <c r="AE125" i="13"/>
  <c r="AD125" i="13"/>
  <c r="AC125" i="13"/>
  <c r="AB125" i="13"/>
  <c r="AK124" i="13"/>
  <c r="AJ124" i="13"/>
  <c r="AI124" i="13"/>
  <c r="AH124" i="13"/>
  <c r="AG124" i="13"/>
  <c r="AF124" i="13"/>
  <c r="AE124" i="13"/>
  <c r="AD124" i="13"/>
  <c r="AC124" i="13"/>
  <c r="AB124" i="13"/>
  <c r="AK123" i="13"/>
  <c r="AJ123" i="13"/>
  <c r="AI123" i="13"/>
  <c r="AH123" i="13"/>
  <c r="AG123" i="13"/>
  <c r="AF123" i="13"/>
  <c r="AE123" i="13"/>
  <c r="AD123" i="13"/>
  <c r="AC123" i="13"/>
  <c r="AB123" i="13"/>
  <c r="AK122" i="13"/>
  <c r="AJ122" i="13"/>
  <c r="AI122" i="13"/>
  <c r="AH122" i="13"/>
  <c r="AG122" i="13"/>
  <c r="AF122" i="13"/>
  <c r="AE122" i="13"/>
  <c r="AD122" i="13"/>
  <c r="AC122" i="13"/>
  <c r="AB122" i="13"/>
  <c r="AK121" i="13"/>
  <c r="AJ121" i="13"/>
  <c r="AI121" i="13"/>
  <c r="AH121" i="13"/>
  <c r="AG121" i="13"/>
  <c r="AF121" i="13"/>
  <c r="AE121" i="13"/>
  <c r="AD121" i="13"/>
  <c r="AC121" i="13"/>
  <c r="AB121" i="13"/>
  <c r="V119" i="13"/>
  <c r="T119" i="13"/>
  <c r="R119" i="13"/>
  <c r="P119" i="13"/>
  <c r="N119" i="13"/>
  <c r="L119" i="13"/>
  <c r="J119" i="13"/>
  <c r="H119" i="13"/>
  <c r="F119" i="13"/>
  <c r="D119" i="13"/>
  <c r="V114" i="13"/>
  <c r="T114" i="13"/>
  <c r="R114" i="13"/>
  <c r="P114" i="13"/>
  <c r="N114" i="13"/>
  <c r="L114" i="13"/>
  <c r="J114" i="13"/>
  <c r="H114" i="13"/>
  <c r="F114" i="13"/>
  <c r="D114" i="13"/>
  <c r="AK113" i="13"/>
  <c r="AJ113" i="13"/>
  <c r="AI113" i="13"/>
  <c r="AH113" i="13"/>
  <c r="AG113" i="13"/>
  <c r="AF113" i="13"/>
  <c r="AE113" i="13"/>
  <c r="AC113" i="13"/>
  <c r="AB113" i="13"/>
  <c r="AK112" i="13"/>
  <c r="AJ112" i="13"/>
  <c r="AI112" i="13"/>
  <c r="AH112" i="13"/>
  <c r="AG112" i="13"/>
  <c r="AF112" i="13"/>
  <c r="AE112" i="13"/>
  <c r="AC112" i="13"/>
  <c r="AB112" i="13"/>
  <c r="AK111" i="13"/>
  <c r="AJ111" i="13"/>
  <c r="AI111" i="13"/>
  <c r="AH111" i="13"/>
  <c r="AG111" i="13"/>
  <c r="AF111" i="13"/>
  <c r="AE111" i="13"/>
  <c r="AD111" i="13"/>
  <c r="AC111" i="13"/>
  <c r="AB111" i="13"/>
  <c r="AK110" i="13"/>
  <c r="AJ110" i="13"/>
  <c r="AI110" i="13"/>
  <c r="AH110" i="13"/>
  <c r="AG110" i="13"/>
  <c r="AF110" i="13"/>
  <c r="AE110" i="13"/>
  <c r="AD110" i="13"/>
  <c r="AC110" i="13"/>
  <c r="AB110" i="13"/>
  <c r="AK109" i="13"/>
  <c r="AJ109" i="13"/>
  <c r="AI109" i="13"/>
  <c r="AH109" i="13"/>
  <c r="AG109" i="13"/>
  <c r="AF109" i="13"/>
  <c r="AE109" i="13"/>
  <c r="AD109" i="13"/>
  <c r="AC109" i="13"/>
  <c r="AB109" i="13"/>
  <c r="AK108" i="13"/>
  <c r="AJ108" i="13"/>
  <c r="AI108" i="13"/>
  <c r="AH108" i="13"/>
  <c r="AG108" i="13"/>
  <c r="AF108" i="13"/>
  <c r="AE108" i="13"/>
  <c r="AD108" i="13"/>
  <c r="AC108" i="13"/>
  <c r="AB108" i="13"/>
  <c r="AK107" i="13"/>
  <c r="AJ107" i="13"/>
  <c r="AI107" i="13"/>
  <c r="AH107" i="13"/>
  <c r="AG107" i="13"/>
  <c r="AF107" i="13"/>
  <c r="AE107" i="13"/>
  <c r="AD107" i="13"/>
  <c r="AC107" i="13"/>
  <c r="AB107" i="13"/>
  <c r="AK106" i="13"/>
  <c r="AJ106" i="13"/>
  <c r="AI106" i="13"/>
  <c r="AH106" i="13"/>
  <c r="AG106" i="13"/>
  <c r="AF106" i="13"/>
  <c r="AE106" i="13"/>
  <c r="AD106" i="13"/>
  <c r="AC106" i="13"/>
  <c r="AB106" i="13"/>
  <c r="AF103" i="13"/>
  <c r="AB103" i="13"/>
  <c r="V103" i="13"/>
  <c r="AK103" i="13" s="1"/>
  <c r="T103" i="13"/>
  <c r="AJ103" i="13" s="1"/>
  <c r="R103" i="13"/>
  <c r="AI103" i="13" s="1"/>
  <c r="P103" i="13"/>
  <c r="AH103" i="13" s="1"/>
  <c r="N103" i="13"/>
  <c r="AG103" i="13" s="1"/>
  <c r="L103" i="13"/>
  <c r="J103" i="13"/>
  <c r="H103" i="13"/>
  <c r="AE103" i="13" s="1"/>
  <c r="F103" i="13"/>
  <c r="AC103" i="13" s="1"/>
  <c r="D103" i="13"/>
  <c r="AK102" i="13"/>
  <c r="AJ102" i="13"/>
  <c r="AI102" i="13"/>
  <c r="AH102" i="13"/>
  <c r="AG102" i="13"/>
  <c r="AF102" i="13"/>
  <c r="AE102" i="13"/>
  <c r="AD102" i="13"/>
  <c r="AC102" i="13"/>
  <c r="AB102" i="13"/>
  <c r="AK101" i="13"/>
  <c r="AJ101" i="13"/>
  <c r="AI101" i="13"/>
  <c r="AH101" i="13"/>
  <c r="AG101" i="13"/>
  <c r="AF101" i="13"/>
  <c r="AE101" i="13"/>
  <c r="AD101" i="13"/>
  <c r="AC101" i="13"/>
  <c r="AB101" i="13"/>
  <c r="AE98" i="13"/>
  <c r="AC98" i="13"/>
  <c r="V98" i="13"/>
  <c r="AK98" i="13" s="1"/>
  <c r="T98" i="13"/>
  <c r="AJ98" i="13" s="1"/>
  <c r="R98" i="13"/>
  <c r="AI98" i="13" s="1"/>
  <c r="P98" i="13"/>
  <c r="AH98" i="13" s="1"/>
  <c r="N98" i="13"/>
  <c r="AG98" i="13" s="1"/>
  <c r="L98" i="13"/>
  <c r="AF98" i="13" s="1"/>
  <c r="J98" i="13"/>
  <c r="H98" i="13"/>
  <c r="F98" i="13"/>
  <c r="D98" i="13"/>
  <c r="AB98" i="13" s="1"/>
  <c r="AK97" i="13"/>
  <c r="AJ97" i="13"/>
  <c r="AI97" i="13"/>
  <c r="AH97" i="13"/>
  <c r="AG97" i="13"/>
  <c r="AF97" i="13"/>
  <c r="AE97" i="13"/>
  <c r="AD97" i="13"/>
  <c r="AC97" i="13"/>
  <c r="AB97" i="13"/>
  <c r="AK96" i="13"/>
  <c r="AJ96" i="13"/>
  <c r="AI96" i="13"/>
  <c r="AH96" i="13"/>
  <c r="AG96" i="13"/>
  <c r="AF96" i="13"/>
  <c r="AE96" i="13"/>
  <c r="AD96" i="13"/>
  <c r="AC96" i="13"/>
  <c r="AB96" i="13"/>
  <c r="AK95" i="13"/>
  <c r="AJ95" i="13"/>
  <c r="AI95" i="13"/>
  <c r="AH95" i="13"/>
  <c r="AG95" i="13"/>
  <c r="AF95" i="13"/>
  <c r="AE95" i="13"/>
  <c r="AD95" i="13"/>
  <c r="AC95" i="13"/>
  <c r="AB95" i="13"/>
  <c r="AK94" i="13"/>
  <c r="AJ94" i="13"/>
  <c r="AI94" i="13"/>
  <c r="AH94" i="13"/>
  <c r="AG94" i="13"/>
  <c r="AF94" i="13"/>
  <c r="AE94" i="13"/>
  <c r="AD94" i="13"/>
  <c r="AC94" i="13"/>
  <c r="AB94" i="13"/>
  <c r="AK93" i="13"/>
  <c r="AJ93" i="13"/>
  <c r="AI93" i="13"/>
  <c r="AH93" i="13"/>
  <c r="AG93" i="13"/>
  <c r="AF93" i="13"/>
  <c r="AE93" i="13"/>
  <c r="AD93" i="13"/>
  <c r="AC93" i="13"/>
  <c r="AB93" i="13"/>
  <c r="AK92" i="13"/>
  <c r="AJ92" i="13"/>
  <c r="AI92" i="13"/>
  <c r="AH92" i="13"/>
  <c r="AG92" i="13"/>
  <c r="AF92" i="13"/>
  <c r="AE92" i="13"/>
  <c r="AD92" i="13"/>
  <c r="AC92" i="13"/>
  <c r="AB92" i="13"/>
  <c r="V90" i="13"/>
  <c r="T90" i="13"/>
  <c r="R90" i="13"/>
  <c r="P90" i="13"/>
  <c r="N90" i="13"/>
  <c r="L90" i="13"/>
  <c r="J90" i="13"/>
  <c r="H90" i="13"/>
  <c r="F90" i="13"/>
  <c r="D90" i="13"/>
  <c r="V85" i="13"/>
  <c r="T85" i="13"/>
  <c r="R85" i="13"/>
  <c r="P85" i="13"/>
  <c r="N85" i="13"/>
  <c r="L85" i="13"/>
  <c r="J85" i="13"/>
  <c r="H85" i="13"/>
  <c r="F85" i="13"/>
  <c r="D85" i="13"/>
  <c r="AK84" i="13"/>
  <c r="AJ84" i="13"/>
  <c r="AI84" i="13"/>
  <c r="AH84" i="13"/>
  <c r="AG84" i="13"/>
  <c r="AF84" i="13"/>
  <c r="AE84" i="13"/>
  <c r="AD84" i="13"/>
  <c r="AC84" i="13"/>
  <c r="AB84" i="13"/>
  <c r="AK83" i="13"/>
  <c r="AJ83" i="13"/>
  <c r="AI83" i="13"/>
  <c r="AH83" i="13"/>
  <c r="AG83" i="13"/>
  <c r="AF83" i="13"/>
  <c r="AE83" i="13"/>
  <c r="AD83" i="13"/>
  <c r="AC83" i="13"/>
  <c r="AB83" i="13"/>
  <c r="AK82" i="13"/>
  <c r="AJ82" i="13"/>
  <c r="AI82" i="13"/>
  <c r="AH82" i="13"/>
  <c r="AG82" i="13"/>
  <c r="AF82" i="13"/>
  <c r="AE82" i="13"/>
  <c r="AD82" i="13"/>
  <c r="AC82" i="13"/>
  <c r="AB82" i="13"/>
  <c r="AK81" i="13"/>
  <c r="AJ81" i="13"/>
  <c r="AI81" i="13"/>
  <c r="AH81" i="13"/>
  <c r="AG81" i="13"/>
  <c r="AF81" i="13"/>
  <c r="AE81" i="13"/>
  <c r="AD81" i="13"/>
  <c r="AC81" i="13"/>
  <c r="AB81" i="13"/>
  <c r="AK80" i="13"/>
  <c r="AJ80" i="13"/>
  <c r="AI80" i="13"/>
  <c r="AH80" i="13"/>
  <c r="AG80" i="13"/>
  <c r="AF80" i="13"/>
  <c r="AE80" i="13"/>
  <c r="AD80" i="13"/>
  <c r="AC80" i="13"/>
  <c r="AB80" i="13"/>
  <c r="AK79" i="13"/>
  <c r="AJ79" i="13"/>
  <c r="AI79" i="13"/>
  <c r="AH79" i="13"/>
  <c r="AG79" i="13"/>
  <c r="AG85" i="13" s="1"/>
  <c r="AF79" i="13"/>
  <c r="AF85" i="13" s="1"/>
  <c r="AE79" i="13"/>
  <c r="AE85" i="13" s="1"/>
  <c r="AD79" i="13"/>
  <c r="AC79" i="13"/>
  <c r="AB79" i="13"/>
  <c r="V77" i="13"/>
  <c r="T77" i="13"/>
  <c r="R77" i="13"/>
  <c r="P77" i="13"/>
  <c r="N77" i="13"/>
  <c r="L77" i="13"/>
  <c r="J77" i="13"/>
  <c r="H77" i="13"/>
  <c r="F77" i="13"/>
  <c r="D77" i="13"/>
  <c r="Q59" i="13"/>
  <c r="AK52" i="13"/>
  <c r="W52" i="13"/>
  <c r="U52" i="13"/>
  <c r="AJ52" i="13" s="1"/>
  <c r="S52" i="13"/>
  <c r="AI52" i="13" s="1"/>
  <c r="Q52" i="13"/>
  <c r="AH52" i="13" s="1"/>
  <c r="O52" i="13"/>
  <c r="AG52" i="13" s="1"/>
  <c r="M52" i="13"/>
  <c r="AF52" i="13" s="1"/>
  <c r="K52" i="13"/>
  <c r="AE52" i="13" s="1"/>
  <c r="I52" i="13"/>
  <c r="AD52" i="13" s="1"/>
  <c r="G52" i="13"/>
  <c r="AC52" i="13" s="1"/>
  <c r="E52" i="13"/>
  <c r="AB52" i="13" s="1"/>
  <c r="AJ51" i="13"/>
  <c r="AE51" i="13"/>
  <c r="AD51" i="13"/>
  <c r="W51" i="13"/>
  <c r="AK51" i="13" s="1"/>
  <c r="U51" i="13"/>
  <c r="S51" i="13"/>
  <c r="AI51" i="13" s="1"/>
  <c r="Q51" i="13"/>
  <c r="AH51" i="13" s="1"/>
  <c r="O51" i="13"/>
  <c r="AG51" i="13" s="1"/>
  <c r="M51" i="13"/>
  <c r="K51" i="13"/>
  <c r="I51" i="13"/>
  <c r="G51" i="13"/>
  <c r="AC51" i="13" s="1"/>
  <c r="E51" i="13"/>
  <c r="AB51" i="13" s="1"/>
  <c r="AK50" i="13"/>
  <c r="AI50" i="13"/>
  <c r="AG50" i="13"/>
  <c r="AE50" i="13"/>
  <c r="AD50" i="13"/>
  <c r="AB50" i="13"/>
  <c r="W50" i="13"/>
  <c r="U50" i="13"/>
  <c r="Q50" i="13"/>
  <c r="AH50" i="13" s="1"/>
  <c r="O50" i="13"/>
  <c r="M50" i="13"/>
  <c r="AF50" i="13" s="1"/>
  <c r="K50" i="13"/>
  <c r="I50" i="13"/>
  <c r="G50" i="13"/>
  <c r="AC50" i="13" s="1"/>
  <c r="E50" i="13"/>
  <c r="AK49" i="13"/>
  <c r="AI49" i="13"/>
  <c r="AB49" i="13"/>
  <c r="W49" i="13"/>
  <c r="U49" i="13"/>
  <c r="AJ49" i="13" s="1"/>
  <c r="S49" i="13"/>
  <c r="Q49" i="13"/>
  <c r="AH49" i="13" s="1"/>
  <c r="O49" i="13"/>
  <c r="AG49" i="13" s="1"/>
  <c r="M49" i="13"/>
  <c r="AF49" i="13" s="1"/>
  <c r="K49" i="13"/>
  <c r="AE49" i="13" s="1"/>
  <c r="I49" i="13"/>
  <c r="AD49" i="13" s="1"/>
  <c r="G49" i="13"/>
  <c r="AC49" i="13" s="1"/>
  <c r="E49" i="13"/>
  <c r="W48" i="13"/>
  <c r="U48" i="13"/>
  <c r="AJ48" i="13" s="1"/>
  <c r="S48" i="13"/>
  <c r="AI48" i="13" s="1"/>
  <c r="Q48" i="13"/>
  <c r="AH48" i="13" s="1"/>
  <c r="O48" i="13"/>
  <c r="AG48" i="13" s="1"/>
  <c r="M48" i="13"/>
  <c r="AF48" i="13" s="1"/>
  <c r="K48" i="13"/>
  <c r="AE48" i="13" s="1"/>
  <c r="I48" i="13"/>
  <c r="AD48" i="13" s="1"/>
  <c r="G48" i="13"/>
  <c r="AC48" i="13" s="1"/>
  <c r="E48" i="13"/>
  <c r="AB48" i="13" s="1"/>
  <c r="X47" i="13"/>
  <c r="W47" i="13"/>
  <c r="AK47" i="13" s="1"/>
  <c r="U47" i="13"/>
  <c r="AJ47" i="13" s="1"/>
  <c r="S47" i="13"/>
  <c r="AI47" i="13" s="1"/>
  <c r="Q47" i="13"/>
  <c r="AH47" i="13" s="1"/>
  <c r="O47" i="13"/>
  <c r="M47" i="13"/>
  <c r="K47" i="13"/>
  <c r="I47" i="13"/>
  <c r="G47" i="13"/>
  <c r="E47" i="13"/>
  <c r="AB47" i="13" s="1"/>
  <c r="AJ46" i="13"/>
  <c r="AI46" i="13"/>
  <c r="AG46" i="13"/>
  <c r="AF46" i="13"/>
  <c r="AD46" i="13"/>
  <c r="W46" i="13"/>
  <c r="AK46" i="13" s="1"/>
  <c r="U46" i="13"/>
  <c r="S46" i="13"/>
  <c r="Q46" i="13"/>
  <c r="AH46" i="13" s="1"/>
  <c r="O46" i="13"/>
  <c r="M46" i="13"/>
  <c r="K46" i="13"/>
  <c r="AE46" i="13" s="1"/>
  <c r="I46" i="13"/>
  <c r="G46" i="13"/>
  <c r="AC46" i="13" s="1"/>
  <c r="E46" i="13"/>
  <c r="AI45" i="13"/>
  <c r="W45" i="13"/>
  <c r="AK45" i="13" s="1"/>
  <c r="U45" i="13"/>
  <c r="AJ45" i="13" s="1"/>
  <c r="S45" i="13"/>
  <c r="Q45" i="13"/>
  <c r="O45" i="13"/>
  <c r="AG45" i="13" s="1"/>
  <c r="M45" i="13"/>
  <c r="AF45" i="13" s="1"/>
  <c r="K45" i="13"/>
  <c r="AE45" i="13" s="1"/>
  <c r="I45" i="13"/>
  <c r="AD45" i="13" s="1"/>
  <c r="G45" i="13"/>
  <c r="AC45" i="13" s="1"/>
  <c r="E45" i="13"/>
  <c r="AB45" i="13" s="1"/>
  <c r="AE44" i="13"/>
  <c r="K44" i="13"/>
  <c r="G44" i="13"/>
  <c r="AC44" i="13" s="1"/>
  <c r="W43" i="13"/>
  <c r="U43" i="13"/>
  <c r="S43" i="13"/>
  <c r="Q43" i="13"/>
  <c r="AH43" i="13" s="1"/>
  <c r="O43" i="13"/>
  <c r="AG43" i="13" s="1"/>
  <c r="M43" i="13"/>
  <c r="M44" i="13" s="1"/>
  <c r="AF44" i="13" s="1"/>
  <c r="K43" i="13"/>
  <c r="AE43" i="13" s="1"/>
  <c r="I43" i="13"/>
  <c r="AD43" i="13" s="1"/>
  <c r="G43" i="13"/>
  <c r="AC43" i="13" s="1"/>
  <c r="E43" i="13"/>
  <c r="E143" i="13" s="1"/>
  <c r="W41" i="13"/>
  <c r="U41" i="13"/>
  <c r="AJ41" i="13" s="1"/>
  <c r="S41" i="13"/>
  <c r="Q41" i="13"/>
  <c r="Q56" i="13" s="1"/>
  <c r="O41" i="13"/>
  <c r="AG41" i="13" s="1"/>
  <c r="M41" i="13"/>
  <c r="K41" i="13"/>
  <c r="I41" i="13"/>
  <c r="I56" i="13" s="1"/>
  <c r="G41" i="13"/>
  <c r="E41" i="13"/>
  <c r="AD40" i="13"/>
  <c r="AC40" i="13"/>
  <c r="W40" i="13"/>
  <c r="AK40" i="13" s="1"/>
  <c r="U40" i="13"/>
  <c r="AJ40" i="13" s="1"/>
  <c r="S40" i="13"/>
  <c r="AI40" i="13" s="1"/>
  <c r="Q40" i="13"/>
  <c r="O40" i="13"/>
  <c r="AG40" i="13" s="1"/>
  <c r="M40" i="13"/>
  <c r="AF40" i="13" s="1"/>
  <c r="K40" i="13"/>
  <c r="K62" i="13" s="1"/>
  <c r="I40" i="13"/>
  <c r="I62" i="13" s="1"/>
  <c r="G40" i="13"/>
  <c r="E40" i="13"/>
  <c r="E62" i="13" s="1"/>
  <c r="AJ39" i="13"/>
  <c r="AI39" i="13"/>
  <c r="AH39" i="13"/>
  <c r="AG39" i="13"/>
  <c r="W39" i="13"/>
  <c r="AK39" i="13" s="1"/>
  <c r="U39" i="13"/>
  <c r="U42" i="13" s="1"/>
  <c r="S39" i="13"/>
  <c r="S42" i="13" s="1"/>
  <c r="Q39" i="13"/>
  <c r="Q42" i="13" s="1"/>
  <c r="O39" i="13"/>
  <c r="O42" i="13" s="1"/>
  <c r="M39" i="13"/>
  <c r="M42" i="13" s="1"/>
  <c r="K39" i="13"/>
  <c r="AE39" i="13" s="1"/>
  <c r="I39" i="13"/>
  <c r="AD39" i="13" s="1"/>
  <c r="G39" i="13"/>
  <c r="G42" i="13" s="1"/>
  <c r="AC42" i="13" s="1"/>
  <c r="E39" i="13"/>
  <c r="E42" i="13" s="1"/>
  <c r="AK37" i="13"/>
  <c r="AI37" i="13"/>
  <c r="W37" i="13"/>
  <c r="U37" i="13"/>
  <c r="AJ37" i="13" s="1"/>
  <c r="S37" i="13"/>
  <c r="Q37" i="13"/>
  <c r="AH37" i="13" s="1"/>
  <c r="O37" i="13"/>
  <c r="AG37" i="13" s="1"/>
  <c r="M37" i="13"/>
  <c r="AF37" i="13" s="1"/>
  <c r="K37" i="13"/>
  <c r="AE37" i="13" s="1"/>
  <c r="I37" i="13"/>
  <c r="G37" i="13"/>
  <c r="E37" i="13"/>
  <c r="AH34" i="13"/>
  <c r="AE34" i="13"/>
  <c r="AB34" i="13"/>
  <c r="W34" i="13"/>
  <c r="AK34" i="13" s="1"/>
  <c r="U34" i="13"/>
  <c r="AJ34" i="13" s="1"/>
  <c r="S34" i="13"/>
  <c r="AI34" i="13" s="1"/>
  <c r="Q34" i="13"/>
  <c r="O34" i="13"/>
  <c r="M34" i="13"/>
  <c r="K34" i="13"/>
  <c r="I34" i="13"/>
  <c r="AD34" i="13" s="1"/>
  <c r="G34" i="13"/>
  <c r="E34" i="13"/>
  <c r="V21" i="13"/>
  <c r="AM152" i="14" l="1"/>
  <c r="N351" i="1" s="1"/>
  <c r="N350" i="1"/>
  <c r="H16" i="21" s="1"/>
  <c r="I16" i="21" s="1"/>
  <c r="AN152" i="14"/>
  <c r="O351" i="1" s="1"/>
  <c r="O350" i="1"/>
  <c r="K16" i="21" s="1"/>
  <c r="L16" i="21" s="1"/>
  <c r="AF43" i="13"/>
  <c r="X51" i="13"/>
  <c r="AC85" i="13"/>
  <c r="W42" i="13"/>
  <c r="AC39" i="13"/>
  <c r="E44" i="13"/>
  <c r="M53" i="13"/>
  <c r="U56" i="13"/>
  <c r="P20" i="13"/>
  <c r="AB40" i="13"/>
  <c r="I59" i="13"/>
  <c r="I42" i="13"/>
  <c r="AD42" i="13" s="1"/>
  <c r="AB85" i="13"/>
  <c r="AE40" i="13"/>
  <c r="AH41" i="13"/>
  <c r="AB43" i="13"/>
  <c r="AF51" i="13"/>
  <c r="I44" i="13"/>
  <c r="AD44" i="13" s="1"/>
  <c r="O44" i="13"/>
  <c r="AG44" i="13" s="1"/>
  <c r="K42" i="13"/>
  <c r="AE42" i="13" s="1"/>
  <c r="X39" i="13"/>
  <c r="I143" i="13"/>
  <c r="AD143" i="13" s="1"/>
  <c r="U63" i="13"/>
  <c r="U117" i="13" s="1"/>
  <c r="AJ50" i="13"/>
  <c r="X50" i="13"/>
  <c r="X63" i="13"/>
  <c r="AB37" i="13"/>
  <c r="E36" i="13"/>
  <c r="E38" i="13" s="1"/>
  <c r="AB38" i="13" s="1"/>
  <c r="G36" i="13"/>
  <c r="G38" i="13" s="1"/>
  <c r="AC38" i="13" s="1"/>
  <c r="AC37" i="13"/>
  <c r="E54" i="13"/>
  <c r="AB44" i="13"/>
  <c r="W56" i="13"/>
  <c r="Y41" i="13"/>
  <c r="Z41" i="13" s="1"/>
  <c r="W59" i="13"/>
  <c r="AK41" i="13"/>
  <c r="B43" i="13"/>
  <c r="B45" i="13" s="1"/>
  <c r="AB46" i="13"/>
  <c r="AG47" i="13"/>
  <c r="S143" i="13"/>
  <c r="AI143" i="13" s="1"/>
  <c r="AI43" i="13"/>
  <c r="S44" i="13"/>
  <c r="S53" i="13" s="1"/>
  <c r="X45" i="13"/>
  <c r="AH45" i="13"/>
  <c r="AH40" i="13"/>
  <c r="Q62" i="13"/>
  <c r="W53" i="13"/>
  <c r="E63" i="13"/>
  <c r="AB39" i="13"/>
  <c r="AK48" i="13"/>
  <c r="X48" i="13"/>
  <c r="AF47" i="13"/>
  <c r="X41" i="13"/>
  <c r="X56" i="13" s="1"/>
  <c r="AB42" i="13"/>
  <c r="B41" i="13"/>
  <c r="X49" i="13"/>
  <c r="AJ85" i="13"/>
  <c r="E101" i="13"/>
  <c r="E102" i="13"/>
  <c r="AB143" i="13"/>
  <c r="AI42" i="13"/>
  <c r="U118" i="13"/>
  <c r="U125" i="13" s="1"/>
  <c r="AW125" i="13" s="1"/>
  <c r="S56" i="13"/>
  <c r="S57" i="13" s="1"/>
  <c r="AJ43" i="13"/>
  <c r="I57" i="13"/>
  <c r="I58" i="13" s="1"/>
  <c r="I60" i="13"/>
  <c r="AD37" i="13"/>
  <c r="AK43" i="13"/>
  <c r="AI85" i="13"/>
  <c r="AG34" i="13"/>
  <c r="G54" i="13"/>
  <c r="U62" i="13"/>
  <c r="I102" i="13"/>
  <c r="I101" i="13"/>
  <c r="I103" i="13" s="1"/>
  <c r="AF39" i="13"/>
  <c r="X52" i="13"/>
  <c r="AK85" i="13"/>
  <c r="W57" i="13"/>
  <c r="AB41" i="13"/>
  <c r="AJ42" i="13"/>
  <c r="Q63" i="13"/>
  <c r="AE41" i="13"/>
  <c r="K56" i="13"/>
  <c r="K59" i="13" s="1"/>
  <c r="AD41" i="13"/>
  <c r="E53" i="13"/>
  <c r="O54" i="13"/>
  <c r="S62" i="13"/>
  <c r="O63" i="13"/>
  <c r="G143" i="13"/>
  <c r="AC143" i="13" s="1"/>
  <c r="G53" i="13"/>
  <c r="W44" i="13"/>
  <c r="AD47" i="13"/>
  <c r="W62" i="13"/>
  <c r="Q57" i="13"/>
  <c r="Q60" i="13"/>
  <c r="Q61" i="13" s="1"/>
  <c r="X43" i="13"/>
  <c r="K102" i="13"/>
  <c r="K101" i="13"/>
  <c r="K103" i="13" s="1"/>
  <c r="K108" i="13" s="1"/>
  <c r="AR108" i="13" s="1"/>
  <c r="X40" i="13"/>
  <c r="X62" i="13" s="1"/>
  <c r="X64" i="13" s="1"/>
  <c r="AC41" i="13"/>
  <c r="X34" i="13"/>
  <c r="S36" i="13"/>
  <c r="S35" i="13" s="1"/>
  <c r="S63" i="13"/>
  <c r="U126" i="13"/>
  <c r="AW126" i="13" s="1"/>
  <c r="U123" i="13"/>
  <c r="AW123" i="13" s="1"/>
  <c r="U124" i="13"/>
  <c r="AW124" i="13" s="1"/>
  <c r="U121" i="13"/>
  <c r="AW121" i="13" s="1"/>
  <c r="U122" i="13"/>
  <c r="AW122" i="13" s="1"/>
  <c r="G62" i="13"/>
  <c r="AI41" i="13"/>
  <c r="AE47" i="13"/>
  <c r="E56" i="13"/>
  <c r="E59" i="13" s="1"/>
  <c r="U143" i="13"/>
  <c r="AJ143" i="13" s="1"/>
  <c r="U44" i="13"/>
  <c r="U53" i="13" s="1"/>
  <c r="W143" i="13"/>
  <c r="AK143" i="13" s="1"/>
  <c r="AC34" i="13"/>
  <c r="X37" i="13"/>
  <c r="W63" i="13"/>
  <c r="K143" i="13"/>
  <c r="AE143" i="13" s="1"/>
  <c r="K53" i="13"/>
  <c r="X46" i="13"/>
  <c r="AC47" i="13"/>
  <c r="G56" i="13"/>
  <c r="M63" i="13"/>
  <c r="AD85" i="13"/>
  <c r="AH85" i="13"/>
  <c r="M143" i="13"/>
  <c r="AF143" i="13" s="1"/>
  <c r="Q44" i="13"/>
  <c r="Q53" i="13" s="1"/>
  <c r="M56" i="13"/>
  <c r="M57" i="13" s="1"/>
  <c r="G63" i="13"/>
  <c r="AF34" i="13"/>
  <c r="M62" i="13"/>
  <c r="AF41" i="13"/>
  <c r="O143" i="13"/>
  <c r="AG143" i="13" s="1"/>
  <c r="O56" i="13"/>
  <c r="I63" i="13"/>
  <c r="O62" i="13"/>
  <c r="Q58" i="13"/>
  <c r="Q143" i="13"/>
  <c r="AH143" i="13" s="1"/>
  <c r="K63" i="13"/>
  <c r="I36" i="13" l="1"/>
  <c r="O53" i="13"/>
  <c r="I53" i="13"/>
  <c r="K110" i="13"/>
  <c r="AR110" i="13" s="1"/>
  <c r="I54" i="13"/>
  <c r="I149" i="13" s="1"/>
  <c r="AD149" i="13" s="1"/>
  <c r="E321" i="1" s="1"/>
  <c r="U57" i="13"/>
  <c r="M59" i="13"/>
  <c r="K54" i="13"/>
  <c r="K149" i="13" s="1"/>
  <c r="AE149" i="13" s="1"/>
  <c r="F321" i="1" s="1"/>
  <c r="U59" i="13"/>
  <c r="U60" i="13" s="1"/>
  <c r="U61" i="13" s="1"/>
  <c r="U95" i="13" s="1"/>
  <c r="AW95" i="13" s="1"/>
  <c r="K36" i="13"/>
  <c r="K38" i="13" s="1"/>
  <c r="AE38" i="13" s="1"/>
  <c r="U127" i="13"/>
  <c r="U130" i="13" s="1"/>
  <c r="AJ130" i="13" s="1"/>
  <c r="K302" i="1" s="1"/>
  <c r="X42" i="13"/>
  <c r="Y42" i="13" s="1"/>
  <c r="K60" i="13"/>
  <c r="S73" i="13"/>
  <c r="S74" i="13"/>
  <c r="AI74" i="13" s="1"/>
  <c r="S75" i="13"/>
  <c r="AI75" i="13" s="1"/>
  <c r="S76" i="13"/>
  <c r="AI76" i="13" s="1"/>
  <c r="I88" i="13"/>
  <c r="I89" i="13"/>
  <c r="M76" i="13"/>
  <c r="AF76" i="13" s="1"/>
  <c r="M75" i="13"/>
  <c r="AF75" i="13" s="1"/>
  <c r="M74" i="13"/>
  <c r="AF74" i="13" s="1"/>
  <c r="M73" i="13"/>
  <c r="M117" i="13"/>
  <c r="M118" i="13"/>
  <c r="G101" i="13"/>
  <c r="G102" i="13"/>
  <c r="G64" i="13"/>
  <c r="U36" i="13"/>
  <c r="I106" i="13"/>
  <c r="I109" i="13"/>
  <c r="AQ109" i="13" s="1"/>
  <c r="I110" i="13"/>
  <c r="AQ110" i="13" s="1"/>
  <c r="I108" i="13"/>
  <c r="AQ108" i="13" s="1"/>
  <c r="S59" i="13"/>
  <c r="K111" i="13"/>
  <c r="AR111" i="13" s="1"/>
  <c r="AJ44" i="13"/>
  <c r="U54" i="13"/>
  <c r="S117" i="13"/>
  <c r="S118" i="13"/>
  <c r="X143" i="13"/>
  <c r="AL143" i="13" s="1"/>
  <c r="X44" i="13"/>
  <c r="K109" i="13"/>
  <c r="AR109" i="13" s="1"/>
  <c r="Y143" i="13"/>
  <c r="I118" i="13"/>
  <c r="I64" i="13"/>
  <c r="I117" i="13"/>
  <c r="I119" i="13" s="1"/>
  <c r="AG42" i="13"/>
  <c r="O36" i="13"/>
  <c r="E129" i="13"/>
  <c r="AB129" i="13" s="1"/>
  <c r="C301" i="1" s="1"/>
  <c r="AB36" i="13"/>
  <c r="E35" i="13"/>
  <c r="K107" i="13"/>
  <c r="AR107" i="13" s="1"/>
  <c r="O118" i="13"/>
  <c r="O117" i="13"/>
  <c r="O119" i="13" s="1"/>
  <c r="I129" i="13"/>
  <c r="AD129" i="13" s="1"/>
  <c r="E301" i="1" s="1"/>
  <c r="AD36" i="13"/>
  <c r="AI44" i="13"/>
  <c r="S54" i="13"/>
  <c r="G57" i="13"/>
  <c r="G58" i="13" s="1"/>
  <c r="Q97" i="13"/>
  <c r="AU97" i="13" s="1"/>
  <c r="AH91" i="13"/>
  <c r="Q95" i="13"/>
  <c r="AU95" i="13" s="1"/>
  <c r="Q92" i="13"/>
  <c r="Q96" i="13"/>
  <c r="AU96" i="13" s="1"/>
  <c r="Q94" i="13"/>
  <c r="AU94" i="13" s="1"/>
  <c r="Q93" i="13"/>
  <c r="AU93" i="13" s="1"/>
  <c r="K64" i="13"/>
  <c r="K57" i="13"/>
  <c r="M60" i="13"/>
  <c r="I75" i="13"/>
  <c r="AD75" i="13" s="1"/>
  <c r="I76" i="13"/>
  <c r="AD76" i="13" s="1"/>
  <c r="I74" i="13"/>
  <c r="AD74" i="13" s="1"/>
  <c r="I73" i="13"/>
  <c r="O101" i="13"/>
  <c r="O64" i="13"/>
  <c r="O102" i="13"/>
  <c r="X53" i="13"/>
  <c r="K106" i="13"/>
  <c r="K112" i="13"/>
  <c r="AK44" i="13"/>
  <c r="W54" i="13"/>
  <c r="K117" i="13"/>
  <c r="K118" i="13"/>
  <c r="S140" i="13"/>
  <c r="AI140" i="13" s="1"/>
  <c r="J312" i="1" s="1"/>
  <c r="AI35" i="13"/>
  <c r="AH78" i="13"/>
  <c r="AU78" i="13" s="1"/>
  <c r="Q82" i="13"/>
  <c r="Q79" i="13"/>
  <c r="Q81" i="13"/>
  <c r="Q84" i="13"/>
  <c r="Q83" i="13"/>
  <c r="Q80" i="13"/>
  <c r="AH42" i="13"/>
  <c r="Q36" i="13"/>
  <c r="G149" i="13"/>
  <c r="AC149" i="13" s="1"/>
  <c r="D321" i="1" s="1"/>
  <c r="AC53" i="13"/>
  <c r="G59" i="13"/>
  <c r="W58" i="13"/>
  <c r="O149" i="13"/>
  <c r="AG149" i="13" s="1"/>
  <c r="H321" i="1" s="1"/>
  <c r="AG53" i="13"/>
  <c r="E60" i="13"/>
  <c r="E61" i="13" s="1"/>
  <c r="E103" i="13"/>
  <c r="M102" i="13"/>
  <c r="M64" i="13"/>
  <c r="M101" i="13"/>
  <c r="M103" i="13" s="1"/>
  <c r="M58" i="13"/>
  <c r="I111" i="13"/>
  <c r="AQ111" i="13" s="1"/>
  <c r="Q73" i="13"/>
  <c r="Q74" i="13"/>
  <c r="AH74" i="13" s="1"/>
  <c r="Q76" i="13"/>
  <c r="AH76" i="13" s="1"/>
  <c r="Q75" i="13"/>
  <c r="AH75" i="13" s="1"/>
  <c r="AF42" i="13"/>
  <c r="M54" i="13"/>
  <c r="M36" i="13"/>
  <c r="U84" i="13"/>
  <c r="U80" i="13"/>
  <c r="K113" i="13"/>
  <c r="AR113" i="13" s="1"/>
  <c r="G118" i="13"/>
  <c r="G117" i="13"/>
  <c r="G119" i="13" s="1"/>
  <c r="Q54" i="13"/>
  <c r="AH44" i="13"/>
  <c r="I113" i="13"/>
  <c r="AQ113" i="13" s="1"/>
  <c r="U101" i="13"/>
  <c r="U64" i="13"/>
  <c r="U102" i="13"/>
  <c r="I38" i="13"/>
  <c r="AD38" i="13" s="1"/>
  <c r="W74" i="13"/>
  <c r="AK74" i="13" s="1"/>
  <c r="W75" i="13"/>
  <c r="AK75" i="13" s="1"/>
  <c r="W73" i="13"/>
  <c r="W76" i="13"/>
  <c r="AK76" i="13" s="1"/>
  <c r="W36" i="13"/>
  <c r="AK42" i="13"/>
  <c r="Q64" i="13"/>
  <c r="Q101" i="13"/>
  <c r="Q102" i="13"/>
  <c r="O59" i="13"/>
  <c r="Q89" i="13"/>
  <c r="Q88" i="13"/>
  <c r="Q90" i="13" s="1"/>
  <c r="I112" i="13"/>
  <c r="I35" i="13"/>
  <c r="E57" i="13"/>
  <c r="E64" i="13"/>
  <c r="S129" i="13"/>
  <c r="AI129" i="13" s="1"/>
  <c r="J301" i="1" s="1"/>
  <c r="AI36" i="13"/>
  <c r="S38" i="13"/>
  <c r="AI38" i="13" s="1"/>
  <c r="Q117" i="13"/>
  <c r="Q118" i="13"/>
  <c r="U119" i="13"/>
  <c r="W118" i="13"/>
  <c r="W117" i="13"/>
  <c r="G129" i="13"/>
  <c r="AC129" i="13" s="1"/>
  <c r="D301" i="1" s="1"/>
  <c r="AC36" i="13"/>
  <c r="S58" i="13"/>
  <c r="I107" i="13"/>
  <c r="AQ107" i="13" s="1"/>
  <c r="G35" i="13"/>
  <c r="AW127" i="13"/>
  <c r="W101" i="13"/>
  <c r="W102" i="13"/>
  <c r="W64" i="13"/>
  <c r="S64" i="13"/>
  <c r="S101" i="13"/>
  <c r="S102" i="13"/>
  <c r="W60" i="13"/>
  <c r="W61" i="13" s="1"/>
  <c r="I84" i="13"/>
  <c r="I81" i="13"/>
  <c r="I79" i="13"/>
  <c r="AD78" i="13"/>
  <c r="AQ78" i="13" s="1"/>
  <c r="I83" i="13"/>
  <c r="I80" i="13"/>
  <c r="I135" i="13" s="1"/>
  <c r="AD135" i="13" s="1"/>
  <c r="I82" i="13"/>
  <c r="I61" i="13"/>
  <c r="E117" i="13"/>
  <c r="E118" i="13"/>
  <c r="O57" i="13"/>
  <c r="AB53" i="13"/>
  <c r="E149" i="13"/>
  <c r="AB149" i="13" s="1"/>
  <c r="C321" i="1" s="1"/>
  <c r="Y46" i="13" l="1"/>
  <c r="AL42" i="13"/>
  <c r="X54" i="13"/>
  <c r="K35" i="13"/>
  <c r="AD53" i="13"/>
  <c r="K129" i="13"/>
  <c r="AE129" i="13" s="1"/>
  <c r="F301" i="1" s="1"/>
  <c r="AE36" i="13"/>
  <c r="AE53" i="13"/>
  <c r="U81" i="13"/>
  <c r="U96" i="13"/>
  <c r="AW96" i="13" s="1"/>
  <c r="U83" i="13"/>
  <c r="U94" i="13"/>
  <c r="AW94" i="13" s="1"/>
  <c r="AJ78" i="13"/>
  <c r="AW78" i="13" s="1"/>
  <c r="AW81" i="13" s="1"/>
  <c r="U79" i="13"/>
  <c r="U93" i="13"/>
  <c r="AW93" i="13" s="1"/>
  <c r="U74" i="13"/>
  <c r="AJ74" i="13" s="1"/>
  <c r="U75" i="13"/>
  <c r="AJ75" i="13" s="1"/>
  <c r="U73" i="13"/>
  <c r="U76" i="13"/>
  <c r="AJ76" i="13" s="1"/>
  <c r="AJ91" i="13"/>
  <c r="U97" i="13"/>
  <c r="AW97" i="13" s="1"/>
  <c r="U92" i="13"/>
  <c r="U98" i="13" s="1"/>
  <c r="U58" i="13"/>
  <c r="U82" i="13"/>
  <c r="U85" i="13" s="1"/>
  <c r="W97" i="13"/>
  <c r="AX97" i="13" s="1"/>
  <c r="W95" i="13"/>
  <c r="AX95" i="13" s="1"/>
  <c r="W93" i="13"/>
  <c r="AX93" i="13" s="1"/>
  <c r="W94" i="13"/>
  <c r="AX94" i="13" s="1"/>
  <c r="W92" i="13"/>
  <c r="AK91" i="13"/>
  <c r="W96" i="13"/>
  <c r="AX96" i="13" s="1"/>
  <c r="U149" i="13"/>
  <c r="AJ149" i="13" s="1"/>
  <c r="K321" i="1" s="1"/>
  <c r="AJ53" i="13"/>
  <c r="E96" i="13"/>
  <c r="E93" i="13"/>
  <c r="AB91" i="13"/>
  <c r="E94" i="13"/>
  <c r="E92" i="13"/>
  <c r="E95" i="13"/>
  <c r="E97" i="13"/>
  <c r="AK36" i="13"/>
  <c r="X36" i="13"/>
  <c r="W38" i="13"/>
  <c r="AK38" i="13" s="1"/>
  <c r="W35" i="13"/>
  <c r="W129" i="13"/>
  <c r="AK129" i="13" s="1"/>
  <c r="W149" i="13"/>
  <c r="AK149" i="13" s="1"/>
  <c r="L321" i="1" s="1"/>
  <c r="AK53" i="13"/>
  <c r="M84" i="13"/>
  <c r="M81" i="13"/>
  <c r="AF78" i="13"/>
  <c r="AS78" i="13" s="1"/>
  <c r="M80" i="13"/>
  <c r="M79" i="13"/>
  <c r="M83" i="13"/>
  <c r="M82" i="13"/>
  <c r="G88" i="13"/>
  <c r="G89" i="13"/>
  <c r="O125" i="13"/>
  <c r="AT125" i="13" s="1"/>
  <c r="O121" i="13"/>
  <c r="AT121" i="13" s="1"/>
  <c r="O122" i="13"/>
  <c r="AT122" i="13" s="1"/>
  <c r="O126" i="13"/>
  <c r="AT126" i="13" s="1"/>
  <c r="O123" i="13"/>
  <c r="AT123" i="13" s="1"/>
  <c r="O127" i="13"/>
  <c r="O130" i="13" s="1"/>
  <c r="O124" i="13"/>
  <c r="AT124" i="13" s="1"/>
  <c r="Y64" i="13"/>
  <c r="M119" i="13"/>
  <c r="O75" i="13"/>
  <c r="AG75" i="13" s="1"/>
  <c r="O74" i="13"/>
  <c r="AG74" i="13" s="1"/>
  <c r="O76" i="13"/>
  <c r="AG76" i="13" s="1"/>
  <c r="O73" i="13"/>
  <c r="E107" i="13"/>
  <c r="AO107" i="13" s="1"/>
  <c r="E111" i="13"/>
  <c r="AO111" i="13" s="1"/>
  <c r="E108" i="13"/>
  <c r="AO108" i="13" s="1"/>
  <c r="E112" i="13"/>
  <c r="E109" i="13"/>
  <c r="AO109" i="13" s="1"/>
  <c r="E113" i="13"/>
  <c r="AO113" i="13" s="1"/>
  <c r="E106" i="13"/>
  <c r="E110" i="13"/>
  <c r="AO110" i="13" s="1"/>
  <c r="K126" i="13"/>
  <c r="AR126" i="13" s="1"/>
  <c r="K127" i="13"/>
  <c r="K130" i="13" s="1"/>
  <c r="K123" i="13"/>
  <c r="AR123" i="13" s="1"/>
  <c r="K124" i="13"/>
  <c r="AR124" i="13" s="1"/>
  <c r="K125" i="13"/>
  <c r="AR125" i="13" s="1"/>
  <c r="K121" i="13"/>
  <c r="AR121" i="13" s="1"/>
  <c r="K122" i="13"/>
  <c r="AR122" i="13" s="1"/>
  <c r="E126" i="13"/>
  <c r="AO126" i="13" s="1"/>
  <c r="E127" i="13"/>
  <c r="E130" i="13" s="1"/>
  <c r="E122" i="13"/>
  <c r="AO122" i="13" s="1"/>
  <c r="E121" i="13"/>
  <c r="AO121" i="13" s="1"/>
  <c r="E123" i="13"/>
  <c r="AO123" i="13" s="1"/>
  <c r="E125" i="13"/>
  <c r="AO125" i="13" s="1"/>
  <c r="E124" i="13"/>
  <c r="AO124" i="13" s="1"/>
  <c r="Q38" i="13"/>
  <c r="AH38" i="13" s="1"/>
  <c r="Q129" i="13"/>
  <c r="AH129" i="13" s="1"/>
  <c r="I301" i="1" s="1"/>
  <c r="AH36" i="13"/>
  <c r="Q35" i="13"/>
  <c r="S77" i="13"/>
  <c r="AI73" i="13"/>
  <c r="AI134" i="13"/>
  <c r="J306" i="1" s="1"/>
  <c r="I94" i="13"/>
  <c r="AQ94" i="13" s="1"/>
  <c r="AD91" i="13"/>
  <c r="I97" i="13"/>
  <c r="AQ97" i="13" s="1"/>
  <c r="I96" i="13"/>
  <c r="AQ96" i="13" s="1"/>
  <c r="I95" i="13"/>
  <c r="AQ95" i="13" s="1"/>
  <c r="I92" i="13"/>
  <c r="I93" i="13"/>
  <c r="AQ93" i="13" s="1"/>
  <c r="Q77" i="13"/>
  <c r="AH73" i="13"/>
  <c r="AH134" i="13"/>
  <c r="I306" i="1" s="1"/>
  <c r="AR112" i="13"/>
  <c r="G76" i="13"/>
  <c r="AC76" i="13" s="1"/>
  <c r="G75" i="13"/>
  <c r="AC75" i="13" s="1"/>
  <c r="G74" i="13"/>
  <c r="AC74" i="13" s="1"/>
  <c r="G73" i="13"/>
  <c r="AF134" i="13"/>
  <c r="G306" i="1" s="1"/>
  <c r="M77" i="13"/>
  <c r="AF73" i="13"/>
  <c r="I140" i="13"/>
  <c r="AD140" i="13" s="1"/>
  <c r="E312" i="1" s="1"/>
  <c r="AD35" i="13"/>
  <c r="M126" i="13"/>
  <c r="AS126" i="13" s="1"/>
  <c r="M123" i="13"/>
  <c r="AS123" i="13" s="1"/>
  <c r="M125" i="13"/>
  <c r="AS125" i="13" s="1"/>
  <c r="M124" i="13"/>
  <c r="AS124" i="13" s="1"/>
  <c r="M121" i="13"/>
  <c r="AS121" i="13" s="1"/>
  <c r="M122" i="13"/>
  <c r="AS122" i="13" s="1"/>
  <c r="M127" i="13"/>
  <c r="M130" i="13" s="1"/>
  <c r="AR106" i="13"/>
  <c r="K114" i="13"/>
  <c r="K131" i="13" s="1"/>
  <c r="AE131" i="13" s="1"/>
  <c r="K75" i="13"/>
  <c r="AE75" i="13" s="1"/>
  <c r="K76" i="13"/>
  <c r="AE76" i="13" s="1"/>
  <c r="K73" i="13"/>
  <c r="K74" i="13"/>
  <c r="AE74" i="13" s="1"/>
  <c r="M61" i="13"/>
  <c r="E140" i="13"/>
  <c r="AB140" i="13" s="1"/>
  <c r="C312" i="1" s="1"/>
  <c r="AB35" i="13"/>
  <c r="S60" i="13"/>
  <c r="S61" i="13" s="1"/>
  <c r="G103" i="13"/>
  <c r="Q149" i="13"/>
  <c r="AH149" i="13" s="1"/>
  <c r="I321" i="1" s="1"/>
  <c r="AH53" i="13"/>
  <c r="X149" i="13"/>
  <c r="AL149" i="13" s="1"/>
  <c r="M321" i="1" s="1"/>
  <c r="C6" i="21" s="1"/>
  <c r="S103" i="13"/>
  <c r="E83" i="13"/>
  <c r="E80" i="13"/>
  <c r="E79" i="13"/>
  <c r="E84" i="13"/>
  <c r="AB78" i="13"/>
  <c r="AO78" i="13" s="1"/>
  <c r="E81" i="13"/>
  <c r="B60" i="13"/>
  <c r="B61" i="13" s="1"/>
  <c r="E82" i="13"/>
  <c r="U103" i="13"/>
  <c r="O60" i="13"/>
  <c r="M89" i="13"/>
  <c r="M88" i="13"/>
  <c r="Q85" i="13"/>
  <c r="K58" i="13"/>
  <c r="X59" i="13"/>
  <c r="M149" i="13"/>
  <c r="AF149" i="13" s="1"/>
  <c r="G321" i="1" s="1"/>
  <c r="AF53" i="13"/>
  <c r="Q98" i="13"/>
  <c r="AU92" i="13"/>
  <c r="E76" i="13"/>
  <c r="E74" i="13"/>
  <c r="E73" i="13"/>
  <c r="E75" i="13"/>
  <c r="K119" i="13"/>
  <c r="E119" i="13"/>
  <c r="I126" i="13"/>
  <c r="AQ126" i="13" s="1"/>
  <c r="I121" i="13"/>
  <c r="AQ121" i="13" s="1"/>
  <c r="I124" i="13"/>
  <c r="AQ124" i="13" s="1"/>
  <c r="I125" i="13"/>
  <c r="AQ125" i="13" s="1"/>
  <c r="I127" i="13"/>
  <c r="I130" i="13" s="1"/>
  <c r="I122" i="13"/>
  <c r="AQ122" i="13" s="1"/>
  <c r="I123" i="13"/>
  <c r="AQ123" i="13" s="1"/>
  <c r="X118" i="13"/>
  <c r="W125" i="13"/>
  <c r="W127" i="13"/>
  <c r="W130" i="13" s="1"/>
  <c r="W124" i="13"/>
  <c r="W126" i="13"/>
  <c r="W121" i="13"/>
  <c r="W122" i="13"/>
  <c r="W123" i="13"/>
  <c r="W103" i="13"/>
  <c r="X101" i="13"/>
  <c r="AQ81" i="13"/>
  <c r="AQ79" i="13"/>
  <c r="AQ80" i="13"/>
  <c r="AQ83" i="13"/>
  <c r="AQ82" i="13"/>
  <c r="AQ84" i="13"/>
  <c r="I85" i="13"/>
  <c r="G140" i="13"/>
  <c r="AC140" i="13" s="1"/>
  <c r="D312" i="1" s="1"/>
  <c r="AC35" i="13"/>
  <c r="Q103" i="13"/>
  <c r="G124" i="13"/>
  <c r="AP124" i="13" s="1"/>
  <c r="G121" i="13"/>
  <c r="AP121" i="13" s="1"/>
  <c r="G125" i="13"/>
  <c r="AP125" i="13" s="1"/>
  <c r="G122" i="13"/>
  <c r="AP122" i="13" s="1"/>
  <c r="G123" i="13"/>
  <c r="AP123" i="13" s="1"/>
  <c r="G126" i="13"/>
  <c r="AP126" i="13" s="1"/>
  <c r="G127" i="13"/>
  <c r="G130" i="13" s="1"/>
  <c r="M110" i="13"/>
  <c r="AS110" i="13" s="1"/>
  <c r="M108" i="13"/>
  <c r="AS108" i="13" s="1"/>
  <c r="M113" i="13"/>
  <c r="AS113" i="13" s="1"/>
  <c r="M112" i="13"/>
  <c r="M106" i="13"/>
  <c r="M109" i="13"/>
  <c r="AS109" i="13" s="1"/>
  <c r="M107" i="13"/>
  <c r="AS107" i="13" s="1"/>
  <c r="M111" i="13"/>
  <c r="AS111" i="13" s="1"/>
  <c r="G60" i="13"/>
  <c r="G61" i="13" s="1"/>
  <c r="E58" i="13"/>
  <c r="B57" i="13" s="1"/>
  <c r="B58" i="13" s="1"/>
  <c r="X117" i="13"/>
  <c r="W119" i="13"/>
  <c r="AQ112" i="13"/>
  <c r="Q124" i="13"/>
  <c r="AU124" i="13" s="1"/>
  <c r="Q121" i="13"/>
  <c r="AU121" i="13" s="1"/>
  <c r="Q122" i="13"/>
  <c r="AU122" i="13" s="1"/>
  <c r="Q123" i="13"/>
  <c r="AU123" i="13" s="1"/>
  <c r="Q126" i="13"/>
  <c r="AU126" i="13" s="1"/>
  <c r="Q125" i="13"/>
  <c r="AU125" i="13" s="1"/>
  <c r="Q127" i="13"/>
  <c r="Q130" i="13" s="1"/>
  <c r="Q119" i="13"/>
  <c r="K140" i="13"/>
  <c r="AE140" i="13" s="1"/>
  <c r="F312" i="1" s="1"/>
  <c r="AE35" i="13"/>
  <c r="AU79" i="13"/>
  <c r="AU84" i="13"/>
  <c r="AU82" i="13"/>
  <c r="AU83" i="13"/>
  <c r="AU80" i="13"/>
  <c r="AU81" i="13"/>
  <c r="O103" i="13"/>
  <c r="S149" i="13"/>
  <c r="AI149" i="13" s="1"/>
  <c r="J321" i="1" s="1"/>
  <c r="AI53" i="13"/>
  <c r="O129" i="13"/>
  <c r="AG129" i="13" s="1"/>
  <c r="H301" i="1" s="1"/>
  <c r="AG36" i="13"/>
  <c r="O38" i="13"/>
  <c r="AG38" i="13" s="1"/>
  <c r="O35" i="13"/>
  <c r="S126" i="13"/>
  <c r="AV126" i="13" s="1"/>
  <c r="S121" i="13"/>
  <c r="AV121" i="13" s="1"/>
  <c r="S123" i="13"/>
  <c r="AV123" i="13" s="1"/>
  <c r="S125" i="13"/>
  <c r="AV125" i="13" s="1"/>
  <c r="S122" i="13"/>
  <c r="AV122" i="13" s="1"/>
  <c r="S124" i="13"/>
  <c r="AV124" i="13" s="1"/>
  <c r="S127" i="13"/>
  <c r="S130" i="13" s="1"/>
  <c r="I114" i="13"/>
  <c r="I131" i="13" s="1"/>
  <c r="AD131" i="13" s="1"/>
  <c r="AQ106" i="13"/>
  <c r="AQ114" i="13" s="1"/>
  <c r="I90" i="13"/>
  <c r="K84" i="13"/>
  <c r="K81" i="13"/>
  <c r="K83" i="13"/>
  <c r="K80" i="13"/>
  <c r="AE78" i="13"/>
  <c r="AR78" i="13" s="1"/>
  <c r="K79" i="13"/>
  <c r="K82" i="13"/>
  <c r="AK78" i="13"/>
  <c r="AX78" i="13" s="1"/>
  <c r="W83" i="13"/>
  <c r="W84" i="13"/>
  <c r="W81" i="13"/>
  <c r="W80" i="13"/>
  <c r="W82" i="13"/>
  <c r="W79" i="13"/>
  <c r="W85" i="13" s="1"/>
  <c r="O58" i="13"/>
  <c r="X57" i="13"/>
  <c r="X102" i="13"/>
  <c r="AK134" i="13"/>
  <c r="L306" i="1" s="1"/>
  <c r="W77" i="13"/>
  <c r="AK73" i="13"/>
  <c r="W88" i="13"/>
  <c r="W89" i="13"/>
  <c r="S89" i="13"/>
  <c r="S88" i="13"/>
  <c r="S90" i="13" s="1"/>
  <c r="M129" i="13"/>
  <c r="AF129" i="13" s="1"/>
  <c r="G301" i="1" s="1"/>
  <c r="AF36" i="13"/>
  <c r="M38" i="13"/>
  <c r="AF38" i="13" s="1"/>
  <c r="M35" i="13"/>
  <c r="AD134" i="13"/>
  <c r="E306" i="1" s="1"/>
  <c r="AD73" i="13"/>
  <c r="I77" i="13"/>
  <c r="I137" i="13" s="1"/>
  <c r="S119" i="13"/>
  <c r="AJ36" i="13"/>
  <c r="U129" i="13"/>
  <c r="AJ129" i="13" s="1"/>
  <c r="K301" i="1" s="1"/>
  <c r="U35" i="13"/>
  <c r="U38" i="13"/>
  <c r="AJ38" i="13" s="1"/>
  <c r="K61" i="13"/>
  <c r="L301" i="1" l="1"/>
  <c r="AK139" i="13"/>
  <c r="AL36" i="13"/>
  <c r="AL35" i="13" s="1"/>
  <c r="AL53" i="13"/>
  <c r="X119" i="13"/>
  <c r="I150" i="13"/>
  <c r="AD150" i="13" s="1"/>
  <c r="E322" i="1" s="1"/>
  <c r="AQ85" i="13"/>
  <c r="AW80" i="13"/>
  <c r="U89" i="13"/>
  <c r="U88" i="13"/>
  <c r="U90" i="13" s="1"/>
  <c r="AW82" i="13"/>
  <c r="AT127" i="13"/>
  <c r="X103" i="13"/>
  <c r="AW83" i="13"/>
  <c r="AW84" i="13"/>
  <c r="AW79" i="13"/>
  <c r="AW92" i="13"/>
  <c r="AJ73" i="13"/>
  <c r="U77" i="13"/>
  <c r="AJ134" i="13"/>
  <c r="K306" i="1" s="1"/>
  <c r="K135" i="13"/>
  <c r="AE135" i="13" s="1"/>
  <c r="X58" i="13"/>
  <c r="AB74" i="13"/>
  <c r="AL74" i="13" s="1"/>
  <c r="E85" i="13"/>
  <c r="AI91" i="13"/>
  <c r="S95" i="13"/>
  <c r="AV95" i="13" s="1"/>
  <c r="S92" i="13"/>
  <c r="S94" i="13"/>
  <c r="AV94" i="13" s="1"/>
  <c r="S97" i="13"/>
  <c r="AV97" i="13" s="1"/>
  <c r="S93" i="13"/>
  <c r="AV93" i="13" s="1"/>
  <c r="S96" i="13"/>
  <c r="AV96" i="13" s="1"/>
  <c r="AC134" i="13"/>
  <c r="D306" i="1" s="1"/>
  <c r="G77" i="13"/>
  <c r="AC73" i="13"/>
  <c r="I98" i="13"/>
  <c r="I136" i="13"/>
  <c r="AD136" i="13" s="1"/>
  <c r="AQ92" i="13"/>
  <c r="AD137" i="13"/>
  <c r="I139" i="13"/>
  <c r="AD139" i="13" s="1"/>
  <c r="E311" i="1" s="1"/>
  <c r="I138" i="13"/>
  <c r="W90" i="13"/>
  <c r="AW85" i="13"/>
  <c r="K85" i="13"/>
  <c r="AB76" i="13"/>
  <c r="AL76" i="13" s="1"/>
  <c r="M90" i="13"/>
  <c r="E135" i="13"/>
  <c r="AS127" i="13"/>
  <c r="AG134" i="13"/>
  <c r="H306" i="1" s="1"/>
  <c r="O77" i="13"/>
  <c r="AG73" i="13"/>
  <c r="AO93" i="13"/>
  <c r="M94" i="13"/>
  <c r="AS94" i="13" s="1"/>
  <c r="M97" i="13"/>
  <c r="AS97" i="13" s="1"/>
  <c r="AF91" i="13"/>
  <c r="M96" i="13"/>
  <c r="AS96" i="13" s="1"/>
  <c r="M95" i="13"/>
  <c r="AS95" i="13" s="1"/>
  <c r="M92" i="13"/>
  <c r="M150" i="13" s="1"/>
  <c r="M93" i="13"/>
  <c r="AS93" i="13" s="1"/>
  <c r="G90" i="13"/>
  <c r="AG78" i="13"/>
  <c r="AT78" i="13" s="1"/>
  <c r="O79" i="13"/>
  <c r="O81" i="13"/>
  <c r="O84" i="13"/>
  <c r="O82" i="13"/>
  <c r="O83" i="13"/>
  <c r="O80" i="13"/>
  <c r="AG35" i="13"/>
  <c r="O140" i="13"/>
  <c r="AG140" i="13" s="1"/>
  <c r="H312" i="1" s="1"/>
  <c r="M144" i="13"/>
  <c r="AS112" i="13"/>
  <c r="X122" i="13"/>
  <c r="AX122" i="13"/>
  <c r="AQ127" i="13"/>
  <c r="O61" i="13"/>
  <c r="AE134" i="13"/>
  <c r="F306" i="1" s="1"/>
  <c r="K77" i="13"/>
  <c r="AE73" i="13"/>
  <c r="X129" i="13"/>
  <c r="AL129" i="13" s="1"/>
  <c r="X38" i="13"/>
  <c r="AL38" i="13" s="1"/>
  <c r="AV127" i="13"/>
  <c r="W140" i="13"/>
  <c r="AK140" i="13" s="1"/>
  <c r="L312" i="1" s="1"/>
  <c r="AK35" i="13"/>
  <c r="M114" i="13"/>
  <c r="M131" i="13" s="1"/>
  <c r="AF131" i="13" s="1"/>
  <c r="AS106" i="13"/>
  <c r="AU85" i="13"/>
  <c r="I144" i="13"/>
  <c r="AX121" i="13"/>
  <c r="AX127" i="13" s="1"/>
  <c r="X121" i="13"/>
  <c r="X127" i="13" s="1"/>
  <c r="X130" i="13" s="1"/>
  <c r="U108" i="13"/>
  <c r="U107" i="13"/>
  <c r="AW107" i="13" s="1"/>
  <c r="U110" i="13"/>
  <c r="AW110" i="13" s="1"/>
  <c r="U111" i="13"/>
  <c r="AW111" i="13" s="1"/>
  <c r="U113" i="13"/>
  <c r="AW113" i="13" s="1"/>
  <c r="U106" i="13"/>
  <c r="U112" i="13"/>
  <c r="U109" i="13"/>
  <c r="AN149" i="13"/>
  <c r="O321" i="1" s="1"/>
  <c r="AM149" i="13"/>
  <c r="N321" i="1" s="1"/>
  <c r="AO127" i="13"/>
  <c r="AY121" i="13"/>
  <c r="E114" i="13"/>
  <c r="E131" i="13" s="1"/>
  <c r="AB131" i="13" s="1"/>
  <c r="AO106" i="13"/>
  <c r="M85" i="13"/>
  <c r="G97" i="13"/>
  <c r="AP97" i="13" s="1"/>
  <c r="AC91" i="13"/>
  <c r="G96" i="13"/>
  <c r="AP96" i="13" s="1"/>
  <c r="G94" i="13"/>
  <c r="AP94" i="13" s="1"/>
  <c r="G92" i="13"/>
  <c r="G93" i="13"/>
  <c r="AP93" i="13" s="1"/>
  <c r="G95" i="13"/>
  <c r="AP95" i="13" s="1"/>
  <c r="AD130" i="13"/>
  <c r="E302" i="1" s="1"/>
  <c r="W111" i="13"/>
  <c r="W106" i="13"/>
  <c r="W110" i="13"/>
  <c r="W107" i="13"/>
  <c r="W150" i="13" s="1"/>
  <c r="AK150" i="13" s="1"/>
  <c r="L322" i="1" s="1"/>
  <c r="W112" i="13"/>
  <c r="W109" i="13"/>
  <c r="W113" i="13"/>
  <c r="W108" i="13"/>
  <c r="S112" i="13"/>
  <c r="S110" i="13"/>
  <c r="AV110" i="13" s="1"/>
  <c r="S109" i="13"/>
  <c r="AV109" i="13" s="1"/>
  <c r="S106" i="13"/>
  <c r="S107" i="13"/>
  <c r="AV107" i="13" s="1"/>
  <c r="S111" i="13"/>
  <c r="AV111" i="13" s="1"/>
  <c r="S113" i="13"/>
  <c r="AV113" i="13" s="1"/>
  <c r="S108" i="13"/>
  <c r="AV108" i="13" s="1"/>
  <c r="X123" i="13"/>
  <c r="AX123" i="13"/>
  <c r="AY123" i="13" s="1"/>
  <c r="X60" i="13"/>
  <c r="AL78" i="13" s="1"/>
  <c r="AX126" i="13"/>
  <c r="AY126" i="13" s="1"/>
  <c r="X126" i="13"/>
  <c r="AY122" i="13"/>
  <c r="M135" i="13"/>
  <c r="AF135" i="13" s="1"/>
  <c r="W98" i="13"/>
  <c r="AX92" i="13"/>
  <c r="O110" i="13"/>
  <c r="AT110" i="13" s="1"/>
  <c r="O113" i="13"/>
  <c r="AT113" i="13" s="1"/>
  <c r="O111" i="13"/>
  <c r="AT111" i="13" s="1"/>
  <c r="O108" i="13"/>
  <c r="AT108" i="13" s="1"/>
  <c r="O107" i="13"/>
  <c r="AT107" i="13" s="1"/>
  <c r="O106" i="13"/>
  <c r="O112" i="13"/>
  <c r="O109" i="13"/>
  <c r="AT109" i="13" s="1"/>
  <c r="AP127" i="13"/>
  <c r="O88" i="13"/>
  <c r="O89" i="13"/>
  <c r="M140" i="13"/>
  <c r="AF140" i="13" s="1"/>
  <c r="G312" i="1" s="1"/>
  <c r="AF35" i="13"/>
  <c r="U140" i="13"/>
  <c r="AJ140" i="13" s="1"/>
  <c r="K312" i="1" s="1"/>
  <c r="AJ35" i="13"/>
  <c r="AX124" i="13"/>
  <c r="AY124" i="13" s="1"/>
  <c r="X124" i="13"/>
  <c r="AB130" i="13"/>
  <c r="C302" i="1" s="1"/>
  <c r="AG130" i="13"/>
  <c r="H302" i="1" s="1"/>
  <c r="AS83" i="13"/>
  <c r="AS81" i="13"/>
  <c r="AS79" i="13"/>
  <c r="AS84" i="13"/>
  <c r="AS80" i="13"/>
  <c r="AS82" i="13"/>
  <c r="AO97" i="13"/>
  <c r="AU127" i="13"/>
  <c r="AC130" i="13"/>
  <c r="D302" i="1" s="1"/>
  <c r="AK130" i="13"/>
  <c r="L302" i="1" s="1"/>
  <c r="AB75" i="13"/>
  <c r="AL75" i="13" s="1"/>
  <c r="AJ132" i="13"/>
  <c r="K304" i="1" s="1"/>
  <c r="AW98" i="13"/>
  <c r="AR114" i="13"/>
  <c r="AO112" i="13"/>
  <c r="E144" i="13"/>
  <c r="AO95" i="13"/>
  <c r="AR84" i="13"/>
  <c r="AR82" i="13"/>
  <c r="AR81" i="13"/>
  <c r="AR79" i="13"/>
  <c r="AR83" i="13"/>
  <c r="AR80" i="13"/>
  <c r="Q112" i="13"/>
  <c r="Q106" i="13"/>
  <c r="Q113" i="13"/>
  <c r="AU113" i="13" s="1"/>
  <c r="Q109" i="13"/>
  <c r="AU109" i="13" s="1"/>
  <c r="Q111" i="13"/>
  <c r="AU111" i="13" s="1"/>
  <c r="Q107" i="13"/>
  <c r="AU107" i="13" s="1"/>
  <c r="Q110" i="13"/>
  <c r="AU110" i="13" s="1"/>
  <c r="Q108" i="13"/>
  <c r="K94" i="13"/>
  <c r="AR94" i="13" s="1"/>
  <c r="K96" i="13"/>
  <c r="K93" i="13"/>
  <c r="AR93" i="13" s="1"/>
  <c r="AE91" i="13"/>
  <c r="K97" i="13"/>
  <c r="AR97" i="13" s="1"/>
  <c r="K95" i="13"/>
  <c r="AR95" i="13" s="1"/>
  <c r="K92" i="13"/>
  <c r="X125" i="13"/>
  <c r="AX125" i="13"/>
  <c r="AY125" i="13" s="1"/>
  <c r="AO84" i="13"/>
  <c r="AO83" i="13"/>
  <c r="AO82" i="13"/>
  <c r="AO79" i="13"/>
  <c r="AO80" i="13"/>
  <c r="AO81" i="13"/>
  <c r="AD103" i="13"/>
  <c r="G113" i="13"/>
  <c r="G110" i="13"/>
  <c r="AP110" i="13" s="1"/>
  <c r="G111" i="13"/>
  <c r="AP111" i="13" s="1"/>
  <c r="G108" i="13"/>
  <c r="AP108" i="13" s="1"/>
  <c r="G106" i="13"/>
  <c r="G112" i="13"/>
  <c r="G107" i="13"/>
  <c r="AP107" i="13" s="1"/>
  <c r="G109" i="13"/>
  <c r="AP109" i="13" s="1"/>
  <c r="M137" i="13"/>
  <c r="Q140" i="13"/>
  <c r="AH140" i="13" s="1"/>
  <c r="I312" i="1" s="1"/>
  <c r="AH35" i="13"/>
  <c r="E136" i="13"/>
  <c r="E98" i="13"/>
  <c r="AO92" i="13"/>
  <c r="AO96" i="13"/>
  <c r="AE130" i="13"/>
  <c r="F302" i="1" s="1"/>
  <c r="AH132" i="13"/>
  <c r="I304" i="1" s="1"/>
  <c r="AU98" i="13"/>
  <c r="AI130" i="13"/>
  <c r="J302" i="1" s="1"/>
  <c r="E88" i="13"/>
  <c r="E150" i="13" s="1"/>
  <c r="E89" i="13"/>
  <c r="AX82" i="13"/>
  <c r="AX79" i="13"/>
  <c r="AX81" i="13"/>
  <c r="AX83" i="13"/>
  <c r="AX84" i="13"/>
  <c r="AX80" i="13"/>
  <c r="AH130" i="13"/>
  <c r="I302" i="1" s="1"/>
  <c r="G80" i="13"/>
  <c r="G79" i="13"/>
  <c r="G150" i="13" s="1"/>
  <c r="AC78" i="13"/>
  <c r="AP78" i="13" s="1"/>
  <c r="G82" i="13"/>
  <c r="G81" i="13"/>
  <c r="G83" i="13"/>
  <c r="G84" i="13"/>
  <c r="E134" i="13"/>
  <c r="E77" i="13"/>
  <c r="X73" i="13"/>
  <c r="AB73" i="13"/>
  <c r="K89" i="13"/>
  <c r="K88" i="13"/>
  <c r="K90" i="13" s="1"/>
  <c r="S82" i="13"/>
  <c r="S79" i="13"/>
  <c r="S84" i="13"/>
  <c r="S81" i="13"/>
  <c r="AI78" i="13"/>
  <c r="AV78" i="13" s="1"/>
  <c r="S83" i="13"/>
  <c r="S80" i="13"/>
  <c r="AF130" i="13"/>
  <c r="G302" i="1" s="1"/>
  <c r="AR127" i="13"/>
  <c r="AO94" i="13"/>
  <c r="M301" i="1" l="1"/>
  <c r="AL139" i="13"/>
  <c r="I151" i="13"/>
  <c r="M311" i="1"/>
  <c r="S137" i="13"/>
  <c r="AI137" i="13" s="1"/>
  <c r="S150" i="13"/>
  <c r="Q137" i="13"/>
  <c r="U150" i="13"/>
  <c r="K150" i="13"/>
  <c r="Q150" i="13"/>
  <c r="S139" i="13"/>
  <c r="AI139" i="13" s="1"/>
  <c r="J311" i="1" s="1"/>
  <c r="S138" i="13"/>
  <c r="AT112" i="13"/>
  <c r="X106" i="13"/>
  <c r="W114" i="13"/>
  <c r="W131" i="13" s="1"/>
  <c r="AX106" i="13"/>
  <c r="AD138" i="13"/>
  <c r="E310" i="1" s="1"/>
  <c r="I141" i="13"/>
  <c r="AF144" i="13"/>
  <c r="M145" i="13"/>
  <c r="S135" i="13"/>
  <c r="AI135" i="13" s="1"/>
  <c r="Q144" i="13"/>
  <c r="AU112" i="13"/>
  <c r="AO114" i="13"/>
  <c r="E137" i="13"/>
  <c r="AF137" i="13"/>
  <c r="M139" i="13"/>
  <c r="AF139" i="13" s="1"/>
  <c r="G311" i="1" s="1"/>
  <c r="M138" i="13"/>
  <c r="AO85" i="13"/>
  <c r="AY79" i="13"/>
  <c r="X111" i="13"/>
  <c r="AX111" i="13"/>
  <c r="AY111" i="13" s="1"/>
  <c r="AW108" i="13"/>
  <c r="U136" i="13"/>
  <c r="AJ136" i="13" s="1"/>
  <c r="AB134" i="13"/>
  <c r="X134" i="13"/>
  <c r="S114" i="13"/>
  <c r="S131" i="13" s="1"/>
  <c r="AV106" i="13"/>
  <c r="AD151" i="13"/>
  <c r="E323" i="1" s="1"/>
  <c r="I152" i="13"/>
  <c r="AD152" i="13" s="1"/>
  <c r="E324" i="1" s="1"/>
  <c r="S136" i="13"/>
  <c r="AI136" i="13" s="1"/>
  <c r="S98" i="13"/>
  <c r="AV92" i="13"/>
  <c r="S85" i="13"/>
  <c r="AX108" i="13"/>
  <c r="X108" i="13"/>
  <c r="G136" i="13"/>
  <c r="AC136" i="13" s="1"/>
  <c r="AP92" i="13"/>
  <c r="G98" i="13"/>
  <c r="AW109" i="13"/>
  <c r="AY109" i="13" s="1"/>
  <c r="U137" i="13"/>
  <c r="W151" i="13"/>
  <c r="AX113" i="13"/>
  <c r="X113" i="13"/>
  <c r="U144" i="13"/>
  <c r="AW112" i="13"/>
  <c r="K137" i="13"/>
  <c r="AQ98" i="13"/>
  <c r="AL130" i="13"/>
  <c r="M302" i="1" s="1"/>
  <c r="AR96" i="13"/>
  <c r="K144" i="13"/>
  <c r="O114" i="13"/>
  <c r="O131" i="13" s="1"/>
  <c r="AT106" i="13"/>
  <c r="AR85" i="13"/>
  <c r="X61" i="13"/>
  <c r="G85" i="13"/>
  <c r="X109" i="13"/>
  <c r="AX109" i="13"/>
  <c r="U114" i="13"/>
  <c r="U131" i="13" s="1"/>
  <c r="AW106" i="13"/>
  <c r="U135" i="13"/>
  <c r="AJ135" i="13" s="1"/>
  <c r="AS114" i="13"/>
  <c r="M136" i="13"/>
  <c r="AF136" i="13" s="1"/>
  <c r="AS92" i="13"/>
  <c r="M98" i="13"/>
  <c r="G114" i="13"/>
  <c r="G131" i="13" s="1"/>
  <c r="AP106" i="13"/>
  <c r="AS85" i="13"/>
  <c r="O135" i="13"/>
  <c r="AG135" i="13" s="1"/>
  <c r="AP83" i="13"/>
  <c r="AP80" i="13"/>
  <c r="AP84" i="13"/>
  <c r="AP82" i="13"/>
  <c r="AY82" i="13" s="1"/>
  <c r="AP79" i="13"/>
  <c r="AP81" i="13"/>
  <c r="AB136" i="13"/>
  <c r="AD113" i="13"/>
  <c r="AP113" i="13"/>
  <c r="AY113" i="13" s="1"/>
  <c r="W135" i="13"/>
  <c r="AK135" i="13" s="1"/>
  <c r="W136" i="13"/>
  <c r="AK136" i="13" s="1"/>
  <c r="W137" i="13"/>
  <c r="W144" i="13"/>
  <c r="X112" i="13"/>
  <c r="AX112" i="13"/>
  <c r="O97" i="13"/>
  <c r="AT97" i="13" s="1"/>
  <c r="AY97" i="13" s="1"/>
  <c r="AG91" i="13"/>
  <c r="AL91" i="13" s="1"/>
  <c r="O96" i="13"/>
  <c r="O144" i="13" s="1"/>
  <c r="O95" i="13"/>
  <c r="AT95" i="13" s="1"/>
  <c r="AY95" i="13" s="1"/>
  <c r="O94" i="13"/>
  <c r="AT94" i="13" s="1"/>
  <c r="AY94" i="13" s="1"/>
  <c r="O93" i="13"/>
  <c r="AT93" i="13" s="1"/>
  <c r="AY93" i="13" s="1"/>
  <c r="O92" i="13"/>
  <c r="O150" i="13" s="1"/>
  <c r="G137" i="13"/>
  <c r="AV79" i="13"/>
  <c r="AV82" i="13"/>
  <c r="AV81" i="13"/>
  <c r="AV83" i="13"/>
  <c r="AV84" i="13"/>
  <c r="AV80" i="13"/>
  <c r="AY127" i="13"/>
  <c r="AX85" i="13"/>
  <c r="AD144" i="13"/>
  <c r="I145" i="13"/>
  <c r="AY78" i="13"/>
  <c r="E90" i="13"/>
  <c r="K136" i="13"/>
  <c r="AE136" i="13" s="1"/>
  <c r="K98" i="13"/>
  <c r="AR92" i="13"/>
  <c r="AB144" i="13"/>
  <c r="E145" i="13"/>
  <c r="X107" i="13"/>
  <c r="AX107" i="13"/>
  <c r="AY107" i="13" s="1"/>
  <c r="O85" i="13"/>
  <c r="Q139" i="13"/>
  <c r="AH139" i="13" s="1"/>
  <c r="I311" i="1" s="1"/>
  <c r="AH137" i="13"/>
  <c r="Q138" i="13"/>
  <c r="G144" i="13"/>
  <c r="AD112" i="13"/>
  <c r="AP112" i="13"/>
  <c r="AU108" i="13"/>
  <c r="AY108" i="13" s="1"/>
  <c r="Q136" i="13"/>
  <c r="AH136" i="13" s="1"/>
  <c r="S144" i="13"/>
  <c r="AV112" i="13"/>
  <c r="AB135" i="13"/>
  <c r="AO98" i="13"/>
  <c r="G135" i="13"/>
  <c r="AC135" i="13" s="1"/>
  <c r="AL73" i="13"/>
  <c r="Q114" i="13"/>
  <c r="Q131" i="13" s="1"/>
  <c r="AU106" i="13"/>
  <c r="Q135" i="13"/>
  <c r="AH135" i="13" s="1"/>
  <c r="O90" i="13"/>
  <c r="AK132" i="13"/>
  <c r="L304" i="1" s="1"/>
  <c r="AX98" i="13"/>
  <c r="AX110" i="13"/>
  <c r="AY110" i="13" s="1"/>
  <c r="X110" i="13"/>
  <c r="AT84" i="13"/>
  <c r="AY84" i="13" s="1"/>
  <c r="AT81" i="13"/>
  <c r="AY81" i="13" s="1"/>
  <c r="AT79" i="13"/>
  <c r="AT80" i="13"/>
  <c r="AT82" i="13"/>
  <c r="AT83" i="13"/>
  <c r="W152" i="13" l="1"/>
  <c r="AK152" i="13" s="1"/>
  <c r="L324" i="1" s="1"/>
  <c r="AK151" i="13"/>
  <c r="L323" i="1" s="1"/>
  <c r="AV114" i="13"/>
  <c r="AY83" i="13"/>
  <c r="O137" i="13"/>
  <c r="AY112" i="13"/>
  <c r="AY80" i="13"/>
  <c r="AG137" i="13"/>
  <c r="O139" i="13"/>
  <c r="AG139" i="13" s="1"/>
  <c r="H311" i="1" s="1"/>
  <c r="O138" i="13"/>
  <c r="AJ131" i="13"/>
  <c r="U133" i="13"/>
  <c r="AJ133" i="13" s="1"/>
  <c r="K305" i="1" s="1"/>
  <c r="AE144" i="13"/>
  <c r="K145" i="13"/>
  <c r="AF145" i="13"/>
  <c r="M146" i="13"/>
  <c r="AF146" i="13" s="1"/>
  <c r="AC132" i="13"/>
  <c r="D304" i="1" s="1"/>
  <c r="AP98" i="13"/>
  <c r="AU114" i="13"/>
  <c r="AT85" i="13"/>
  <c r="AH131" i="13"/>
  <c r="Q133" i="13"/>
  <c r="AH133" i="13" s="1"/>
  <c r="I305" i="1" s="1"/>
  <c r="AI144" i="13"/>
  <c r="S145" i="13"/>
  <c r="AD145" i="13"/>
  <c r="I146" i="13"/>
  <c r="AD146" i="13" s="1"/>
  <c r="O136" i="13"/>
  <c r="O98" i="13"/>
  <c r="AL132" i="13" s="1"/>
  <c r="M304" i="1" s="1"/>
  <c r="AT92" i="13"/>
  <c r="AY92" i="13" s="1"/>
  <c r="AW114" i="13"/>
  <c r="U139" i="13"/>
  <c r="AJ139" i="13" s="1"/>
  <c r="K311" i="1" s="1"/>
  <c r="AJ137" i="13"/>
  <c r="U138" i="13"/>
  <c r="AI131" i="13"/>
  <c r="S133" i="13"/>
  <c r="AI133" i="13" s="1"/>
  <c r="J305" i="1" s="1"/>
  <c r="AC131" i="13"/>
  <c r="AR98" i="13"/>
  <c r="AB137" i="13"/>
  <c r="X137" i="13"/>
  <c r="E139" i="13"/>
  <c r="AB139" i="13" s="1"/>
  <c r="C311" i="1" s="1"/>
  <c r="E138" i="13"/>
  <c r="AX114" i="13"/>
  <c r="AG144" i="13"/>
  <c r="O145" i="13"/>
  <c r="AP114" i="13"/>
  <c r="AB132" i="13"/>
  <c r="C304" i="1" s="1"/>
  <c r="E133" i="13"/>
  <c r="AB133" i="13" s="1"/>
  <c r="C305" i="1" s="1"/>
  <c r="AT96" i="13"/>
  <c r="AY96" i="13" s="1"/>
  <c r="X144" i="13"/>
  <c r="AD132" i="13"/>
  <c r="E304" i="1" s="1"/>
  <c r="I133" i="13"/>
  <c r="AD133" i="13" s="1"/>
  <c r="E305" i="1" s="1"/>
  <c r="AH138" i="13"/>
  <c r="I310" i="1" s="1"/>
  <c r="Q141" i="13"/>
  <c r="AP85" i="13"/>
  <c r="S151" i="13"/>
  <c r="AI150" i="13"/>
  <c r="J322" i="1" s="1"/>
  <c r="AK131" i="13"/>
  <c r="W133" i="13"/>
  <c r="AK133" i="13" s="1"/>
  <c r="L305" i="1" s="1"/>
  <c r="AI138" i="13"/>
  <c r="J310" i="1" s="1"/>
  <c r="S141" i="13"/>
  <c r="AB145" i="13"/>
  <c r="E146" i="13"/>
  <c r="AB146" i="13" s="1"/>
  <c r="AF138" i="13"/>
  <c r="G310" i="1" s="1"/>
  <c r="M141" i="13"/>
  <c r="AD141" i="13"/>
  <c r="E313" i="1" s="1"/>
  <c r="I142" i="13"/>
  <c r="AD142" i="13" s="1"/>
  <c r="E314" i="1" s="1"/>
  <c r="AL134" i="13"/>
  <c r="M306" i="1" s="1"/>
  <c r="Y135" i="13"/>
  <c r="AB150" i="13"/>
  <c r="C322" i="1" s="1"/>
  <c r="E151" i="13"/>
  <c r="AY106" i="13"/>
  <c r="AY114" i="13" s="1"/>
  <c r="Y107" i="13"/>
  <c r="Z107" i="13" s="1"/>
  <c r="X114" i="13"/>
  <c r="AE137" i="13"/>
  <c r="K139" i="13"/>
  <c r="AE139" i="13" s="1"/>
  <c r="F311" i="1" s="1"/>
  <c r="K138" i="13"/>
  <c r="AJ144" i="13"/>
  <c r="U145" i="13"/>
  <c r="AV85" i="13"/>
  <c r="AY85" i="13" s="1"/>
  <c r="AC144" i="13"/>
  <c r="G145" i="13"/>
  <c r="AS98" i="13"/>
  <c r="AF150" i="13"/>
  <c r="G322" i="1" s="1"/>
  <c r="M151" i="13"/>
  <c r="Q151" i="13"/>
  <c r="AH150" i="13"/>
  <c r="I322" i="1" s="1"/>
  <c r="X135" i="13"/>
  <c r="AL135" i="13" s="1"/>
  <c r="AK144" i="13"/>
  <c r="W145" i="13"/>
  <c r="AK145" i="13" s="1"/>
  <c r="AT114" i="13"/>
  <c r="G151" i="13"/>
  <c r="AC150" i="13"/>
  <c r="D322" i="1" s="1"/>
  <c r="AC137" i="13"/>
  <c r="G139" i="13"/>
  <c r="AC139" i="13" s="1"/>
  <c r="D311" i="1" s="1"/>
  <c r="G138" i="13"/>
  <c r="AK137" i="13"/>
  <c r="W139" i="13"/>
  <c r="L311" i="1" s="1"/>
  <c r="W138" i="13"/>
  <c r="U151" i="13"/>
  <c r="AJ150" i="13"/>
  <c r="K322" i="1" s="1"/>
  <c r="AG131" i="13"/>
  <c r="AE150" i="13"/>
  <c r="F322" i="1" s="1"/>
  <c r="K151" i="13"/>
  <c r="AI132" i="13"/>
  <c r="J304" i="1" s="1"/>
  <c r="AV98" i="13"/>
  <c r="AH144" i="13"/>
  <c r="Q145" i="13"/>
  <c r="G133" i="13" l="1"/>
  <c r="AC133" i="13" s="1"/>
  <c r="D305" i="1" s="1"/>
  <c r="X150" i="13"/>
  <c r="AL150" i="13" s="1"/>
  <c r="M322" i="1" s="1"/>
  <c r="D6" i="21" s="1"/>
  <c r="AN135" i="13"/>
  <c r="AM135" i="13"/>
  <c r="Q152" i="13"/>
  <c r="AH152" i="13" s="1"/>
  <c r="I324" i="1" s="1"/>
  <c r="AH151" i="13"/>
  <c r="I323" i="1" s="1"/>
  <c r="AE145" i="13"/>
  <c r="K146" i="13"/>
  <c r="AE146" i="13" s="1"/>
  <c r="S152" i="13"/>
  <c r="AI152" i="13" s="1"/>
  <c r="J324" i="1" s="1"/>
  <c r="AI151" i="13"/>
  <c r="J323" i="1" s="1"/>
  <c r="AB138" i="13"/>
  <c r="C310" i="1" s="1"/>
  <c r="X138" i="13"/>
  <c r="E141" i="13"/>
  <c r="M142" i="13"/>
  <c r="AF142" i="13" s="1"/>
  <c r="G314" i="1" s="1"/>
  <c r="AF141" i="13"/>
  <c r="G313" i="1" s="1"/>
  <c r="AG138" i="13"/>
  <c r="H310" i="1" s="1"/>
  <c r="O141" i="13"/>
  <c r="U146" i="13"/>
  <c r="AJ145" i="13"/>
  <c r="AC138" i="13"/>
  <c r="D310" i="1" s="1"/>
  <c r="G141" i="13"/>
  <c r="X131" i="13"/>
  <c r="Y114" i="13"/>
  <c r="AH141" i="13"/>
  <c r="I313" i="1" s="1"/>
  <c r="Q142" i="13"/>
  <c r="AH142" i="13" s="1"/>
  <c r="I314" i="1" s="1"/>
  <c r="X139" i="13"/>
  <c r="AL137" i="13"/>
  <c r="Z137" i="13"/>
  <c r="AG136" i="13"/>
  <c r="X136" i="13"/>
  <c r="AL136" i="13" s="1"/>
  <c r="O146" i="13"/>
  <c r="AG146" i="13" s="1"/>
  <c r="AG145" i="13"/>
  <c r="S146" i="13"/>
  <c r="AI146" i="13" s="1"/>
  <c r="AI145" i="13"/>
  <c r="AF151" i="13"/>
  <c r="G323" i="1" s="1"/>
  <c r="M152" i="13"/>
  <c r="AF152" i="13" s="1"/>
  <c r="G324" i="1" s="1"/>
  <c r="AE151" i="13"/>
  <c r="F323" i="1" s="1"/>
  <c r="K152" i="13"/>
  <c r="AE152" i="13" s="1"/>
  <c r="F324" i="1" s="1"/>
  <c r="G152" i="13"/>
  <c r="AC152" i="13" s="1"/>
  <c r="D324" i="1" s="1"/>
  <c r="AC151" i="13"/>
  <c r="D323" i="1" s="1"/>
  <c r="AF132" i="13"/>
  <c r="G304" i="1" s="1"/>
  <c r="M133" i="13"/>
  <c r="AF133" i="13" s="1"/>
  <c r="G305" i="1" s="1"/>
  <c r="AT98" i="13"/>
  <c r="AY98" i="13" s="1"/>
  <c r="AK138" i="13"/>
  <c r="L310" i="1" s="1"/>
  <c r="W141" i="13"/>
  <c r="AE138" i="13"/>
  <c r="F310" i="1" s="1"/>
  <c r="K141" i="13"/>
  <c r="Q146" i="13"/>
  <c r="AH146" i="13" s="1"/>
  <c r="AH145" i="13"/>
  <c r="G146" i="13"/>
  <c r="AC146" i="13" s="1"/>
  <c r="AC145" i="13"/>
  <c r="AB151" i="13"/>
  <c r="C323" i="1" s="1"/>
  <c r="E152" i="13"/>
  <c r="AB152" i="13" s="1"/>
  <c r="C324" i="1" s="1"/>
  <c r="AG150" i="13"/>
  <c r="H322" i="1" s="1"/>
  <c r="O151" i="13"/>
  <c r="U152" i="13"/>
  <c r="AJ152" i="13" s="1"/>
  <c r="K324" i="1" s="1"/>
  <c r="AJ151" i="13"/>
  <c r="K323" i="1" s="1"/>
  <c r="AJ138" i="13"/>
  <c r="K310" i="1" s="1"/>
  <c r="U141" i="13"/>
  <c r="AL144" i="13"/>
  <c r="M316" i="1" s="1"/>
  <c r="X145" i="13"/>
  <c r="S142" i="13"/>
  <c r="AI142" i="13" s="1"/>
  <c r="J314" i="1" s="1"/>
  <c r="AI141" i="13"/>
  <c r="J313" i="1" s="1"/>
  <c r="AE132" i="13"/>
  <c r="F304" i="1" s="1"/>
  <c r="K133" i="13"/>
  <c r="AE133" i="13" s="1"/>
  <c r="F305" i="1" s="1"/>
  <c r="M310" i="1" l="1"/>
  <c r="AL138" i="13"/>
  <c r="X141" i="13"/>
  <c r="X142" i="13" s="1"/>
  <c r="AG151" i="13"/>
  <c r="H323" i="1" s="1"/>
  <c r="O152" i="13"/>
  <c r="AG152" i="13" s="1"/>
  <c r="H324" i="1" s="1"/>
  <c r="AL131" i="13"/>
  <c r="X133" i="13"/>
  <c r="AL133" i="13" s="1"/>
  <c r="M305" i="1" s="1"/>
  <c r="Z302" i="1" s="1"/>
  <c r="Z303" i="1" s="1"/>
  <c r="O142" i="13"/>
  <c r="AG142" i="13" s="1"/>
  <c r="H314" i="1" s="1"/>
  <c r="AG141" i="13"/>
  <c r="H313" i="1" s="1"/>
  <c r="X146" i="13"/>
  <c r="AL146" i="13" s="1"/>
  <c r="M318" i="1" s="1"/>
  <c r="AL145" i="13"/>
  <c r="M317" i="1" s="1"/>
  <c r="X151" i="13"/>
  <c r="Y137" i="13"/>
  <c r="AK141" i="13"/>
  <c r="L313" i="1" s="1"/>
  <c r="W142" i="13"/>
  <c r="AK142" i="13" s="1"/>
  <c r="L314" i="1" s="1"/>
  <c r="AC141" i="13"/>
  <c r="D313" i="1" s="1"/>
  <c r="G142" i="13"/>
  <c r="AC142" i="13" s="1"/>
  <c r="D314" i="1" s="1"/>
  <c r="AG132" i="13"/>
  <c r="H304" i="1" s="1"/>
  <c r="O133" i="13"/>
  <c r="AG133" i="13" s="1"/>
  <c r="H305" i="1" s="1"/>
  <c r="AJ141" i="13"/>
  <c r="K313" i="1" s="1"/>
  <c r="U142" i="13"/>
  <c r="AJ142" i="13" s="1"/>
  <c r="K314" i="1" s="1"/>
  <c r="AE141" i="13"/>
  <c r="F313" i="1" s="1"/>
  <c r="K142" i="13"/>
  <c r="AE142" i="13" s="1"/>
  <c r="F314" i="1" s="1"/>
  <c r="AB141" i="13"/>
  <c r="C313" i="1" s="1"/>
  <c r="E142" i="13"/>
  <c r="AB142" i="13" s="1"/>
  <c r="C314" i="1" s="1"/>
  <c r="X152" i="13" l="1"/>
  <c r="AL152" i="13" s="1"/>
  <c r="M324" i="1" s="1"/>
  <c r="AL151" i="13"/>
  <c r="M323" i="1" s="1"/>
  <c r="E6" i="21" s="1"/>
  <c r="F6" i="21" s="1"/>
  <c r="C31" i="21" s="1"/>
  <c r="E31" i="21" s="1"/>
  <c r="AN145" i="13"/>
  <c r="AM145" i="13"/>
  <c r="AM147" i="13" l="1"/>
  <c r="N319" i="1" s="1"/>
  <c r="N317" i="1"/>
  <c r="AN147" i="13"/>
  <c r="O319" i="1" s="1"/>
  <c r="O317" i="1"/>
  <c r="AO147" i="13"/>
  <c r="AN150" i="13"/>
  <c r="AM150" i="13" l="1"/>
  <c r="P319" i="1"/>
  <c r="AN151" i="13"/>
  <c r="O322" i="1"/>
  <c r="J6" i="21" s="1"/>
  <c r="AM151" i="13"/>
  <c r="N322" i="1"/>
  <c r="G6" i="21" s="1"/>
  <c r="N280" i="1"/>
  <c r="O280" i="1"/>
  <c r="C276" i="1"/>
  <c r="D276" i="1"/>
  <c r="E276" i="1"/>
  <c r="F276" i="1"/>
  <c r="G276" i="1"/>
  <c r="H276" i="1"/>
  <c r="I276" i="1"/>
  <c r="J276" i="1"/>
  <c r="K276" i="1"/>
  <c r="L276" i="1"/>
  <c r="M276" i="1"/>
  <c r="C279" i="1"/>
  <c r="D279" i="1"/>
  <c r="E279" i="1"/>
  <c r="F279" i="1"/>
  <c r="G279" i="1"/>
  <c r="H279" i="1"/>
  <c r="I279" i="1"/>
  <c r="J279" i="1"/>
  <c r="K279" i="1"/>
  <c r="L279" i="1"/>
  <c r="C280" i="1"/>
  <c r="D280" i="1"/>
  <c r="E280" i="1"/>
  <c r="F280" i="1"/>
  <c r="G280" i="1"/>
  <c r="H280" i="1"/>
  <c r="I280" i="1"/>
  <c r="J280" i="1"/>
  <c r="K280" i="1"/>
  <c r="L280" i="1"/>
  <c r="M280" i="1"/>
  <c r="C281" i="1"/>
  <c r="D281" i="1"/>
  <c r="E281" i="1"/>
  <c r="F281" i="1"/>
  <c r="G281" i="1"/>
  <c r="H281" i="1"/>
  <c r="I281" i="1"/>
  <c r="J281" i="1"/>
  <c r="K281" i="1"/>
  <c r="L281" i="1"/>
  <c r="M281" i="1"/>
  <c r="C282" i="1"/>
  <c r="D282" i="1"/>
  <c r="E282" i="1"/>
  <c r="F282" i="1"/>
  <c r="G282" i="1"/>
  <c r="H282" i="1"/>
  <c r="I282" i="1"/>
  <c r="J282" i="1"/>
  <c r="K282" i="1"/>
  <c r="L282" i="1"/>
  <c r="M282" i="1"/>
  <c r="M285" i="1"/>
  <c r="M286" i="1"/>
  <c r="M287" i="1"/>
  <c r="C288" i="1"/>
  <c r="D288" i="1"/>
  <c r="E288" i="1"/>
  <c r="F288" i="1"/>
  <c r="G288" i="1"/>
  <c r="H288" i="1"/>
  <c r="I288" i="1"/>
  <c r="J288" i="1"/>
  <c r="K288" i="1"/>
  <c r="L288" i="1"/>
  <c r="M288" i="1"/>
  <c r="C289" i="1"/>
  <c r="D289" i="1"/>
  <c r="E289" i="1"/>
  <c r="F289" i="1"/>
  <c r="G289" i="1"/>
  <c r="H289" i="1"/>
  <c r="I289" i="1"/>
  <c r="J289" i="1"/>
  <c r="K289" i="1"/>
  <c r="L289" i="1"/>
  <c r="C290" i="1"/>
  <c r="D290" i="1"/>
  <c r="E290" i="1"/>
  <c r="F290" i="1"/>
  <c r="G290" i="1"/>
  <c r="H290" i="1"/>
  <c r="I290" i="1"/>
  <c r="J290" i="1"/>
  <c r="K290" i="1"/>
  <c r="L290" i="1"/>
  <c r="C291" i="1"/>
  <c r="D291" i="1"/>
  <c r="E291" i="1"/>
  <c r="F291" i="1"/>
  <c r="G291" i="1"/>
  <c r="H291" i="1"/>
  <c r="I291" i="1"/>
  <c r="J291" i="1"/>
  <c r="K291" i="1"/>
  <c r="L291" i="1"/>
  <c r="E42" i="12"/>
  <c r="O20" i="12"/>
  <c r="N20" i="12"/>
  <c r="M20" i="12"/>
  <c r="L20" i="12"/>
  <c r="K20" i="12"/>
  <c r="J20" i="12"/>
  <c r="I20" i="12"/>
  <c r="H20" i="12"/>
  <c r="G20" i="12"/>
  <c r="F20" i="12"/>
  <c r="E20" i="12"/>
  <c r="AK146" i="12"/>
  <c r="AJ146" i="12"/>
  <c r="X140" i="12"/>
  <c r="V127" i="12"/>
  <c r="T127" i="12"/>
  <c r="R127" i="12"/>
  <c r="P127" i="12"/>
  <c r="N127" i="12"/>
  <c r="L127" i="12"/>
  <c r="J127" i="12"/>
  <c r="H127" i="12"/>
  <c r="F127" i="12"/>
  <c r="D127" i="12"/>
  <c r="AK126" i="12"/>
  <c r="AJ126" i="12"/>
  <c r="AI126" i="12"/>
  <c r="AH126" i="12"/>
  <c r="AG126" i="12"/>
  <c r="AF126" i="12"/>
  <c r="AE126" i="12"/>
  <c r="AD126" i="12"/>
  <c r="AC126" i="12"/>
  <c r="AB126" i="12"/>
  <c r="AK125" i="12"/>
  <c r="AJ125" i="12"/>
  <c r="AI125" i="12"/>
  <c r="AH125" i="12"/>
  <c r="AG125" i="12"/>
  <c r="AF125" i="12"/>
  <c r="AE125" i="12"/>
  <c r="AD125" i="12"/>
  <c r="AC125" i="12"/>
  <c r="AB125" i="12"/>
  <c r="AK124" i="12"/>
  <c r="AJ124" i="12"/>
  <c r="AI124" i="12"/>
  <c r="AH124" i="12"/>
  <c r="AG124" i="12"/>
  <c r="AF124" i="12"/>
  <c r="AE124" i="12"/>
  <c r="AD124" i="12"/>
  <c r="AC124" i="12"/>
  <c r="AB124" i="12"/>
  <c r="AK123" i="12"/>
  <c r="AJ123" i="12"/>
  <c r="AI123" i="12"/>
  <c r="AH123" i="12"/>
  <c r="AG123" i="12"/>
  <c r="AF123" i="12"/>
  <c r="AE123" i="12"/>
  <c r="AD123" i="12"/>
  <c r="AC123" i="12"/>
  <c r="AB123" i="12"/>
  <c r="AK122" i="12"/>
  <c r="AJ122" i="12"/>
  <c r="AI122" i="12"/>
  <c r="AH122" i="12"/>
  <c r="AG122" i="12"/>
  <c r="AF122" i="12"/>
  <c r="AE122" i="12"/>
  <c r="AD122" i="12"/>
  <c r="AC122" i="12"/>
  <c r="AB122" i="12"/>
  <c r="AK121" i="12"/>
  <c r="AJ121" i="12"/>
  <c r="AI121" i="12"/>
  <c r="AH121" i="12"/>
  <c r="AG121" i="12"/>
  <c r="AF121" i="12"/>
  <c r="AE121" i="12"/>
  <c r="AD121" i="12"/>
  <c r="AC121" i="12"/>
  <c r="AB121" i="12"/>
  <c r="V119" i="12"/>
  <c r="T119" i="12"/>
  <c r="R119" i="12"/>
  <c r="P119" i="12"/>
  <c r="N119" i="12"/>
  <c r="L119" i="12"/>
  <c r="J119" i="12"/>
  <c r="H119" i="12"/>
  <c r="F119" i="12"/>
  <c r="D119" i="12"/>
  <c r="V114" i="12"/>
  <c r="T114" i="12"/>
  <c r="R114" i="12"/>
  <c r="P114" i="12"/>
  <c r="N114" i="12"/>
  <c r="L114" i="12"/>
  <c r="J114" i="12"/>
  <c r="H114" i="12"/>
  <c r="F114" i="12"/>
  <c r="D114" i="12"/>
  <c r="AK113" i="12"/>
  <c r="AJ113" i="12"/>
  <c r="AI113" i="12"/>
  <c r="AH113" i="12"/>
  <c r="AG113" i="12"/>
  <c r="AF113" i="12"/>
  <c r="AE113" i="12"/>
  <c r="AC113" i="12"/>
  <c r="AB113" i="12"/>
  <c r="AK112" i="12"/>
  <c r="AJ112" i="12"/>
  <c r="AI112" i="12"/>
  <c r="AH112" i="12"/>
  <c r="AG112" i="12"/>
  <c r="AF112" i="12"/>
  <c r="AE112" i="12"/>
  <c r="AC112" i="12"/>
  <c r="AB112" i="12"/>
  <c r="AK111" i="12"/>
  <c r="AJ111" i="12"/>
  <c r="AI111" i="12"/>
  <c r="AH111" i="12"/>
  <c r="AG111" i="12"/>
  <c r="AF111" i="12"/>
  <c r="AE111" i="12"/>
  <c r="AD111" i="12"/>
  <c r="AC111" i="12"/>
  <c r="AB111" i="12"/>
  <c r="AK110" i="12"/>
  <c r="AJ110" i="12"/>
  <c r="AI110" i="12"/>
  <c r="AH110" i="12"/>
  <c r="AG110" i="12"/>
  <c r="AF110" i="12"/>
  <c r="AE110" i="12"/>
  <c r="AD110" i="12"/>
  <c r="AC110" i="12"/>
  <c r="AB110" i="12"/>
  <c r="AK109" i="12"/>
  <c r="AJ109" i="12"/>
  <c r="AI109" i="12"/>
  <c r="AH109" i="12"/>
  <c r="AG109" i="12"/>
  <c r="AF109" i="12"/>
  <c r="AE109" i="12"/>
  <c r="AD109" i="12"/>
  <c r="AC109" i="12"/>
  <c r="AB109" i="12"/>
  <c r="AK108" i="12"/>
  <c r="AJ108" i="12"/>
  <c r="AI108" i="12"/>
  <c r="AH108" i="12"/>
  <c r="AG108" i="12"/>
  <c r="AF108" i="12"/>
  <c r="AE108" i="12"/>
  <c r="AD108" i="12"/>
  <c r="AC108" i="12"/>
  <c r="AB108" i="12"/>
  <c r="AK107" i="12"/>
  <c r="AJ107" i="12"/>
  <c r="AI107" i="12"/>
  <c r="AH107" i="12"/>
  <c r="AG107" i="12"/>
  <c r="AF107" i="12"/>
  <c r="AE107" i="12"/>
  <c r="AD107" i="12"/>
  <c r="AC107" i="12"/>
  <c r="AB107" i="12"/>
  <c r="AK106" i="12"/>
  <c r="AJ106" i="12"/>
  <c r="AI106" i="12"/>
  <c r="AH106" i="12"/>
  <c r="AG106" i="12"/>
  <c r="AF106" i="12"/>
  <c r="AE106" i="12"/>
  <c r="AD106" i="12"/>
  <c r="AC106" i="12"/>
  <c r="AB106" i="12"/>
  <c r="AI103" i="12"/>
  <c r="AH103" i="12"/>
  <c r="AC103" i="12"/>
  <c r="V103" i="12"/>
  <c r="AK103" i="12" s="1"/>
  <c r="T103" i="12"/>
  <c r="AJ103" i="12" s="1"/>
  <c r="R103" i="12"/>
  <c r="P103" i="12"/>
  <c r="N103" i="12"/>
  <c r="AG103" i="12" s="1"/>
  <c r="L103" i="12"/>
  <c r="AF103" i="12" s="1"/>
  <c r="J103" i="12"/>
  <c r="H103" i="12"/>
  <c r="AE103" i="12" s="1"/>
  <c r="F103" i="12"/>
  <c r="D103" i="12"/>
  <c r="AB103" i="12" s="1"/>
  <c r="AK102" i="12"/>
  <c r="AJ102" i="12"/>
  <c r="AI102" i="12"/>
  <c r="AH102" i="12"/>
  <c r="AG102" i="12"/>
  <c r="AF102" i="12"/>
  <c r="AE102" i="12"/>
  <c r="AD102" i="12"/>
  <c r="AC102" i="12"/>
  <c r="AB102" i="12"/>
  <c r="AK101" i="12"/>
  <c r="AJ101" i="12"/>
  <c r="AI101" i="12"/>
  <c r="AH101" i="12"/>
  <c r="AG101" i="12"/>
  <c r="AF101" i="12"/>
  <c r="AE101" i="12"/>
  <c r="AD101" i="12"/>
  <c r="AC101" i="12"/>
  <c r="AB101" i="12"/>
  <c r="AF98" i="12"/>
  <c r="V98" i="12"/>
  <c r="AK98" i="12" s="1"/>
  <c r="T98" i="12"/>
  <c r="AJ98" i="12" s="1"/>
  <c r="R98" i="12"/>
  <c r="AI98" i="12" s="1"/>
  <c r="P98" i="12"/>
  <c r="AH98" i="12" s="1"/>
  <c r="N98" i="12"/>
  <c r="AG98" i="12" s="1"/>
  <c r="L98" i="12"/>
  <c r="J98" i="12"/>
  <c r="H98" i="12"/>
  <c r="AE98" i="12" s="1"/>
  <c r="F98" i="12"/>
  <c r="AC98" i="12" s="1"/>
  <c r="D98" i="12"/>
  <c r="AB98" i="12" s="1"/>
  <c r="AK97" i="12"/>
  <c r="AJ97" i="12"/>
  <c r="AI97" i="12"/>
  <c r="AH97" i="12"/>
  <c r="AG97" i="12"/>
  <c r="AF97" i="12"/>
  <c r="AE97" i="12"/>
  <c r="AD97" i="12"/>
  <c r="AC97" i="12"/>
  <c r="AB97" i="12"/>
  <c r="AK96" i="12"/>
  <c r="AJ96" i="12"/>
  <c r="AI96" i="12"/>
  <c r="AH96" i="12"/>
  <c r="AG96" i="12"/>
  <c r="AF96" i="12"/>
  <c r="AE96" i="12"/>
  <c r="AD96" i="12"/>
  <c r="AC96" i="12"/>
  <c r="AB96" i="12"/>
  <c r="AK95" i="12"/>
  <c r="AJ95" i="12"/>
  <c r="AI95" i="12"/>
  <c r="AH95" i="12"/>
  <c r="AG95" i="12"/>
  <c r="AF95" i="12"/>
  <c r="AE95" i="12"/>
  <c r="AD95" i="12"/>
  <c r="AC95" i="12"/>
  <c r="AB95" i="12"/>
  <c r="AK94" i="12"/>
  <c r="AJ94" i="12"/>
  <c r="AI94" i="12"/>
  <c r="AH94" i="12"/>
  <c r="AG94" i="12"/>
  <c r="AF94" i="12"/>
  <c r="AE94" i="12"/>
  <c r="AD94" i="12"/>
  <c r="AC94" i="12"/>
  <c r="AB94" i="12"/>
  <c r="AK93" i="12"/>
  <c r="AJ93" i="12"/>
  <c r="AI93" i="12"/>
  <c r="AH93" i="12"/>
  <c r="AG93" i="12"/>
  <c r="AF93" i="12"/>
  <c r="AE93" i="12"/>
  <c r="AD93" i="12"/>
  <c r="AC93" i="12"/>
  <c r="AB93" i="12"/>
  <c r="AK92" i="12"/>
  <c r="AJ92" i="12"/>
  <c r="AI92" i="12"/>
  <c r="AH92" i="12"/>
  <c r="AG92" i="12"/>
  <c r="AF92" i="12"/>
  <c r="AE92" i="12"/>
  <c r="AD92" i="12"/>
  <c r="AC92" i="12"/>
  <c r="AB92" i="12"/>
  <c r="V90" i="12"/>
  <c r="T90" i="12"/>
  <c r="R90" i="12"/>
  <c r="P90" i="12"/>
  <c r="N90" i="12"/>
  <c r="L90" i="12"/>
  <c r="J90" i="12"/>
  <c r="H90" i="12"/>
  <c r="F90" i="12"/>
  <c r="D90" i="12"/>
  <c r="V85" i="12"/>
  <c r="T85" i="12"/>
  <c r="R85" i="12"/>
  <c r="P85" i="12"/>
  <c r="N85" i="12"/>
  <c r="L85" i="12"/>
  <c r="J85" i="12"/>
  <c r="H85" i="12"/>
  <c r="F85" i="12"/>
  <c r="D85" i="12"/>
  <c r="AK84" i="12"/>
  <c r="AJ84" i="12"/>
  <c r="AI84" i="12"/>
  <c r="AH84" i="12"/>
  <c r="AG84" i="12"/>
  <c r="AF84" i="12"/>
  <c r="AE84" i="12"/>
  <c r="AD84" i="12"/>
  <c r="AC84" i="12"/>
  <c r="AB84" i="12"/>
  <c r="AK83" i="12"/>
  <c r="AJ83" i="12"/>
  <c r="AI83" i="12"/>
  <c r="AH83" i="12"/>
  <c r="AG83" i="12"/>
  <c r="AF83" i="12"/>
  <c r="AE83" i="12"/>
  <c r="AD83" i="12"/>
  <c r="AC83" i="12"/>
  <c r="AB83" i="12"/>
  <c r="AK82" i="12"/>
  <c r="AJ82" i="12"/>
  <c r="AI82" i="12"/>
  <c r="AH82" i="12"/>
  <c r="AG82" i="12"/>
  <c r="AF82" i="12"/>
  <c r="AE82" i="12"/>
  <c r="AD82" i="12"/>
  <c r="AC82" i="12"/>
  <c r="AB82" i="12"/>
  <c r="AK81" i="12"/>
  <c r="AJ81" i="12"/>
  <c r="AI81" i="12"/>
  <c r="AH81" i="12"/>
  <c r="AG81" i="12"/>
  <c r="AF81" i="12"/>
  <c r="AE81" i="12"/>
  <c r="AD81" i="12"/>
  <c r="AC81" i="12"/>
  <c r="AB81" i="12"/>
  <c r="AK80" i="12"/>
  <c r="AJ80" i="12"/>
  <c r="AI80" i="12"/>
  <c r="AH80" i="12"/>
  <c r="AG80" i="12"/>
  <c r="AF80" i="12"/>
  <c r="AE80" i="12"/>
  <c r="AD80" i="12"/>
  <c r="AC80" i="12"/>
  <c r="AB80" i="12"/>
  <c r="AK79" i="12"/>
  <c r="AJ79" i="12"/>
  <c r="AI79" i="12"/>
  <c r="AH79" i="12"/>
  <c r="AG79" i="12"/>
  <c r="AF79" i="12"/>
  <c r="AE79" i="12"/>
  <c r="AD79" i="12"/>
  <c r="AD85" i="12" s="1"/>
  <c r="AC79" i="12"/>
  <c r="AC85" i="12" s="1"/>
  <c r="AB79" i="12"/>
  <c r="V77" i="12"/>
  <c r="T77" i="12"/>
  <c r="R77" i="12"/>
  <c r="P77" i="12"/>
  <c r="N77" i="12"/>
  <c r="L77" i="12"/>
  <c r="J77" i="12"/>
  <c r="H77" i="12"/>
  <c r="F77" i="12"/>
  <c r="D77" i="12"/>
  <c r="K63" i="12"/>
  <c r="E62" i="12"/>
  <c r="K56" i="12"/>
  <c r="K59" i="12" s="1"/>
  <c r="I56" i="12"/>
  <c r="I59" i="12" s="1"/>
  <c r="G56" i="12"/>
  <c r="W52" i="12"/>
  <c r="AK52" i="12" s="1"/>
  <c r="U52" i="12"/>
  <c r="AJ52" i="12" s="1"/>
  <c r="S52" i="12"/>
  <c r="AI52" i="12" s="1"/>
  <c r="Q52" i="12"/>
  <c r="AH52" i="12" s="1"/>
  <c r="O52" i="12"/>
  <c r="AG52" i="12" s="1"/>
  <c r="M52" i="12"/>
  <c r="AF52" i="12" s="1"/>
  <c r="K52" i="12"/>
  <c r="AE52" i="12" s="1"/>
  <c r="I52" i="12"/>
  <c r="AD52" i="12" s="1"/>
  <c r="G52" i="12"/>
  <c r="AC52" i="12" s="1"/>
  <c r="E52" i="12"/>
  <c r="AB52" i="12" s="1"/>
  <c r="AI51" i="12"/>
  <c r="AF51" i="12"/>
  <c r="AD51" i="12"/>
  <c r="AC51" i="12"/>
  <c r="W51" i="12"/>
  <c r="AK51" i="12" s="1"/>
  <c r="U51" i="12"/>
  <c r="AJ51" i="12" s="1"/>
  <c r="S51" i="12"/>
  <c r="Q51" i="12"/>
  <c r="AH51" i="12" s="1"/>
  <c r="O51" i="12"/>
  <c r="AG51" i="12" s="1"/>
  <c r="M51" i="12"/>
  <c r="K51" i="12"/>
  <c r="AE51" i="12" s="1"/>
  <c r="I51" i="12"/>
  <c r="G51" i="12"/>
  <c r="E51" i="12"/>
  <c r="AB51" i="12" s="1"/>
  <c r="AK50" i="12"/>
  <c r="AI50" i="12"/>
  <c r="W50" i="12"/>
  <c r="U50" i="12"/>
  <c r="AJ50" i="12" s="1"/>
  <c r="S50" i="12"/>
  <c r="Q50" i="12"/>
  <c r="AH50" i="12" s="1"/>
  <c r="O50" i="12"/>
  <c r="AG50" i="12" s="1"/>
  <c r="M50" i="12"/>
  <c r="AF50" i="12" s="1"/>
  <c r="K50" i="12"/>
  <c r="AE50" i="12" s="1"/>
  <c r="I50" i="12"/>
  <c r="AD50" i="12" s="1"/>
  <c r="G50" i="12"/>
  <c r="AC50" i="12" s="1"/>
  <c r="E50" i="12"/>
  <c r="AB50" i="12" s="1"/>
  <c r="AD49" i="12"/>
  <c r="W49" i="12"/>
  <c r="AK49" i="12" s="1"/>
  <c r="U49" i="12"/>
  <c r="AJ49" i="12" s="1"/>
  <c r="S49" i="12"/>
  <c r="AI49" i="12" s="1"/>
  <c r="Q49" i="12"/>
  <c r="AH49" i="12" s="1"/>
  <c r="O49" i="12"/>
  <c r="AG49" i="12" s="1"/>
  <c r="M49" i="12"/>
  <c r="AF49" i="12" s="1"/>
  <c r="K49" i="12"/>
  <c r="AE49" i="12" s="1"/>
  <c r="I49" i="12"/>
  <c r="G49" i="12"/>
  <c r="AC49" i="12" s="1"/>
  <c r="E49" i="12"/>
  <c r="AB49" i="12" s="1"/>
  <c r="AE48" i="12"/>
  <c r="AB48" i="12"/>
  <c r="W48" i="12"/>
  <c r="AK48" i="12" s="1"/>
  <c r="U48" i="12"/>
  <c r="AJ48" i="12" s="1"/>
  <c r="S48" i="12"/>
  <c r="AI48" i="12" s="1"/>
  <c r="Q48" i="12"/>
  <c r="AH48" i="12" s="1"/>
  <c r="O48" i="12"/>
  <c r="AG48" i="12" s="1"/>
  <c r="M48" i="12"/>
  <c r="AF48" i="12" s="1"/>
  <c r="K48" i="12"/>
  <c r="I48" i="12"/>
  <c r="AD48" i="12" s="1"/>
  <c r="G48" i="12"/>
  <c r="AC48" i="12" s="1"/>
  <c r="E48" i="12"/>
  <c r="AJ47" i="12"/>
  <c r="AI47" i="12"/>
  <c r="AH47" i="12"/>
  <c r="AG47" i="12"/>
  <c r="X47" i="12"/>
  <c r="W47" i="12"/>
  <c r="W57" i="12" s="1"/>
  <c r="U47" i="12"/>
  <c r="S47" i="12"/>
  <c r="Q47" i="12"/>
  <c r="O47" i="12"/>
  <c r="M47" i="12"/>
  <c r="M57" i="12" s="1"/>
  <c r="K47" i="12"/>
  <c r="I47" i="12"/>
  <c r="G47" i="12"/>
  <c r="AC47" i="12" s="1"/>
  <c r="E47" i="12"/>
  <c r="AB47" i="12" s="1"/>
  <c r="W46" i="12"/>
  <c r="AK46" i="12" s="1"/>
  <c r="U46" i="12"/>
  <c r="AJ46" i="12" s="1"/>
  <c r="S46" i="12"/>
  <c r="AI46" i="12" s="1"/>
  <c r="Q46" i="12"/>
  <c r="AH46" i="12" s="1"/>
  <c r="O46" i="12"/>
  <c r="M46" i="12"/>
  <c r="AF46" i="12" s="1"/>
  <c r="K46" i="12"/>
  <c r="AE46" i="12" s="1"/>
  <c r="I46" i="12"/>
  <c r="AD46" i="12" s="1"/>
  <c r="G46" i="12"/>
  <c r="AC46" i="12" s="1"/>
  <c r="E46" i="12"/>
  <c r="AB46" i="12" s="1"/>
  <c r="AD45" i="12"/>
  <c r="AB45" i="12"/>
  <c r="W45" i="12"/>
  <c r="U45" i="12"/>
  <c r="S45" i="12"/>
  <c r="AI45" i="12" s="1"/>
  <c r="Q45" i="12"/>
  <c r="AH45" i="12" s="1"/>
  <c r="O45" i="12"/>
  <c r="AG45" i="12" s="1"/>
  <c r="M45" i="12"/>
  <c r="AF45" i="12" s="1"/>
  <c r="K45" i="12"/>
  <c r="AE45" i="12" s="1"/>
  <c r="I45" i="12"/>
  <c r="G45" i="12"/>
  <c r="AC45" i="12" s="1"/>
  <c r="E45" i="12"/>
  <c r="S44" i="12"/>
  <c r="AI44" i="12" s="1"/>
  <c r="Q44" i="12"/>
  <c r="AH44" i="12" s="1"/>
  <c r="AI43" i="12"/>
  <c r="W43" i="12"/>
  <c r="U43" i="12"/>
  <c r="S43" i="12"/>
  <c r="S143" i="12" s="1"/>
  <c r="AI143" i="12" s="1"/>
  <c r="Q43" i="12"/>
  <c r="Q143" i="12" s="1"/>
  <c r="AH143" i="12" s="1"/>
  <c r="O43" i="12"/>
  <c r="O143" i="12" s="1"/>
  <c r="AG143" i="12" s="1"/>
  <c r="M43" i="12"/>
  <c r="M143" i="12" s="1"/>
  <c r="AF143" i="12" s="1"/>
  <c r="K43" i="12"/>
  <c r="AE43" i="12" s="1"/>
  <c r="I43" i="12"/>
  <c r="AD43" i="12" s="1"/>
  <c r="G43" i="12"/>
  <c r="E43" i="12"/>
  <c r="AB43" i="12" s="1"/>
  <c r="AE41" i="12"/>
  <c r="AC41" i="12"/>
  <c r="AB41" i="12"/>
  <c r="W41" i="12"/>
  <c r="W56" i="12" s="1"/>
  <c r="W58" i="12" s="1"/>
  <c r="U41" i="12"/>
  <c r="S41" i="12"/>
  <c r="AI41" i="12" s="1"/>
  <c r="Q41" i="12"/>
  <c r="Q56" i="12" s="1"/>
  <c r="O41" i="12"/>
  <c r="O56" i="12" s="1"/>
  <c r="M41" i="12"/>
  <c r="M56" i="12" s="1"/>
  <c r="K41" i="12"/>
  <c r="I41" i="12"/>
  <c r="AD41" i="12" s="1"/>
  <c r="G41" i="12"/>
  <c r="E41" i="12"/>
  <c r="AJ40" i="12"/>
  <c r="AH40" i="12"/>
  <c r="AG40" i="12"/>
  <c r="AF40" i="12"/>
  <c r="W40" i="12"/>
  <c r="U40" i="12"/>
  <c r="S40" i="12"/>
  <c r="Q40" i="12"/>
  <c r="O40" i="12"/>
  <c r="M40" i="12"/>
  <c r="K40" i="12"/>
  <c r="AE40" i="12" s="1"/>
  <c r="I40" i="12"/>
  <c r="G40" i="12"/>
  <c r="G42" i="12" s="1"/>
  <c r="E40" i="12"/>
  <c r="AB40" i="12" s="1"/>
  <c r="W39" i="12"/>
  <c r="W42" i="12" s="1"/>
  <c r="U39" i="12"/>
  <c r="U42" i="12" s="1"/>
  <c r="S39" i="12"/>
  <c r="S42" i="12" s="1"/>
  <c r="Q39" i="12"/>
  <c r="Q42" i="12" s="1"/>
  <c r="AH42" i="12" s="1"/>
  <c r="O39" i="12"/>
  <c r="O42" i="12" s="1"/>
  <c r="AG42" i="12" s="1"/>
  <c r="M39" i="12"/>
  <c r="M42" i="12" s="1"/>
  <c r="K39" i="12"/>
  <c r="AE39" i="12" s="1"/>
  <c r="I39" i="12"/>
  <c r="AD39" i="12" s="1"/>
  <c r="G39" i="12"/>
  <c r="AC39" i="12" s="1"/>
  <c r="E39" i="12"/>
  <c r="AB39" i="12" s="1"/>
  <c r="AH37" i="12"/>
  <c r="AF37" i="12"/>
  <c r="AE37" i="12"/>
  <c r="AB37" i="12"/>
  <c r="W37" i="12"/>
  <c r="AK37" i="12" s="1"/>
  <c r="U37" i="12"/>
  <c r="AJ37" i="12" s="1"/>
  <c r="S37" i="12"/>
  <c r="AI37" i="12" s="1"/>
  <c r="Q37" i="12"/>
  <c r="O37" i="12"/>
  <c r="AG37" i="12" s="1"/>
  <c r="M37" i="12"/>
  <c r="K37" i="12"/>
  <c r="I37" i="12"/>
  <c r="G37" i="12"/>
  <c r="E37" i="12"/>
  <c r="AK34" i="12"/>
  <c r="AJ34" i="12"/>
  <c r="AI34" i="12"/>
  <c r="AG34" i="12"/>
  <c r="W34" i="12"/>
  <c r="U34" i="12"/>
  <c r="S34" i="12"/>
  <c r="Q34" i="12"/>
  <c r="O34" i="12"/>
  <c r="M34" i="12"/>
  <c r="AF34" i="12" s="1"/>
  <c r="K34" i="12"/>
  <c r="I34" i="12"/>
  <c r="G34" i="12"/>
  <c r="AC34" i="12" s="1"/>
  <c r="E34" i="12"/>
  <c r="V21" i="12"/>
  <c r="AM152" i="13" l="1"/>
  <c r="N324" i="1" s="1"/>
  <c r="N323" i="1"/>
  <c r="H6" i="21" s="1"/>
  <c r="I6" i="21" s="1"/>
  <c r="AN152" i="13"/>
  <c r="O324" i="1" s="1"/>
  <c r="O323" i="1"/>
  <c r="K6" i="21" s="1"/>
  <c r="L6" i="21" s="1"/>
  <c r="P20" i="12"/>
  <c r="W75" i="12"/>
  <c r="AK75" i="12" s="1"/>
  <c r="W74" i="12"/>
  <c r="AK74" i="12" s="1"/>
  <c r="Q53" i="12"/>
  <c r="AF39" i="12"/>
  <c r="AF47" i="12"/>
  <c r="AF43" i="12"/>
  <c r="S53" i="12"/>
  <c r="M59" i="12"/>
  <c r="M60" i="12" s="1"/>
  <c r="M44" i="12"/>
  <c r="AK47" i="12"/>
  <c r="O63" i="12"/>
  <c r="I42" i="12"/>
  <c r="Q57" i="12"/>
  <c r="Q76" i="12" s="1"/>
  <c r="AH76" i="12" s="1"/>
  <c r="Q63" i="12"/>
  <c r="Q118" i="12" s="1"/>
  <c r="Q127" i="12" s="1"/>
  <c r="Q130" i="12" s="1"/>
  <c r="AH130" i="12" s="1"/>
  <c r="I275" i="1" s="1"/>
  <c r="K42" i="12"/>
  <c r="K36" i="12" s="1"/>
  <c r="K38" i="12" s="1"/>
  <c r="AE38" i="12" s="1"/>
  <c r="M63" i="12"/>
  <c r="M117" i="12" s="1"/>
  <c r="M119" i="12" s="1"/>
  <c r="B43" i="12"/>
  <c r="B45" i="12" s="1"/>
  <c r="AF41" i="12"/>
  <c r="S56" i="12"/>
  <c r="S57" i="12" s="1"/>
  <c r="AJ41" i="12"/>
  <c r="U56" i="12"/>
  <c r="AK41" i="12"/>
  <c r="X51" i="12"/>
  <c r="AD34" i="12"/>
  <c r="AJ45" i="12"/>
  <c r="G57" i="12"/>
  <c r="G58" i="12"/>
  <c r="AE42" i="12"/>
  <c r="W53" i="12"/>
  <c r="AF44" i="12"/>
  <c r="M54" i="12"/>
  <c r="AF42" i="12"/>
  <c r="M36" i="12"/>
  <c r="M35" i="12" s="1"/>
  <c r="G62" i="12"/>
  <c r="AC40" i="12"/>
  <c r="G143" i="12"/>
  <c r="AC143" i="12" s="1"/>
  <c r="G44" i="12"/>
  <c r="AC43" i="12"/>
  <c r="O53" i="12"/>
  <c r="AB85" i="12"/>
  <c r="Q73" i="12"/>
  <c r="Q74" i="12"/>
  <c r="AH74" i="12" s="1"/>
  <c r="Q75" i="12"/>
  <c r="AH75" i="12" s="1"/>
  <c r="O117" i="12"/>
  <c r="O118" i="12"/>
  <c r="O123" i="12" s="1"/>
  <c r="AT123" i="12" s="1"/>
  <c r="I62" i="12"/>
  <c r="AH34" i="12"/>
  <c r="O62" i="12"/>
  <c r="I44" i="12"/>
  <c r="I53" i="12" s="1"/>
  <c r="Q58" i="12"/>
  <c r="K44" i="12"/>
  <c r="K57" i="12"/>
  <c r="AE47" i="12"/>
  <c r="E63" i="12"/>
  <c r="X48" i="12"/>
  <c r="E101" i="12"/>
  <c r="E102" i="12"/>
  <c r="X37" i="12"/>
  <c r="O59" i="12"/>
  <c r="X49" i="12"/>
  <c r="K117" i="12"/>
  <c r="K118" i="12"/>
  <c r="K127" i="12" s="1"/>
  <c r="K130" i="12" s="1"/>
  <c r="AI85" i="12"/>
  <c r="Q121" i="12"/>
  <c r="AU121" i="12" s="1"/>
  <c r="AD40" i="12"/>
  <c r="AH41" i="12"/>
  <c r="Q59" i="12"/>
  <c r="E143" i="12"/>
  <c r="E44" i="12"/>
  <c r="E53" i="12"/>
  <c r="AG46" i="12"/>
  <c r="W76" i="12"/>
  <c r="AK76" i="12" s="1"/>
  <c r="W73" i="12"/>
  <c r="M118" i="12"/>
  <c r="M126" i="12" s="1"/>
  <c r="AS126" i="12" s="1"/>
  <c r="X45" i="12"/>
  <c r="AK45" i="12"/>
  <c r="X50" i="12"/>
  <c r="M62" i="12"/>
  <c r="W88" i="12"/>
  <c r="W89" i="12"/>
  <c r="AD47" i="12"/>
  <c r="I60" i="12"/>
  <c r="I57" i="12"/>
  <c r="I58" i="12" s="1"/>
  <c r="O36" i="12"/>
  <c r="O38" i="12" s="1"/>
  <c r="AG38" i="12" s="1"/>
  <c r="M76" i="12"/>
  <c r="AF76" i="12" s="1"/>
  <c r="M73" i="12"/>
  <c r="M74" i="12"/>
  <c r="AF74" i="12" s="1"/>
  <c r="Q36" i="12"/>
  <c r="Q35" i="12" s="1"/>
  <c r="Q117" i="12"/>
  <c r="Q119" i="12" s="1"/>
  <c r="AC37" i="12"/>
  <c r="AJ39" i="12"/>
  <c r="K62" i="12"/>
  <c r="K58" i="12"/>
  <c r="U63" i="12"/>
  <c r="AD37" i="12"/>
  <c r="W63" i="12"/>
  <c r="AK39" i="12"/>
  <c r="X39" i="12"/>
  <c r="X52" i="12"/>
  <c r="G59" i="12"/>
  <c r="Y41" i="12"/>
  <c r="Z41" i="12" s="1"/>
  <c r="AJ43" i="12"/>
  <c r="U44" i="12"/>
  <c r="U53" i="12" s="1"/>
  <c r="U143" i="12"/>
  <c r="AJ143" i="12" s="1"/>
  <c r="O44" i="12"/>
  <c r="O57" i="12"/>
  <c r="O58" i="12" s="1"/>
  <c r="AE85" i="12"/>
  <c r="AG41" i="12"/>
  <c r="W143" i="12"/>
  <c r="AK143" i="12" s="1"/>
  <c r="W44" i="12"/>
  <c r="X43" i="12"/>
  <c r="AK43" i="12"/>
  <c r="Q54" i="12"/>
  <c r="G63" i="12"/>
  <c r="AG85" i="12"/>
  <c r="AF85" i="12"/>
  <c r="AE34" i="12"/>
  <c r="M58" i="12"/>
  <c r="K60" i="12"/>
  <c r="K61" i="12" s="1"/>
  <c r="I63" i="12"/>
  <c r="M75" i="12"/>
  <c r="AF75" i="12" s="1"/>
  <c r="AH85" i="12"/>
  <c r="Q125" i="12"/>
  <c r="AU125" i="12" s="1"/>
  <c r="Q123" i="12"/>
  <c r="AU123" i="12" s="1"/>
  <c r="Q126" i="12"/>
  <c r="AU126" i="12" s="1"/>
  <c r="Q124" i="12"/>
  <c r="AU124" i="12" s="1"/>
  <c r="S63" i="12"/>
  <c r="AI42" i="12"/>
  <c r="X40" i="12"/>
  <c r="X62" i="12" s="1"/>
  <c r="X46" i="12"/>
  <c r="E56" i="12"/>
  <c r="E64" i="12" s="1"/>
  <c r="AJ85" i="12"/>
  <c r="K126" i="12"/>
  <c r="AR126" i="12" s="1"/>
  <c r="I143" i="12"/>
  <c r="AD143" i="12" s="1"/>
  <c r="X34" i="12"/>
  <c r="S62" i="12"/>
  <c r="AI40" i="12"/>
  <c r="AK40" i="12"/>
  <c r="AG43" i="12"/>
  <c r="AK85" i="12"/>
  <c r="AH39" i="12"/>
  <c r="K143" i="12"/>
  <c r="AE143" i="12" s="1"/>
  <c r="K53" i="12"/>
  <c r="AB34" i="12"/>
  <c r="AG39" i="12"/>
  <c r="AI39" i="12"/>
  <c r="U62" i="12"/>
  <c r="X41" i="12"/>
  <c r="X56" i="12" s="1"/>
  <c r="M53" i="12"/>
  <c r="AH43" i="12"/>
  <c r="W59" i="12"/>
  <c r="W62" i="12"/>
  <c r="O124" i="12"/>
  <c r="AT124" i="12" s="1"/>
  <c r="M123" i="12"/>
  <c r="AS123" i="12" s="1"/>
  <c r="Q62" i="12"/>
  <c r="Q38" i="12" l="1"/>
  <c r="AH38" i="12" s="1"/>
  <c r="S75" i="12"/>
  <c r="AI75" i="12" s="1"/>
  <c r="S76" i="12"/>
  <c r="AI76" i="12" s="1"/>
  <c r="S74" i="12"/>
  <c r="AI74" i="12" s="1"/>
  <c r="S73" i="12"/>
  <c r="S58" i="12"/>
  <c r="S89" i="12" s="1"/>
  <c r="K124" i="12"/>
  <c r="AR124" i="12" s="1"/>
  <c r="E59" i="12"/>
  <c r="S59" i="12"/>
  <c r="X59" i="12" s="1"/>
  <c r="U59" i="12"/>
  <c r="M61" i="12"/>
  <c r="M96" i="12" s="1"/>
  <c r="AS96" i="12" s="1"/>
  <c r="X42" i="12"/>
  <c r="Y42" i="12" s="1"/>
  <c r="E57" i="12"/>
  <c r="M127" i="12"/>
  <c r="M130" i="12" s="1"/>
  <c r="AF130" i="12" s="1"/>
  <c r="G275" i="1" s="1"/>
  <c r="O126" i="12"/>
  <c r="AT126" i="12" s="1"/>
  <c r="M124" i="12"/>
  <c r="AS124" i="12" s="1"/>
  <c r="Q122" i="12"/>
  <c r="AU122" i="12" s="1"/>
  <c r="AU127" i="12" s="1"/>
  <c r="U57" i="12"/>
  <c r="M38" i="12"/>
  <c r="AF38" i="12" s="1"/>
  <c r="AE130" i="12"/>
  <c r="F275" i="1" s="1"/>
  <c r="K96" i="12"/>
  <c r="AR96" i="12" s="1"/>
  <c r="K94" i="12"/>
  <c r="AR94" i="12" s="1"/>
  <c r="K95" i="12"/>
  <c r="AR95" i="12" s="1"/>
  <c r="K92" i="12"/>
  <c r="K93" i="12"/>
  <c r="AR93" i="12" s="1"/>
  <c r="K97" i="12"/>
  <c r="AR97" i="12" s="1"/>
  <c r="AE91" i="12"/>
  <c r="E60" i="12"/>
  <c r="G60" i="12"/>
  <c r="G61" i="12"/>
  <c r="K89" i="12"/>
  <c r="K88" i="12"/>
  <c r="K90" i="12" s="1"/>
  <c r="U36" i="12"/>
  <c r="AJ42" i="12"/>
  <c r="AC44" i="12"/>
  <c r="G54" i="12"/>
  <c r="G75" i="12"/>
  <c r="AC75" i="12" s="1"/>
  <c r="G73" i="12"/>
  <c r="G74" i="12"/>
  <c r="AC74" i="12" s="1"/>
  <c r="G76" i="12"/>
  <c r="AC76" i="12" s="1"/>
  <c r="S117" i="12"/>
  <c r="S118" i="12"/>
  <c r="I117" i="12"/>
  <c r="I118" i="12"/>
  <c r="AF35" i="12"/>
  <c r="M140" i="12"/>
  <c r="AF140" i="12" s="1"/>
  <c r="G285" i="1" s="1"/>
  <c r="M101" i="12"/>
  <c r="M102" i="12"/>
  <c r="M64" i="12"/>
  <c r="K119" i="12"/>
  <c r="K54" i="12"/>
  <c r="AE44" i="12"/>
  <c r="M84" i="12"/>
  <c r="M83" i="12"/>
  <c r="M80" i="12"/>
  <c r="M82" i="12"/>
  <c r="M79" i="12"/>
  <c r="AF78" i="12"/>
  <c r="AS78" i="12" s="1"/>
  <c r="M81" i="12"/>
  <c r="S54" i="12"/>
  <c r="Q102" i="12"/>
  <c r="Q101" i="12"/>
  <c r="Q103" i="12" s="1"/>
  <c r="Q64" i="12"/>
  <c r="O121" i="12"/>
  <c r="AT121" i="12" s="1"/>
  <c r="E58" i="12"/>
  <c r="O54" i="12"/>
  <c r="AG44" i="12"/>
  <c r="I88" i="12"/>
  <c r="I89" i="12"/>
  <c r="AB143" i="12"/>
  <c r="Y143" i="12"/>
  <c r="AB42" i="12"/>
  <c r="B41" i="12"/>
  <c r="E36" i="12"/>
  <c r="S77" i="12"/>
  <c r="AI73" i="12"/>
  <c r="AF53" i="12"/>
  <c r="M149" i="12"/>
  <c r="AF149" i="12" s="1"/>
  <c r="G294" i="1" s="1"/>
  <c r="X63" i="12"/>
  <c r="X64" i="12" s="1"/>
  <c r="Q129" i="12"/>
  <c r="AH129" i="12" s="1"/>
  <c r="I274" i="1" s="1"/>
  <c r="AH36" i="12"/>
  <c r="I76" i="12"/>
  <c r="AD76" i="12" s="1"/>
  <c r="I75" i="12"/>
  <c r="AD75" i="12" s="1"/>
  <c r="I73" i="12"/>
  <c r="I74" i="12"/>
  <c r="AD74" i="12" s="1"/>
  <c r="X44" i="12"/>
  <c r="X143" i="12"/>
  <c r="AL143" i="12" s="1"/>
  <c r="U54" i="12"/>
  <c r="AJ44" i="12"/>
  <c r="U118" i="12"/>
  <c r="U117" i="12"/>
  <c r="U119" i="12" s="1"/>
  <c r="I84" i="12"/>
  <c r="I83" i="12"/>
  <c r="I80" i="12"/>
  <c r="AD78" i="12"/>
  <c r="AQ78" i="12" s="1"/>
  <c r="I81" i="12"/>
  <c r="I79" i="12"/>
  <c r="I82" i="12"/>
  <c r="I101" i="12"/>
  <c r="I102" i="12"/>
  <c r="I64" i="12"/>
  <c r="W54" i="12"/>
  <c r="AK44" i="12"/>
  <c r="O89" i="12"/>
  <c r="O88" i="12"/>
  <c r="I61" i="12"/>
  <c r="AE36" i="12"/>
  <c r="K129" i="12"/>
  <c r="AE129" i="12" s="1"/>
  <c r="F274" i="1" s="1"/>
  <c r="E75" i="12"/>
  <c r="E74" i="12"/>
  <c r="B57" i="12"/>
  <c r="B58" i="12" s="1"/>
  <c r="E73" i="12"/>
  <c r="E76" i="12"/>
  <c r="M134" i="12"/>
  <c r="AF134" i="12" s="1"/>
  <c r="AF73" i="12"/>
  <c r="M77" i="12"/>
  <c r="M122" i="12"/>
  <c r="AS122" i="12" s="1"/>
  <c r="M121" i="12"/>
  <c r="AS121" i="12" s="1"/>
  <c r="M125" i="12"/>
  <c r="AS125" i="12" s="1"/>
  <c r="S88" i="12"/>
  <c r="K102" i="12"/>
  <c r="K64" i="12"/>
  <c r="K101" i="12"/>
  <c r="K103" i="12" s="1"/>
  <c r="W90" i="12"/>
  <c r="Q60" i="12"/>
  <c r="Q61" i="12" s="1"/>
  <c r="G89" i="12"/>
  <c r="G88" i="12"/>
  <c r="U101" i="12"/>
  <c r="U102" i="12"/>
  <c r="U64" i="12"/>
  <c r="AD42" i="12"/>
  <c r="I36" i="12"/>
  <c r="AC42" i="12"/>
  <c r="G36" i="12"/>
  <c r="O35" i="12"/>
  <c r="O129" i="12"/>
  <c r="AG129" i="12" s="1"/>
  <c r="H274" i="1" s="1"/>
  <c r="AG36" i="12"/>
  <c r="W134" i="12"/>
  <c r="AK134" i="12" s="1"/>
  <c r="AK73" i="12"/>
  <c r="W77" i="12"/>
  <c r="K123" i="12"/>
  <c r="AR123" i="12" s="1"/>
  <c r="K122" i="12"/>
  <c r="AR122" i="12" s="1"/>
  <c r="K125" i="12"/>
  <c r="AR125" i="12" s="1"/>
  <c r="K74" i="12"/>
  <c r="AE74" i="12" s="1"/>
  <c r="K75" i="12"/>
  <c r="AE75" i="12" s="1"/>
  <c r="K73" i="12"/>
  <c r="K76" i="12"/>
  <c r="AE76" i="12" s="1"/>
  <c r="Q77" i="12"/>
  <c r="AH73" i="12"/>
  <c r="K121" i="12"/>
  <c r="AR121" i="12" s="1"/>
  <c r="W36" i="12"/>
  <c r="AK42" i="12"/>
  <c r="K83" i="12"/>
  <c r="AE78" i="12"/>
  <c r="AR78" i="12" s="1"/>
  <c r="K82" i="12"/>
  <c r="K84" i="12"/>
  <c r="K81" i="12"/>
  <c r="K80" i="12"/>
  <c r="K79" i="12"/>
  <c r="E103" i="12"/>
  <c r="Q89" i="12"/>
  <c r="Q88" i="12"/>
  <c r="G53" i="12"/>
  <c r="X53" i="12" s="1"/>
  <c r="S102" i="12"/>
  <c r="S101" i="12"/>
  <c r="S103" i="12" s="1"/>
  <c r="S64" i="12"/>
  <c r="G117" i="12"/>
  <c r="G118" i="12"/>
  <c r="O73" i="12"/>
  <c r="O74" i="12"/>
  <c r="AG74" i="12" s="1"/>
  <c r="O76" i="12"/>
  <c r="AG76" i="12" s="1"/>
  <c r="O75" i="12"/>
  <c r="AG75" i="12" s="1"/>
  <c r="W117" i="12"/>
  <c r="W118" i="12"/>
  <c r="Q140" i="12"/>
  <c r="AH140" i="12" s="1"/>
  <c r="I285" i="1" s="1"/>
  <c r="AH35" i="12"/>
  <c r="AD44" i="12"/>
  <c r="I54" i="12"/>
  <c r="O125" i="12"/>
  <c r="AT125" i="12" s="1"/>
  <c r="O122" i="12"/>
  <c r="AT122" i="12" s="1"/>
  <c r="W102" i="12"/>
  <c r="W101" i="12"/>
  <c r="W64" i="12"/>
  <c r="M89" i="12"/>
  <c r="M88" i="12"/>
  <c r="M90" i="12" s="1"/>
  <c r="O127" i="12"/>
  <c r="O130" i="12" s="1"/>
  <c r="K35" i="12"/>
  <c r="O101" i="12"/>
  <c r="O64" i="12"/>
  <c r="O102" i="12"/>
  <c r="O119" i="12"/>
  <c r="M129" i="12"/>
  <c r="AF129" i="12" s="1"/>
  <c r="G274" i="1" s="1"/>
  <c r="AF36" i="12"/>
  <c r="W60" i="12"/>
  <c r="W61" i="12"/>
  <c r="Q149" i="12"/>
  <c r="AH149" i="12" s="1"/>
  <c r="I294" i="1" s="1"/>
  <c r="AH53" i="12"/>
  <c r="S36" i="12"/>
  <c r="O60" i="12"/>
  <c r="AB44" i="12"/>
  <c r="E54" i="12"/>
  <c r="E118" i="12"/>
  <c r="E117" i="12"/>
  <c r="E119" i="12" s="1"/>
  <c r="G102" i="12"/>
  <c r="G64" i="12"/>
  <c r="G101" i="12"/>
  <c r="G103" i="12" s="1"/>
  <c r="X54" i="12" l="1"/>
  <c r="AL42" i="12"/>
  <c r="Y64" i="12"/>
  <c r="Q90" i="12"/>
  <c r="G90" i="12"/>
  <c r="O90" i="12"/>
  <c r="U60" i="12"/>
  <c r="U61" i="12"/>
  <c r="AF91" i="12"/>
  <c r="S60" i="12"/>
  <c r="X60" i="12" s="1"/>
  <c r="AL78" i="12" s="1"/>
  <c r="U75" i="12"/>
  <c r="AJ75" i="12" s="1"/>
  <c r="U73" i="12"/>
  <c r="U74" i="12"/>
  <c r="AJ74" i="12" s="1"/>
  <c r="U76" i="12"/>
  <c r="AJ76" i="12" s="1"/>
  <c r="M94" i="12"/>
  <c r="AS94" i="12" s="1"/>
  <c r="M97" i="12"/>
  <c r="AS97" i="12" s="1"/>
  <c r="M92" i="12"/>
  <c r="U58" i="12"/>
  <c r="M93" i="12"/>
  <c r="AS93" i="12" s="1"/>
  <c r="X57" i="12"/>
  <c r="S90" i="12"/>
  <c r="M95" i="12"/>
  <c r="AS95" i="12" s="1"/>
  <c r="O103" i="12"/>
  <c r="O81" i="12"/>
  <c r="O79" i="12"/>
  <c r="O84" i="12"/>
  <c r="AG78" i="12"/>
  <c r="AT78" i="12" s="1"/>
  <c r="O80" i="12"/>
  <c r="O83" i="12"/>
  <c r="O82" i="12"/>
  <c r="I149" i="12"/>
  <c r="AD149" i="12" s="1"/>
  <c r="E294" i="1" s="1"/>
  <c r="AD53" i="12"/>
  <c r="O140" i="12"/>
  <c r="AG140" i="12" s="1"/>
  <c r="H285" i="1" s="1"/>
  <c r="AG35" i="12"/>
  <c r="S121" i="12"/>
  <c r="AV121" i="12" s="1"/>
  <c r="S127" i="12"/>
  <c r="S130" i="12" s="1"/>
  <c r="S122" i="12"/>
  <c r="AV122" i="12" s="1"/>
  <c r="S124" i="12"/>
  <c r="AV124" i="12" s="1"/>
  <c r="S126" i="12"/>
  <c r="AV126" i="12" s="1"/>
  <c r="S123" i="12"/>
  <c r="AV123" i="12" s="1"/>
  <c r="S125" i="12"/>
  <c r="AV125" i="12" s="1"/>
  <c r="S129" i="12"/>
  <c r="AI129" i="12" s="1"/>
  <c r="J274" i="1" s="1"/>
  <c r="AI36" i="12"/>
  <c r="S38" i="12"/>
  <c r="AI38" i="12" s="1"/>
  <c r="S35" i="12"/>
  <c r="AR84" i="12"/>
  <c r="AR80" i="12"/>
  <c r="AR82" i="12"/>
  <c r="AR83" i="12"/>
  <c r="AR81" i="12"/>
  <c r="AR79" i="12"/>
  <c r="AR85" i="12" s="1"/>
  <c r="G129" i="12"/>
  <c r="AC129" i="12" s="1"/>
  <c r="D274" i="1" s="1"/>
  <c r="AC36" i="12"/>
  <c r="G38" i="12"/>
  <c r="AC38" i="12" s="1"/>
  <c r="G35" i="12"/>
  <c r="W149" i="12"/>
  <c r="AK149" i="12" s="1"/>
  <c r="L294" i="1" s="1"/>
  <c r="AK53" i="12"/>
  <c r="AS83" i="12"/>
  <c r="AS82" i="12"/>
  <c r="AS84" i="12"/>
  <c r="AS81" i="12"/>
  <c r="AS79" i="12"/>
  <c r="AS80" i="12"/>
  <c r="S119" i="12"/>
  <c r="AE35" i="12"/>
  <c r="K140" i="12"/>
  <c r="AE140" i="12" s="1"/>
  <c r="F285" i="1" s="1"/>
  <c r="AG130" i="12"/>
  <c r="H275" i="1" s="1"/>
  <c r="X118" i="12"/>
  <c r="W124" i="12"/>
  <c r="W125" i="12"/>
  <c r="W122" i="12"/>
  <c r="W123" i="12"/>
  <c r="W121" i="12"/>
  <c r="W127" i="12"/>
  <c r="W130" i="12" s="1"/>
  <c r="W126" i="12"/>
  <c r="X36" i="12"/>
  <c r="AK36" i="12"/>
  <c r="W35" i="12"/>
  <c r="W38" i="12"/>
  <c r="AK38" i="12" s="1"/>
  <c r="W129" i="12"/>
  <c r="AK129" i="12" s="1"/>
  <c r="U149" i="12"/>
  <c r="AJ149" i="12" s="1"/>
  <c r="K294" i="1" s="1"/>
  <c r="AJ53" i="12"/>
  <c r="S149" i="12"/>
  <c r="AI149" i="12" s="1"/>
  <c r="J294" i="1" s="1"/>
  <c r="AI53" i="12"/>
  <c r="G95" i="12"/>
  <c r="AP95" i="12" s="1"/>
  <c r="G92" i="12"/>
  <c r="G94" i="12"/>
  <c r="AP94" i="12" s="1"/>
  <c r="G97" i="12"/>
  <c r="AP97" i="12" s="1"/>
  <c r="G96" i="12"/>
  <c r="AP96" i="12" s="1"/>
  <c r="G93" i="12"/>
  <c r="AP93" i="12" s="1"/>
  <c r="AC91" i="12"/>
  <c r="AR127" i="12"/>
  <c r="Q92" i="12"/>
  <c r="Q96" i="12"/>
  <c r="AU96" i="12" s="1"/>
  <c r="Q94" i="12"/>
  <c r="AU94" i="12" s="1"/>
  <c r="Q95" i="12"/>
  <c r="AU95" i="12" s="1"/>
  <c r="AH91" i="12"/>
  <c r="Q97" i="12"/>
  <c r="AU97" i="12" s="1"/>
  <c r="Q93" i="12"/>
  <c r="AU93" i="12" s="1"/>
  <c r="Y46" i="12"/>
  <c r="W84" i="12"/>
  <c r="W82" i="12"/>
  <c r="AK78" i="12"/>
  <c r="AX78" i="12" s="1"/>
  <c r="W81" i="12"/>
  <c r="W80" i="12"/>
  <c r="W83" i="12"/>
  <c r="AS127" i="12"/>
  <c r="E149" i="12"/>
  <c r="AB149" i="12" s="1"/>
  <c r="C294" i="1" s="1"/>
  <c r="AB53" i="12"/>
  <c r="G123" i="12"/>
  <c r="AP123" i="12" s="1"/>
  <c r="G124" i="12"/>
  <c r="AP124" i="12" s="1"/>
  <c r="G125" i="12"/>
  <c r="AP125" i="12" s="1"/>
  <c r="G127" i="12"/>
  <c r="G130" i="12" s="1"/>
  <c r="G126" i="12"/>
  <c r="AP126" i="12" s="1"/>
  <c r="G122" i="12"/>
  <c r="AP122" i="12" s="1"/>
  <c r="G121" i="12"/>
  <c r="AP121" i="12" s="1"/>
  <c r="E88" i="12"/>
  <c r="E89" i="12"/>
  <c r="I126" i="12"/>
  <c r="AQ126" i="12" s="1"/>
  <c r="I123" i="12"/>
  <c r="AQ123" i="12" s="1"/>
  <c r="I125" i="12"/>
  <c r="AQ125" i="12" s="1"/>
  <c r="I127" i="12"/>
  <c r="I130" i="12" s="1"/>
  <c r="I121" i="12"/>
  <c r="AQ121" i="12" s="1"/>
  <c r="I124" i="12"/>
  <c r="AQ124" i="12" s="1"/>
  <c r="I122" i="12"/>
  <c r="AQ122" i="12" s="1"/>
  <c r="G119" i="12"/>
  <c r="K134" i="12"/>
  <c r="AE134" i="12" s="1"/>
  <c r="AE73" i="12"/>
  <c r="K77" i="12"/>
  <c r="Q81" i="12"/>
  <c r="Q79" i="12"/>
  <c r="Q84" i="12"/>
  <c r="AH78" i="12"/>
  <c r="AU78" i="12" s="1"/>
  <c r="Q80" i="12"/>
  <c r="Q82" i="12"/>
  <c r="Q83" i="12"/>
  <c r="AT127" i="12"/>
  <c r="AS92" i="12"/>
  <c r="I119" i="12"/>
  <c r="U129" i="12"/>
  <c r="AJ129" i="12" s="1"/>
  <c r="K274" i="1" s="1"/>
  <c r="AJ36" i="12"/>
  <c r="U38" i="12"/>
  <c r="AJ38" i="12" s="1"/>
  <c r="U35" i="12"/>
  <c r="O110" i="12"/>
  <c r="AT110" i="12" s="1"/>
  <c r="O108" i="12"/>
  <c r="AT108" i="12" s="1"/>
  <c r="O109" i="12"/>
  <c r="AT109" i="12" s="1"/>
  <c r="O106" i="12"/>
  <c r="O107" i="12"/>
  <c r="AT107" i="12" s="1"/>
  <c r="O112" i="12"/>
  <c r="O113" i="12"/>
  <c r="AT113" i="12" s="1"/>
  <c r="O111" i="12"/>
  <c r="AT111" i="12" s="1"/>
  <c r="S108" i="12"/>
  <c r="AV108" i="12" s="1"/>
  <c r="S113" i="12"/>
  <c r="AV113" i="12" s="1"/>
  <c r="S109" i="12"/>
  <c r="AV109" i="12" s="1"/>
  <c r="S110" i="12"/>
  <c r="AV110" i="12" s="1"/>
  <c r="S111" i="12"/>
  <c r="AV111" i="12" s="1"/>
  <c r="S107" i="12"/>
  <c r="AV107" i="12" s="1"/>
  <c r="S106" i="12"/>
  <c r="S112" i="12"/>
  <c r="K110" i="12"/>
  <c r="AR110" i="12" s="1"/>
  <c r="K111" i="12"/>
  <c r="AR111" i="12" s="1"/>
  <c r="K107" i="12"/>
  <c r="AR107" i="12" s="1"/>
  <c r="K106" i="12"/>
  <c r="K150" i="12" s="1"/>
  <c r="K108" i="12"/>
  <c r="AR108" i="12" s="1"/>
  <c r="K109" i="12"/>
  <c r="AR109" i="12" s="1"/>
  <c r="K112" i="12"/>
  <c r="K113" i="12"/>
  <c r="AR113" i="12" s="1"/>
  <c r="AB76" i="12"/>
  <c r="E129" i="12"/>
  <c r="AB129" i="12" s="1"/>
  <c r="C274" i="1" s="1"/>
  <c r="E38" i="12"/>
  <c r="AB38" i="12" s="1"/>
  <c r="AB36" i="12"/>
  <c r="E35" i="12"/>
  <c r="Q111" i="12"/>
  <c r="AU111" i="12" s="1"/>
  <c r="Q107" i="12"/>
  <c r="AU107" i="12" s="1"/>
  <c r="Q112" i="12"/>
  <c r="Q106" i="12"/>
  <c r="Q108" i="12"/>
  <c r="AU108" i="12" s="1"/>
  <c r="Q110" i="12"/>
  <c r="AU110" i="12" s="1"/>
  <c r="Q109" i="12"/>
  <c r="AU109" i="12" s="1"/>
  <c r="Q113" i="12"/>
  <c r="AU113" i="12" s="1"/>
  <c r="X73" i="12"/>
  <c r="E77" i="12"/>
  <c r="AB73" i="12"/>
  <c r="U125" i="12"/>
  <c r="AW125" i="12" s="1"/>
  <c r="U122" i="12"/>
  <c r="AW122" i="12" s="1"/>
  <c r="U127" i="12"/>
  <c r="U130" i="12" s="1"/>
  <c r="U126" i="12"/>
  <c r="AW126" i="12" s="1"/>
  <c r="U124" i="12"/>
  <c r="AW124" i="12" s="1"/>
  <c r="U121" i="12"/>
  <c r="AW121" i="12" s="1"/>
  <c r="U123" i="12"/>
  <c r="AW123" i="12" s="1"/>
  <c r="M85" i="12"/>
  <c r="AD36" i="12"/>
  <c r="I129" i="12"/>
  <c r="AD129" i="12" s="1"/>
  <c r="E274" i="1" s="1"/>
  <c r="I35" i="12"/>
  <c r="I38" i="12"/>
  <c r="AD38" i="12" s="1"/>
  <c r="AE53" i="12"/>
  <c r="K149" i="12"/>
  <c r="AE149" i="12" s="1"/>
  <c r="F294" i="1" s="1"/>
  <c r="W97" i="12"/>
  <c r="AX97" i="12" s="1"/>
  <c r="W94" i="12"/>
  <c r="AX94" i="12" s="1"/>
  <c r="W93" i="12"/>
  <c r="AX93" i="12" s="1"/>
  <c r="W95" i="12"/>
  <c r="AX95" i="12" s="1"/>
  <c r="AK91" i="12"/>
  <c r="W92" i="12"/>
  <c r="W96" i="12"/>
  <c r="AX96" i="12" s="1"/>
  <c r="AB74" i="12"/>
  <c r="I103" i="12"/>
  <c r="G77" i="12"/>
  <c r="AC73" i="12"/>
  <c r="K98" i="12"/>
  <c r="AR92" i="12"/>
  <c r="E123" i="12"/>
  <c r="AO123" i="12" s="1"/>
  <c r="E126" i="12"/>
  <c r="AO126" i="12" s="1"/>
  <c r="E122" i="12"/>
  <c r="AO122" i="12" s="1"/>
  <c r="E124" i="12"/>
  <c r="AO124" i="12" s="1"/>
  <c r="E121" i="12"/>
  <c r="AO121" i="12" s="1"/>
  <c r="E127" i="12"/>
  <c r="E130" i="12" s="1"/>
  <c r="E125" i="12"/>
  <c r="AO125" i="12" s="1"/>
  <c r="X117" i="12"/>
  <c r="X119" i="12" s="1"/>
  <c r="W119" i="12"/>
  <c r="AB75" i="12"/>
  <c r="AL75" i="12" s="1"/>
  <c r="G83" i="12"/>
  <c r="G80" i="12"/>
  <c r="G84" i="12"/>
  <c r="G81" i="12"/>
  <c r="AC78" i="12"/>
  <c r="AP78" i="12" s="1"/>
  <c r="G82" i="12"/>
  <c r="G79" i="12"/>
  <c r="G150" i="12" s="1"/>
  <c r="AD103" i="12"/>
  <c r="G110" i="12"/>
  <c r="AP110" i="12" s="1"/>
  <c r="G111" i="12"/>
  <c r="AP111" i="12" s="1"/>
  <c r="G112" i="12"/>
  <c r="G106" i="12"/>
  <c r="G113" i="12"/>
  <c r="G109" i="12"/>
  <c r="AP109" i="12" s="1"/>
  <c r="G108" i="12"/>
  <c r="AP108" i="12" s="1"/>
  <c r="G107" i="12"/>
  <c r="AP107" i="12" s="1"/>
  <c r="E109" i="12"/>
  <c r="AO109" i="12" s="1"/>
  <c r="E107" i="12"/>
  <c r="AO107" i="12" s="1"/>
  <c r="E111" i="12"/>
  <c r="AO111" i="12" s="1"/>
  <c r="E108" i="12"/>
  <c r="AO108" i="12" s="1"/>
  <c r="E106" i="12"/>
  <c r="E110" i="12"/>
  <c r="AO110" i="12" s="1"/>
  <c r="E112" i="12"/>
  <c r="E113" i="12"/>
  <c r="AO113" i="12" s="1"/>
  <c r="AC53" i="12"/>
  <c r="G149" i="12"/>
  <c r="AC149" i="12" s="1"/>
  <c r="D294" i="1" s="1"/>
  <c r="E82" i="12"/>
  <c r="E84" i="12"/>
  <c r="E83" i="12"/>
  <c r="E80" i="12"/>
  <c r="E79" i="12"/>
  <c r="E81" i="12"/>
  <c r="AB78" i="12"/>
  <c r="AO78" i="12" s="1"/>
  <c r="U103" i="12"/>
  <c r="I85" i="12"/>
  <c r="X149" i="12"/>
  <c r="AL149" i="12" s="1"/>
  <c r="M294" i="1" s="1"/>
  <c r="C5" i="21" s="1"/>
  <c r="I90" i="12"/>
  <c r="M103" i="12"/>
  <c r="E61" i="12"/>
  <c r="X101" i="12"/>
  <c r="X103" i="12" s="1"/>
  <c r="W103" i="12"/>
  <c r="K85" i="12"/>
  <c r="AI78" i="12"/>
  <c r="AV78" i="12" s="1"/>
  <c r="S81" i="12"/>
  <c r="S79" i="12"/>
  <c r="S80" i="12"/>
  <c r="S135" i="12" s="1"/>
  <c r="AI135" i="12" s="1"/>
  <c r="S82" i="12"/>
  <c r="S83" i="12"/>
  <c r="S84" i="12"/>
  <c r="X102" i="12"/>
  <c r="O134" i="12"/>
  <c r="AG134" i="12" s="1"/>
  <c r="AG73" i="12"/>
  <c r="O77" i="12"/>
  <c r="I96" i="12"/>
  <c r="AQ96" i="12" s="1"/>
  <c r="I97" i="12"/>
  <c r="AQ97" i="12" s="1"/>
  <c r="I94" i="12"/>
  <c r="AQ94" i="12" s="1"/>
  <c r="AD91" i="12"/>
  <c r="I93" i="12"/>
  <c r="AQ93" i="12" s="1"/>
  <c r="I92" i="12"/>
  <c r="I95" i="12"/>
  <c r="AQ95" i="12" s="1"/>
  <c r="AQ80" i="12"/>
  <c r="AQ79" i="12"/>
  <c r="AQ83" i="12"/>
  <c r="AQ81" i="12"/>
  <c r="AQ82" i="12"/>
  <c r="AQ84" i="12"/>
  <c r="I134" i="12"/>
  <c r="AD134" i="12" s="1"/>
  <c r="I77" i="12"/>
  <c r="AD73" i="12"/>
  <c r="O149" i="12"/>
  <c r="AG149" i="12" s="1"/>
  <c r="H294" i="1" s="1"/>
  <c r="AG53" i="12"/>
  <c r="S61" i="12"/>
  <c r="O61" i="12"/>
  <c r="L274" i="1" l="1"/>
  <c r="AK139" i="12"/>
  <c r="AL36" i="12"/>
  <c r="AL35" i="12" s="1"/>
  <c r="AL53" i="12"/>
  <c r="U77" i="12"/>
  <c r="AJ73" i="12"/>
  <c r="AL74" i="12"/>
  <c r="E134" i="12"/>
  <c r="U89" i="12"/>
  <c r="U88" i="12"/>
  <c r="U90" i="12" s="1"/>
  <c r="X58" i="12"/>
  <c r="U96" i="12"/>
  <c r="AW96" i="12" s="1"/>
  <c r="U92" i="12"/>
  <c r="U93" i="12"/>
  <c r="AW93" i="12" s="1"/>
  <c r="U94" i="12"/>
  <c r="AW94" i="12" s="1"/>
  <c r="AJ91" i="12"/>
  <c r="U97" i="12"/>
  <c r="AW97" i="12" s="1"/>
  <c r="U95" i="12"/>
  <c r="AW95" i="12" s="1"/>
  <c r="Q150" i="12"/>
  <c r="U80" i="12"/>
  <c r="U150" i="12" s="1"/>
  <c r="AJ78" i="12"/>
  <c r="AW78" i="12" s="1"/>
  <c r="U83" i="12"/>
  <c r="U84" i="12"/>
  <c r="U79" i="12"/>
  <c r="U81" i="12"/>
  <c r="U82" i="12"/>
  <c r="AL76" i="12"/>
  <c r="M98" i="12"/>
  <c r="AF132" i="12" s="1"/>
  <c r="G277" i="1" s="1"/>
  <c r="AO127" i="12"/>
  <c r="AJ130" i="12"/>
  <c r="K275" i="1" s="1"/>
  <c r="K144" i="12"/>
  <c r="AR112" i="12"/>
  <c r="S140" i="12"/>
  <c r="AI140" i="12" s="1"/>
  <c r="J285" i="1" s="1"/>
  <c r="AI35" i="12"/>
  <c r="AM149" i="12"/>
  <c r="N294" i="1" s="1"/>
  <c r="AN149" i="12"/>
  <c r="O294" i="1" s="1"/>
  <c r="I108" i="12"/>
  <c r="AQ108" i="12" s="1"/>
  <c r="I111" i="12"/>
  <c r="AQ111" i="12" s="1"/>
  <c r="I109" i="12"/>
  <c r="AQ109" i="12" s="1"/>
  <c r="I110" i="12"/>
  <c r="AQ110" i="12" s="1"/>
  <c r="I113" i="12"/>
  <c r="AQ113" i="12" s="1"/>
  <c r="I106" i="12"/>
  <c r="I150" i="12" s="1"/>
  <c r="I112" i="12"/>
  <c r="I107" i="12"/>
  <c r="AQ107" i="12" s="1"/>
  <c r="AY122" i="12"/>
  <c r="G136" i="12"/>
  <c r="AC136" i="12" s="1"/>
  <c r="G98" i="12"/>
  <c r="AP92" i="12"/>
  <c r="S85" i="12"/>
  <c r="S134" i="12"/>
  <c r="AI134" i="12" s="1"/>
  <c r="I140" i="12"/>
  <c r="AD140" i="12" s="1"/>
  <c r="E285" i="1" s="1"/>
  <c r="AD35" i="12"/>
  <c r="K114" i="12"/>
  <c r="K131" i="12" s="1"/>
  <c r="AR106" i="12"/>
  <c r="AR114" i="12" s="1"/>
  <c r="E90" i="12"/>
  <c r="U108" i="12"/>
  <c r="U106" i="12"/>
  <c r="U113" i="12"/>
  <c r="AW113" i="12" s="1"/>
  <c r="U107" i="12"/>
  <c r="AW107" i="12" s="1"/>
  <c r="U112" i="12"/>
  <c r="U111" i="12"/>
  <c r="AW111" i="12" s="1"/>
  <c r="U110" i="12"/>
  <c r="AW110" i="12" s="1"/>
  <c r="U109" i="12"/>
  <c r="AW109" i="12" s="1"/>
  <c r="AP113" i="12"/>
  <c r="AD113" i="12"/>
  <c r="E140" i="12"/>
  <c r="AB140" i="12" s="1"/>
  <c r="C285" i="1" s="1"/>
  <c r="AB35" i="12"/>
  <c r="X121" i="12"/>
  <c r="AX121" i="12"/>
  <c r="AY121" i="12" s="1"/>
  <c r="Q137" i="12"/>
  <c r="AP106" i="12"/>
  <c r="G114" i="12"/>
  <c r="G131" i="12" s="1"/>
  <c r="AC131" i="12" s="1"/>
  <c r="AT112" i="12"/>
  <c r="X123" i="12"/>
  <c r="AX123" i="12"/>
  <c r="AY123" i="12" s="1"/>
  <c r="AQ85" i="12"/>
  <c r="AO112" i="12"/>
  <c r="AD112" i="12"/>
  <c r="AP112" i="12"/>
  <c r="G144" i="12"/>
  <c r="K136" i="12"/>
  <c r="AE136" i="12" s="1"/>
  <c r="W85" i="12"/>
  <c r="AS85" i="12"/>
  <c r="O135" i="12"/>
  <c r="AG135" i="12" s="1"/>
  <c r="O114" i="12"/>
  <c r="O131" i="12" s="1"/>
  <c r="AT106" i="12"/>
  <c r="AX125" i="12"/>
  <c r="AY125" i="12" s="1"/>
  <c r="X125" i="12"/>
  <c r="AT83" i="12"/>
  <c r="AT80" i="12"/>
  <c r="AT81" i="12"/>
  <c r="AT79" i="12"/>
  <c r="AT84" i="12"/>
  <c r="AT82" i="12"/>
  <c r="AO106" i="12"/>
  <c r="E114" i="12"/>
  <c r="E131" i="12" s="1"/>
  <c r="AB131" i="12" s="1"/>
  <c r="AV106" i="12"/>
  <c r="S114" i="12"/>
  <c r="S131" i="12" s="1"/>
  <c r="AI131" i="12" s="1"/>
  <c r="Q135" i="12"/>
  <c r="AH135" i="12" s="1"/>
  <c r="AX124" i="12"/>
  <c r="AY124" i="12" s="1"/>
  <c r="X124" i="12"/>
  <c r="E85" i="12"/>
  <c r="AU82" i="12"/>
  <c r="AU81" i="12"/>
  <c r="AU84" i="12"/>
  <c r="AU80" i="12"/>
  <c r="AU79" i="12"/>
  <c r="AU83" i="12"/>
  <c r="AC130" i="12"/>
  <c r="D275" i="1" s="1"/>
  <c r="O85" i="12"/>
  <c r="E135" i="12"/>
  <c r="G85" i="12"/>
  <c r="AD130" i="12"/>
  <c r="E275" i="1" s="1"/>
  <c r="AK35" i="12"/>
  <c r="W140" i="12"/>
  <c r="AK140" i="12" s="1"/>
  <c r="L285" i="1" s="1"/>
  <c r="AI130" i="12"/>
  <c r="J275" i="1" s="1"/>
  <c r="AP81" i="12"/>
  <c r="AP84" i="12"/>
  <c r="AP82" i="12"/>
  <c r="AP83" i="12"/>
  <c r="AP80" i="12"/>
  <c r="AP79" i="12"/>
  <c r="AP85" i="12" s="1"/>
  <c r="Q114" i="12"/>
  <c r="Q131" i="12" s="1"/>
  <c r="AU106" i="12"/>
  <c r="Q144" i="12"/>
  <c r="AU112" i="12"/>
  <c r="K137" i="12"/>
  <c r="X129" i="12"/>
  <c r="AL129" i="12" s="1"/>
  <c r="X38" i="12"/>
  <c r="AL38" i="12" s="1"/>
  <c r="G140" i="12"/>
  <c r="AC140" i="12" s="1"/>
  <c r="D285" i="1" s="1"/>
  <c r="AC35" i="12"/>
  <c r="X126" i="12"/>
  <c r="AX126" i="12"/>
  <c r="AY126" i="12" s="1"/>
  <c r="G135" i="12"/>
  <c r="AC135" i="12" s="1"/>
  <c r="AB134" i="12"/>
  <c r="AK130" i="12"/>
  <c r="L275" i="1" s="1"/>
  <c r="K135" i="12"/>
  <c r="AE135" i="12" s="1"/>
  <c r="AL73" i="12"/>
  <c r="AV82" i="12"/>
  <c r="AV81" i="12"/>
  <c r="AV84" i="12"/>
  <c r="AV83" i="12"/>
  <c r="AV79" i="12"/>
  <c r="AV80" i="12"/>
  <c r="AX92" i="12"/>
  <c r="W98" i="12"/>
  <c r="U140" i="12"/>
  <c r="AJ140" i="12" s="1"/>
  <c r="K285" i="1" s="1"/>
  <c r="AJ35" i="12"/>
  <c r="O96" i="12"/>
  <c r="AT96" i="12" s="1"/>
  <c r="AG91" i="12"/>
  <c r="O94" i="12"/>
  <c r="AT94" i="12" s="1"/>
  <c r="O92" i="12"/>
  <c r="O97" i="12"/>
  <c r="AT97" i="12" s="1"/>
  <c r="O95" i="12"/>
  <c r="AT95" i="12" s="1"/>
  <c r="O93" i="12"/>
  <c r="AT93" i="12" s="1"/>
  <c r="AP127" i="12"/>
  <c r="Q98" i="12"/>
  <c r="Q136" i="12"/>
  <c r="AH136" i="12" s="1"/>
  <c r="AU92" i="12"/>
  <c r="AX122" i="12"/>
  <c r="X122" i="12"/>
  <c r="AI91" i="12"/>
  <c r="S94" i="12"/>
  <c r="AV94" i="12" s="1"/>
  <c r="S95" i="12"/>
  <c r="AV95" i="12" s="1"/>
  <c r="S92" i="12"/>
  <c r="S150" i="12" s="1"/>
  <c r="S93" i="12"/>
  <c r="AV93" i="12" s="1"/>
  <c r="S96" i="12"/>
  <c r="AV96" i="12" s="1"/>
  <c r="S97" i="12"/>
  <c r="AV97" i="12" s="1"/>
  <c r="W109" i="12"/>
  <c r="W107" i="12"/>
  <c r="W150" i="12" s="1"/>
  <c r="AK150" i="12" s="1"/>
  <c r="L295" i="1" s="1"/>
  <c r="W110" i="12"/>
  <c r="W111" i="12"/>
  <c r="W113" i="12"/>
  <c r="W108" i="12"/>
  <c r="W106" i="12"/>
  <c r="W135" i="12" s="1"/>
  <c r="AK135" i="12" s="1"/>
  <c r="W112" i="12"/>
  <c r="AO80" i="12"/>
  <c r="AO83" i="12"/>
  <c r="AO81" i="12"/>
  <c r="AO84" i="12"/>
  <c r="AO79" i="12"/>
  <c r="AO82" i="12"/>
  <c r="AE132" i="12"/>
  <c r="F277" i="1" s="1"/>
  <c r="AR98" i="12"/>
  <c r="AV112" i="12"/>
  <c r="AX79" i="12"/>
  <c r="AX80" i="12"/>
  <c r="AX82" i="12"/>
  <c r="AX81" i="12"/>
  <c r="AX83" i="12"/>
  <c r="AX84" i="12"/>
  <c r="X61" i="12"/>
  <c r="I136" i="12"/>
  <c r="AD136" i="12" s="1"/>
  <c r="I98" i="12"/>
  <c r="AQ92" i="12"/>
  <c r="G137" i="12"/>
  <c r="AW127" i="12"/>
  <c r="AQ127" i="12"/>
  <c r="E93" i="12"/>
  <c r="E96" i="12"/>
  <c r="E144" i="12" s="1"/>
  <c r="E92" i="12"/>
  <c r="E150" i="12" s="1"/>
  <c r="E97" i="12"/>
  <c r="AB91" i="12"/>
  <c r="E94" i="12"/>
  <c r="E95" i="12"/>
  <c r="M107" i="12"/>
  <c r="AS107" i="12" s="1"/>
  <c r="M111" i="12"/>
  <c r="AS111" i="12" s="1"/>
  <c r="M110" i="12"/>
  <c r="AS110" i="12" s="1"/>
  <c r="M108" i="12"/>
  <c r="M106" i="12"/>
  <c r="M150" i="12" s="1"/>
  <c r="M109" i="12"/>
  <c r="M113" i="12"/>
  <c r="AS113" i="12" s="1"/>
  <c r="M112" i="12"/>
  <c r="B60" i="12"/>
  <c r="B61" i="12" s="1"/>
  <c r="AB130" i="12"/>
  <c r="C275" i="1" s="1"/>
  <c r="G134" i="12"/>
  <c r="AC134" i="12" s="1"/>
  <c r="Q85" i="12"/>
  <c r="Q134" i="12"/>
  <c r="AH134" i="12" s="1"/>
  <c r="AV127" i="12"/>
  <c r="M274" i="1" l="1"/>
  <c r="AL139" i="12"/>
  <c r="M284" i="1" s="1"/>
  <c r="W151" i="12"/>
  <c r="AW79" i="12"/>
  <c r="AW80" i="12"/>
  <c r="AW84" i="12"/>
  <c r="AY84" i="12" s="1"/>
  <c r="AW81" i="12"/>
  <c r="AY81" i="12" s="1"/>
  <c r="AW83" i="12"/>
  <c r="AW82" i="12"/>
  <c r="AY82" i="12" s="1"/>
  <c r="AY83" i="12"/>
  <c r="E137" i="12"/>
  <c r="E139" i="12" s="1"/>
  <c r="AB139" i="12" s="1"/>
  <c r="C284" i="1" s="1"/>
  <c r="O150" i="12"/>
  <c r="AS98" i="12"/>
  <c r="S137" i="12"/>
  <c r="O144" i="12"/>
  <c r="AG144" i="12" s="1"/>
  <c r="U134" i="12"/>
  <c r="AJ134" i="12" s="1"/>
  <c r="U85" i="12"/>
  <c r="AW92" i="12"/>
  <c r="U98" i="12"/>
  <c r="AY78" i="12"/>
  <c r="I137" i="12"/>
  <c r="AB144" i="12"/>
  <c r="E145" i="12"/>
  <c r="AI150" i="12"/>
  <c r="J295" i="1" s="1"/>
  <c r="S151" i="12"/>
  <c r="AS108" i="12"/>
  <c r="M136" i="12"/>
  <c r="AF136" i="12" s="1"/>
  <c r="AI137" i="12"/>
  <c r="S139" i="12"/>
  <c r="AI139" i="12" s="1"/>
  <c r="J284" i="1" s="1"/>
  <c r="S138" i="12"/>
  <c r="AT85" i="12"/>
  <c r="O145" i="12"/>
  <c r="AX85" i="12"/>
  <c r="G139" i="12"/>
  <c r="AC139" i="12" s="1"/>
  <c r="D284" i="1" s="1"/>
  <c r="AC137" i="12"/>
  <c r="G138" i="12"/>
  <c r="S144" i="12"/>
  <c r="AC144" i="12"/>
  <c r="G145" i="12"/>
  <c r="AE144" i="12"/>
  <c r="K145" i="12"/>
  <c r="AP114" i="12"/>
  <c r="AW112" i="12"/>
  <c r="U144" i="12"/>
  <c r="AO95" i="12"/>
  <c r="AY95" i="12" s="1"/>
  <c r="AQ98" i="12"/>
  <c r="AD132" i="12"/>
  <c r="E277" i="1" s="1"/>
  <c r="AX108" i="12"/>
  <c r="X108" i="12"/>
  <c r="AV85" i="12"/>
  <c r="AV114" i="12"/>
  <c r="AH137" i="12"/>
  <c r="Q139" i="12"/>
  <c r="AH139" i="12" s="1"/>
  <c r="I284" i="1" s="1"/>
  <c r="Q138" i="12"/>
  <c r="M144" i="12"/>
  <c r="AS112" i="12"/>
  <c r="AO94" i="12"/>
  <c r="AY94" i="12" s="1"/>
  <c r="X113" i="12"/>
  <c r="AX113" i="12"/>
  <c r="AY113" i="12" s="1"/>
  <c r="AL91" i="12"/>
  <c r="AH144" i="12"/>
  <c r="Q145" i="12"/>
  <c r="AU85" i="12"/>
  <c r="AO114" i="12"/>
  <c r="AX127" i="12"/>
  <c r="U114" i="12"/>
  <c r="U131" i="12" s="1"/>
  <c r="AW106" i="12"/>
  <c r="U135" i="12"/>
  <c r="AJ135" i="12" s="1"/>
  <c r="AO97" i="12"/>
  <c r="AY97" i="12" s="1"/>
  <c r="AX110" i="12"/>
  <c r="AY110" i="12" s="1"/>
  <c r="X110" i="12"/>
  <c r="AU114" i="12"/>
  <c r="U137" i="12"/>
  <c r="X127" i="12"/>
  <c r="X130" i="12" s="1"/>
  <c r="AW108" i="12"/>
  <c r="U136" i="12"/>
  <c r="AJ136" i="12" s="1"/>
  <c r="AO96" i="12"/>
  <c r="AY96" i="12" s="1"/>
  <c r="X109" i="12"/>
  <c r="AX109" i="12"/>
  <c r="AH132" i="12"/>
  <c r="I277" i="1" s="1"/>
  <c r="AU98" i="12"/>
  <c r="AO93" i="12"/>
  <c r="AY93" i="12" s="1"/>
  <c r="AC150" i="12"/>
  <c r="D295" i="1" s="1"/>
  <c r="G151" i="12"/>
  <c r="W136" i="12"/>
  <c r="AK136" i="12" s="1"/>
  <c r="AY80" i="12"/>
  <c r="AX98" i="12"/>
  <c r="AK132" i="12"/>
  <c r="L277" i="1" s="1"/>
  <c r="AE131" i="12"/>
  <c r="K133" i="12"/>
  <c r="AE133" i="12" s="1"/>
  <c r="F278" i="1" s="1"/>
  <c r="I139" i="12"/>
  <c r="AD139" i="12" s="1"/>
  <c r="E284" i="1" s="1"/>
  <c r="AD137" i="12"/>
  <c r="I138" i="12"/>
  <c r="AV92" i="12"/>
  <c r="S136" i="12"/>
  <c r="AI136" i="12" s="1"/>
  <c r="S98" i="12"/>
  <c r="AB135" i="12"/>
  <c r="AQ112" i="12"/>
  <c r="I144" i="12"/>
  <c r="W144" i="12"/>
  <c r="AX112" i="12"/>
  <c r="X112" i="12"/>
  <c r="X144" i="12" s="1"/>
  <c r="I114" i="12"/>
  <c r="I131" i="12" s="1"/>
  <c r="AQ106" i="12"/>
  <c r="I135" i="12"/>
  <c r="AD135" i="12" s="1"/>
  <c r="AX106" i="12"/>
  <c r="W114" i="12"/>
  <c r="W131" i="12" s="1"/>
  <c r="X106" i="12"/>
  <c r="O136" i="12"/>
  <c r="AG136" i="12" s="1"/>
  <c r="AT92" i="12"/>
  <c r="O98" i="12"/>
  <c r="K139" i="12"/>
  <c r="AE139" i="12" s="1"/>
  <c r="F284" i="1" s="1"/>
  <c r="AE137" i="12"/>
  <c r="K138" i="12"/>
  <c r="K151" i="12"/>
  <c r="AE150" i="12"/>
  <c r="F295" i="1" s="1"/>
  <c r="AT114" i="12"/>
  <c r="O137" i="12"/>
  <c r="AX111" i="12"/>
  <c r="AY111" i="12" s="1"/>
  <c r="X111" i="12"/>
  <c r="AG131" i="12"/>
  <c r="AY127" i="12"/>
  <c r="AS109" i="12"/>
  <c r="M137" i="12"/>
  <c r="Q151" i="12"/>
  <c r="AH150" i="12"/>
  <c r="I295" i="1" s="1"/>
  <c r="M114" i="12"/>
  <c r="M131" i="12" s="1"/>
  <c r="AS106" i="12"/>
  <c r="M135" i="12"/>
  <c r="AF135" i="12" s="1"/>
  <c r="E98" i="12"/>
  <c r="E136" i="12"/>
  <c r="AO92" i="12"/>
  <c r="AO85" i="12"/>
  <c r="AY79" i="12"/>
  <c r="AX107" i="12"/>
  <c r="AY107" i="12" s="1"/>
  <c r="X107" i="12"/>
  <c r="AH131" i="12"/>
  <c r="AC132" i="12"/>
  <c r="D277" i="1" s="1"/>
  <c r="AP98" i="12"/>
  <c r="W137" i="12"/>
  <c r="W152" i="12" l="1"/>
  <c r="AK152" i="12" s="1"/>
  <c r="L297" i="1" s="1"/>
  <c r="AK151" i="12"/>
  <c r="L296" i="1" s="1"/>
  <c r="AB137" i="12"/>
  <c r="AY112" i="12"/>
  <c r="AW85" i="12"/>
  <c r="AW98" i="12"/>
  <c r="AJ132" i="12"/>
  <c r="K277" i="1" s="1"/>
  <c r="E138" i="12"/>
  <c r="AB138" i="12" s="1"/>
  <c r="C283" i="1" s="1"/>
  <c r="X150" i="12"/>
  <c r="AL150" i="12" s="1"/>
  <c r="M295" i="1" s="1"/>
  <c r="D5" i="21" s="1"/>
  <c r="AL144" i="12"/>
  <c r="M289" i="1" s="1"/>
  <c r="X145" i="12"/>
  <c r="AE145" i="12"/>
  <c r="K146" i="12"/>
  <c r="AE146" i="12" s="1"/>
  <c r="AT98" i="12"/>
  <c r="O151" i="12"/>
  <c r="AG150" i="12"/>
  <c r="H295" i="1" s="1"/>
  <c r="Q152" i="12"/>
  <c r="AH152" i="12" s="1"/>
  <c r="I297" i="1" s="1"/>
  <c r="AH151" i="12"/>
  <c r="I296" i="1" s="1"/>
  <c r="AE151" i="12"/>
  <c r="F296" i="1" s="1"/>
  <c r="K152" i="12"/>
  <c r="AE152" i="12" s="1"/>
  <c r="F297" i="1" s="1"/>
  <c r="I151" i="12"/>
  <c r="AD150" i="12"/>
  <c r="E295" i="1" s="1"/>
  <c r="AJ137" i="12"/>
  <c r="U139" i="12"/>
  <c r="AJ139" i="12" s="1"/>
  <c r="K284" i="1" s="1"/>
  <c r="U138" i="12"/>
  <c r="M139" i="12"/>
  <c r="AF139" i="12" s="1"/>
  <c r="G284" i="1" s="1"/>
  <c r="AF137" i="12"/>
  <c r="M138" i="12"/>
  <c r="G133" i="12"/>
  <c r="AC133" i="12" s="1"/>
  <c r="D278" i="1" s="1"/>
  <c r="AF144" i="12"/>
  <c r="M145" i="12"/>
  <c r="AJ144" i="12"/>
  <c r="U145" i="12"/>
  <c r="O146" i="12"/>
  <c r="AG146" i="12" s="1"/>
  <c r="AG145" i="12"/>
  <c r="AY85" i="12"/>
  <c r="AY109" i="12"/>
  <c r="AE138" i="12"/>
  <c r="F283" i="1" s="1"/>
  <c r="K141" i="12"/>
  <c r="AQ114" i="12"/>
  <c r="AD138" i="12"/>
  <c r="E283" i="1" s="1"/>
  <c r="I141" i="12"/>
  <c r="AL134" i="12"/>
  <c r="M279" i="1" s="1"/>
  <c r="AH138" i="12"/>
  <c r="I283" i="1" s="1"/>
  <c r="Q141" i="12"/>
  <c r="AY92" i="12"/>
  <c r="AD131" i="12"/>
  <c r="I133" i="12"/>
  <c r="AD133" i="12" s="1"/>
  <c r="E278" i="1" s="1"/>
  <c r="AY106" i="12"/>
  <c r="AI151" i="12"/>
  <c r="J296" i="1" s="1"/>
  <c r="S152" i="12"/>
  <c r="AI152" i="12" s="1"/>
  <c r="J297" i="1" s="1"/>
  <c r="W139" i="12"/>
  <c r="L284" i="1" s="1"/>
  <c r="AK137" i="12"/>
  <c r="W138" i="12"/>
  <c r="AB136" i="12"/>
  <c r="X136" i="12"/>
  <c r="AL136" i="12" s="1"/>
  <c r="Q146" i="12"/>
  <c r="AH146" i="12" s="1"/>
  <c r="AH145" i="12"/>
  <c r="E146" i="12"/>
  <c r="AB146" i="12" s="1"/>
  <c r="AB145" i="12"/>
  <c r="AO98" i="12"/>
  <c r="AL132" i="12"/>
  <c r="M277" i="1" s="1"/>
  <c r="AK144" i="12"/>
  <c r="W145" i="12"/>
  <c r="AK145" i="12" s="1"/>
  <c r="AC145" i="12"/>
  <c r="G146" i="12"/>
  <c r="AC146" i="12" s="1"/>
  <c r="AI138" i="12"/>
  <c r="J283" i="1" s="1"/>
  <c r="S141" i="12"/>
  <c r="AD144" i="12"/>
  <c r="I145" i="12"/>
  <c r="M151" i="12"/>
  <c r="AF150" i="12"/>
  <c r="G295" i="1" s="1"/>
  <c r="O139" i="12"/>
  <c r="AG139" i="12" s="1"/>
  <c r="H284" i="1" s="1"/>
  <c r="AG137" i="12"/>
  <c r="O138" i="12"/>
  <c r="E151" i="12"/>
  <c r="AB150" i="12"/>
  <c r="C295" i="1" s="1"/>
  <c r="S145" i="12"/>
  <c r="AI144" i="12"/>
  <c r="E141" i="12"/>
  <c r="Q133" i="12"/>
  <c r="AH133" i="12" s="1"/>
  <c r="I278" i="1" s="1"/>
  <c r="AS114" i="12"/>
  <c r="Y107" i="12"/>
  <c r="Z107" i="12" s="1"/>
  <c r="X114" i="12"/>
  <c r="X135" i="12"/>
  <c r="AL135" i="12" s="1"/>
  <c r="U151" i="12"/>
  <c r="AJ150" i="12"/>
  <c r="K295" i="1" s="1"/>
  <c r="AC138" i="12"/>
  <c r="D283" i="1" s="1"/>
  <c r="G141" i="12"/>
  <c r="X137" i="12"/>
  <c r="AF131" i="12"/>
  <c r="M133" i="12"/>
  <c r="AF133" i="12" s="1"/>
  <c r="G278" i="1" s="1"/>
  <c r="AK131" i="12"/>
  <c r="W133" i="12"/>
  <c r="AK133" i="12" s="1"/>
  <c r="L278" i="1" s="1"/>
  <c r="AW114" i="12"/>
  <c r="AY108" i="12"/>
  <c r="AX114" i="12"/>
  <c r="AV98" i="12"/>
  <c r="AC151" i="12"/>
  <c r="D296" i="1" s="1"/>
  <c r="G152" i="12"/>
  <c r="AC152" i="12" s="1"/>
  <c r="D297" i="1" s="1"/>
  <c r="AL130" i="12"/>
  <c r="M275" i="1" s="1"/>
  <c r="AJ131" i="12"/>
  <c r="U133" i="12"/>
  <c r="AJ133" i="12" s="1"/>
  <c r="K278" i="1" s="1"/>
  <c r="AY114" i="12" l="1"/>
  <c r="AF151" i="12"/>
  <c r="G296" i="1" s="1"/>
  <c r="M152" i="12"/>
  <c r="AF152" i="12" s="1"/>
  <c r="G297" i="1" s="1"/>
  <c r="AJ138" i="12"/>
  <c r="K283" i="1" s="1"/>
  <c r="U141" i="12"/>
  <c r="AD145" i="12"/>
  <c r="I146" i="12"/>
  <c r="AD146" i="12" s="1"/>
  <c r="U152" i="12"/>
  <c r="AJ152" i="12" s="1"/>
  <c r="K297" i="1" s="1"/>
  <c r="AJ151" i="12"/>
  <c r="K296" i="1" s="1"/>
  <c r="E152" i="12"/>
  <c r="AB152" i="12" s="1"/>
  <c r="C297" i="1" s="1"/>
  <c r="AB151" i="12"/>
  <c r="C296" i="1" s="1"/>
  <c r="X151" i="12"/>
  <c r="I142" i="12"/>
  <c r="AD142" i="12" s="1"/>
  <c r="E287" i="1" s="1"/>
  <c r="AD141" i="12"/>
  <c r="E286" i="1" s="1"/>
  <c r="AN135" i="12"/>
  <c r="AM135" i="12"/>
  <c r="AG138" i="12"/>
  <c r="H283" i="1" s="1"/>
  <c r="O141" i="12"/>
  <c r="X131" i="12"/>
  <c r="Y114" i="12"/>
  <c r="AF138" i="12"/>
  <c r="G283" i="1" s="1"/>
  <c r="M141" i="12"/>
  <c r="AY98" i="12"/>
  <c r="K142" i="12"/>
  <c r="AE142" i="12" s="1"/>
  <c r="F287" i="1" s="1"/>
  <c r="AE141" i="12"/>
  <c r="F286" i="1" s="1"/>
  <c r="O152" i="12"/>
  <c r="AG152" i="12" s="1"/>
  <c r="H297" i="1" s="1"/>
  <c r="AG151" i="12"/>
  <c r="H296" i="1" s="1"/>
  <c r="AB132" i="12"/>
  <c r="C277" i="1" s="1"/>
  <c r="E133" i="12"/>
  <c r="AB133" i="12" s="1"/>
  <c r="C278" i="1" s="1"/>
  <c r="AG132" i="12"/>
  <c r="H277" i="1" s="1"/>
  <c r="O133" i="12"/>
  <c r="AG133" i="12" s="1"/>
  <c r="H278" i="1" s="1"/>
  <c r="E142" i="12"/>
  <c r="AB142" i="12" s="1"/>
  <c r="C287" i="1" s="1"/>
  <c r="AB141" i="12"/>
  <c r="C286" i="1" s="1"/>
  <c r="Z137" i="12"/>
  <c r="AL137" i="12"/>
  <c r="Y137" i="12"/>
  <c r="X139" i="12"/>
  <c r="X138" i="12"/>
  <c r="S142" i="12"/>
  <c r="AI142" i="12" s="1"/>
  <c r="J287" i="1" s="1"/>
  <c r="AI141" i="12"/>
  <c r="J286" i="1" s="1"/>
  <c r="Q142" i="12"/>
  <c r="AH142" i="12" s="1"/>
  <c r="I287" i="1" s="1"/>
  <c r="AH141" i="12"/>
  <c r="I286" i="1" s="1"/>
  <c r="X146" i="12"/>
  <c r="AL146" i="12" s="1"/>
  <c r="M291" i="1" s="1"/>
  <c r="AL145" i="12"/>
  <c r="M290" i="1" s="1"/>
  <c r="G142" i="12"/>
  <c r="AC142" i="12" s="1"/>
  <c r="D287" i="1" s="1"/>
  <c r="AC141" i="12"/>
  <c r="D286" i="1" s="1"/>
  <c r="U146" i="12"/>
  <c r="AJ145" i="12"/>
  <c r="AD151" i="12"/>
  <c r="E296" i="1" s="1"/>
  <c r="I152" i="12"/>
  <c r="AD152" i="12" s="1"/>
  <c r="E297" i="1" s="1"/>
  <c r="AI145" i="12"/>
  <c r="S146" i="12"/>
  <c r="AI146" i="12" s="1"/>
  <c r="AI132" i="12"/>
  <c r="J277" i="1" s="1"/>
  <c r="S133" i="12"/>
  <c r="AI133" i="12" s="1"/>
  <c r="J278" i="1" s="1"/>
  <c r="AK138" i="12"/>
  <c r="L283" i="1" s="1"/>
  <c r="W141" i="12"/>
  <c r="Y135" i="12"/>
  <c r="AF145" i="12"/>
  <c r="M146" i="12"/>
  <c r="AF146" i="12" s="1"/>
  <c r="X152" i="12" l="1"/>
  <c r="AL152" i="12" s="1"/>
  <c r="M297" i="1" s="1"/>
  <c r="AL151" i="12"/>
  <c r="M296" i="1" s="1"/>
  <c r="E5" i="21" s="1"/>
  <c r="F5" i="21" s="1"/>
  <c r="C30" i="21" s="1"/>
  <c r="E30" i="21" s="1"/>
  <c r="AF141" i="12"/>
  <c r="G286" i="1" s="1"/>
  <c r="M142" i="12"/>
  <c r="AF142" i="12" s="1"/>
  <c r="G287" i="1" s="1"/>
  <c r="AK141" i="12"/>
  <c r="L286" i="1" s="1"/>
  <c r="W142" i="12"/>
  <c r="AK142" i="12" s="1"/>
  <c r="L287" i="1" s="1"/>
  <c r="AN145" i="12"/>
  <c r="AM145" i="12"/>
  <c r="AL131" i="12"/>
  <c r="X133" i="12"/>
  <c r="AL133" i="12" s="1"/>
  <c r="M278" i="1" s="1"/>
  <c r="Z275" i="1" s="1"/>
  <c r="Z276" i="1" s="1"/>
  <c r="O142" i="12"/>
  <c r="AG142" i="12" s="1"/>
  <c r="H287" i="1" s="1"/>
  <c r="AG141" i="12"/>
  <c r="H286" i="1" s="1"/>
  <c r="AJ141" i="12"/>
  <c r="K286" i="1" s="1"/>
  <c r="U142" i="12"/>
  <c r="AJ142" i="12" s="1"/>
  <c r="K287" i="1" s="1"/>
  <c r="AL138" i="12"/>
  <c r="M283" i="1" s="1"/>
  <c r="X141" i="12"/>
  <c r="X142" i="12" s="1"/>
  <c r="AM147" i="12" l="1"/>
  <c r="N292" i="1" s="1"/>
  <c r="N290" i="1"/>
  <c r="AN147" i="12"/>
  <c r="O292" i="1" s="1"/>
  <c r="O290" i="1"/>
  <c r="AO147" i="12"/>
  <c r="AN150" i="12"/>
  <c r="AM150" i="12" l="1"/>
  <c r="P292" i="1"/>
  <c r="AN151" i="12"/>
  <c r="O295" i="1"/>
  <c r="J5" i="21" s="1"/>
  <c r="AM151" i="12"/>
  <c r="N295" i="1"/>
  <c r="G5" i="21" s="1"/>
  <c r="N253" i="1"/>
  <c r="O253" i="1"/>
  <c r="C249" i="1"/>
  <c r="D249" i="1"/>
  <c r="E249" i="1"/>
  <c r="F249" i="1"/>
  <c r="G249" i="1"/>
  <c r="H249" i="1"/>
  <c r="I249" i="1"/>
  <c r="J249" i="1"/>
  <c r="K249" i="1"/>
  <c r="L249" i="1"/>
  <c r="M249" i="1"/>
  <c r="C252" i="1"/>
  <c r="C253" i="1"/>
  <c r="D253" i="1"/>
  <c r="E253" i="1"/>
  <c r="F253" i="1"/>
  <c r="G253" i="1"/>
  <c r="H253" i="1"/>
  <c r="I253" i="1"/>
  <c r="J253" i="1"/>
  <c r="K253" i="1"/>
  <c r="L253" i="1"/>
  <c r="M253" i="1"/>
  <c r="C254" i="1"/>
  <c r="D254" i="1"/>
  <c r="E254" i="1"/>
  <c r="F254" i="1"/>
  <c r="G254" i="1"/>
  <c r="H254" i="1"/>
  <c r="I254" i="1"/>
  <c r="J254" i="1"/>
  <c r="K254" i="1"/>
  <c r="L254" i="1"/>
  <c r="M254" i="1"/>
  <c r="C255" i="1"/>
  <c r="D255" i="1"/>
  <c r="E255" i="1"/>
  <c r="F255" i="1"/>
  <c r="G255" i="1"/>
  <c r="H255" i="1"/>
  <c r="I255" i="1"/>
  <c r="J255" i="1"/>
  <c r="K255" i="1"/>
  <c r="L255" i="1"/>
  <c r="M255" i="1"/>
  <c r="M258" i="1"/>
  <c r="M259" i="1"/>
  <c r="M260" i="1"/>
  <c r="C261" i="1"/>
  <c r="D261" i="1"/>
  <c r="E261" i="1"/>
  <c r="F261" i="1"/>
  <c r="G261" i="1"/>
  <c r="H261" i="1"/>
  <c r="I261" i="1"/>
  <c r="J261" i="1"/>
  <c r="K261" i="1"/>
  <c r="L261" i="1"/>
  <c r="M261" i="1"/>
  <c r="C262" i="1"/>
  <c r="D262" i="1"/>
  <c r="E262" i="1"/>
  <c r="F262" i="1"/>
  <c r="G262" i="1"/>
  <c r="H262" i="1"/>
  <c r="I262" i="1"/>
  <c r="J262" i="1"/>
  <c r="K262" i="1"/>
  <c r="L262" i="1"/>
  <c r="C263" i="1"/>
  <c r="D263" i="1"/>
  <c r="E263" i="1"/>
  <c r="F263" i="1"/>
  <c r="G263" i="1"/>
  <c r="H263" i="1"/>
  <c r="I263" i="1"/>
  <c r="J263" i="1"/>
  <c r="K263" i="1"/>
  <c r="L263" i="1"/>
  <c r="C264" i="1"/>
  <c r="D264" i="1"/>
  <c r="E264" i="1"/>
  <c r="F264" i="1"/>
  <c r="G264" i="1"/>
  <c r="H264" i="1"/>
  <c r="I264" i="1"/>
  <c r="J264" i="1"/>
  <c r="K264" i="1"/>
  <c r="L264" i="1"/>
  <c r="O20" i="11"/>
  <c r="N20" i="11"/>
  <c r="M20" i="11"/>
  <c r="L20" i="11"/>
  <c r="K20" i="11"/>
  <c r="J20" i="11"/>
  <c r="I20" i="11"/>
  <c r="H20" i="11"/>
  <c r="G20" i="11"/>
  <c r="F20" i="11"/>
  <c r="E20" i="11"/>
  <c r="AK146" i="11"/>
  <c r="AJ146" i="11"/>
  <c r="X140" i="11"/>
  <c r="V127" i="11"/>
  <c r="T127" i="11"/>
  <c r="R127" i="11"/>
  <c r="P127" i="11"/>
  <c r="N127" i="11"/>
  <c r="L127" i="11"/>
  <c r="J127" i="11"/>
  <c r="H127" i="11"/>
  <c r="F127" i="11"/>
  <c r="D127" i="11"/>
  <c r="AK126" i="11"/>
  <c r="AJ126" i="11"/>
  <c r="AI126" i="11"/>
  <c r="AH126" i="11"/>
  <c r="AG126" i="11"/>
  <c r="AF126" i="11"/>
  <c r="AE126" i="11"/>
  <c r="AD126" i="11"/>
  <c r="AC126" i="11"/>
  <c r="AB126" i="11"/>
  <c r="AK125" i="11"/>
  <c r="AJ125" i="11"/>
  <c r="AI125" i="11"/>
  <c r="AH125" i="11"/>
  <c r="AG125" i="11"/>
  <c r="AF125" i="11"/>
  <c r="AE125" i="11"/>
  <c r="AD125" i="11"/>
  <c r="AC125" i="11"/>
  <c r="AB125" i="11"/>
  <c r="AK124" i="11"/>
  <c r="AJ124" i="11"/>
  <c r="AI124" i="11"/>
  <c r="AH124" i="11"/>
  <c r="AG124" i="11"/>
  <c r="AF124" i="11"/>
  <c r="AE124" i="11"/>
  <c r="AD124" i="11"/>
  <c r="AC124" i="11"/>
  <c r="AB124" i="11"/>
  <c r="AK123" i="11"/>
  <c r="AJ123" i="11"/>
  <c r="AI123" i="11"/>
  <c r="AH123" i="11"/>
  <c r="AG123" i="11"/>
  <c r="AF123" i="11"/>
  <c r="AE123" i="11"/>
  <c r="AD123" i="11"/>
  <c r="AC123" i="11"/>
  <c r="AB123" i="11"/>
  <c r="AK122" i="11"/>
  <c r="AJ122" i="11"/>
  <c r="AI122" i="11"/>
  <c r="AH122" i="11"/>
  <c r="AG122" i="11"/>
  <c r="AF122" i="11"/>
  <c r="AE122" i="11"/>
  <c r="AD122" i="11"/>
  <c r="AC122" i="11"/>
  <c r="AB122" i="11"/>
  <c r="AK121" i="11"/>
  <c r="AJ121" i="11"/>
  <c r="AI121" i="11"/>
  <c r="AH121" i="11"/>
  <c r="AG121" i="11"/>
  <c r="AF121" i="11"/>
  <c r="AE121" i="11"/>
  <c r="AD121" i="11"/>
  <c r="AC121" i="11"/>
  <c r="AB121" i="11"/>
  <c r="V119" i="11"/>
  <c r="T119" i="11"/>
  <c r="R119" i="11"/>
  <c r="P119" i="11"/>
  <c r="N119" i="11"/>
  <c r="L119" i="11"/>
  <c r="J119" i="11"/>
  <c r="H119" i="11"/>
  <c r="F119" i="11"/>
  <c r="D119" i="11"/>
  <c r="V114" i="11"/>
  <c r="T114" i="11"/>
  <c r="R114" i="11"/>
  <c r="P114" i="11"/>
  <c r="N114" i="11"/>
  <c r="L114" i="11"/>
  <c r="J114" i="11"/>
  <c r="H114" i="11"/>
  <c r="F114" i="11"/>
  <c r="D114" i="11"/>
  <c r="AK113" i="11"/>
  <c r="AJ113" i="11"/>
  <c r="AI113" i="11"/>
  <c r="AH113" i="11"/>
  <c r="AG113" i="11"/>
  <c r="AF113" i="11"/>
  <c r="AE113" i="11"/>
  <c r="AC113" i="11"/>
  <c r="AB113" i="11"/>
  <c r="AK112" i="11"/>
  <c r="AJ112" i="11"/>
  <c r="AI112" i="11"/>
  <c r="AH112" i="11"/>
  <c r="AG112" i="11"/>
  <c r="AF112" i="11"/>
  <c r="AE112" i="11"/>
  <c r="AC112" i="11"/>
  <c r="AB112" i="11"/>
  <c r="AK111" i="11"/>
  <c r="AJ111" i="11"/>
  <c r="AI111" i="11"/>
  <c r="AH111" i="11"/>
  <c r="AG111" i="11"/>
  <c r="AF111" i="11"/>
  <c r="AE111" i="11"/>
  <c r="AD111" i="11"/>
  <c r="AC111" i="11"/>
  <c r="AB111" i="11"/>
  <c r="AK110" i="11"/>
  <c r="AJ110" i="11"/>
  <c r="AI110" i="11"/>
  <c r="AH110" i="11"/>
  <c r="AG110" i="11"/>
  <c r="AF110" i="11"/>
  <c r="AE110" i="11"/>
  <c r="AD110" i="11"/>
  <c r="AC110" i="11"/>
  <c r="AB110" i="11"/>
  <c r="AK109" i="11"/>
  <c r="AJ109" i="11"/>
  <c r="AI109" i="11"/>
  <c r="AH109" i="11"/>
  <c r="AG109" i="11"/>
  <c r="AF109" i="11"/>
  <c r="AE109" i="11"/>
  <c r="AD109" i="11"/>
  <c r="AC109" i="11"/>
  <c r="AB109" i="11"/>
  <c r="AK108" i="11"/>
  <c r="AJ108" i="11"/>
  <c r="AI108" i="11"/>
  <c r="AH108" i="11"/>
  <c r="AG108" i="11"/>
  <c r="AF108" i="11"/>
  <c r="AE108" i="11"/>
  <c r="AD108" i="11"/>
  <c r="AC108" i="11"/>
  <c r="AB108" i="11"/>
  <c r="AK107" i="11"/>
  <c r="AJ107" i="11"/>
  <c r="AI107" i="11"/>
  <c r="AH107" i="11"/>
  <c r="AG107" i="11"/>
  <c r="AF107" i="11"/>
  <c r="AE107" i="11"/>
  <c r="AD107" i="11"/>
  <c r="AC107" i="11"/>
  <c r="AB107" i="11"/>
  <c r="AK106" i="11"/>
  <c r="AJ106" i="11"/>
  <c r="AI106" i="11"/>
  <c r="AH106" i="11"/>
  <c r="AG106" i="11"/>
  <c r="AF106" i="11"/>
  <c r="AE106" i="11"/>
  <c r="AD106" i="11"/>
  <c r="AC106" i="11"/>
  <c r="AB106" i="11"/>
  <c r="AK103" i="11"/>
  <c r="AB103" i="11"/>
  <c r="V103" i="11"/>
  <c r="T103" i="11"/>
  <c r="AJ103" i="11" s="1"/>
  <c r="R103" i="11"/>
  <c r="AI103" i="11" s="1"/>
  <c r="P103" i="11"/>
  <c r="AH103" i="11" s="1"/>
  <c r="N103" i="11"/>
  <c r="AG103" i="11" s="1"/>
  <c r="L103" i="11"/>
  <c r="AF103" i="11" s="1"/>
  <c r="J103" i="11"/>
  <c r="H103" i="11"/>
  <c r="AE103" i="11" s="1"/>
  <c r="F103" i="11"/>
  <c r="AC103" i="11" s="1"/>
  <c r="D103" i="11"/>
  <c r="AK102" i="11"/>
  <c r="AJ102" i="11"/>
  <c r="AI102" i="11"/>
  <c r="AH102" i="11"/>
  <c r="AG102" i="11"/>
  <c r="AF102" i="11"/>
  <c r="AE102" i="11"/>
  <c r="AD102" i="11"/>
  <c r="AC102" i="11"/>
  <c r="AB102" i="11"/>
  <c r="AK101" i="11"/>
  <c r="AJ101" i="11"/>
  <c r="AI101" i="11"/>
  <c r="AH101" i="11"/>
  <c r="AG101" i="11"/>
  <c r="AF101" i="11"/>
  <c r="AE101" i="11"/>
  <c r="AD101" i="11"/>
  <c r="AC101" i="11"/>
  <c r="AB101" i="11"/>
  <c r="AJ98" i="11"/>
  <c r="AB98" i="11"/>
  <c r="V98" i="11"/>
  <c r="AK98" i="11" s="1"/>
  <c r="T98" i="11"/>
  <c r="R98" i="11"/>
  <c r="AI98" i="11" s="1"/>
  <c r="P98" i="11"/>
  <c r="AH98" i="11" s="1"/>
  <c r="N98" i="11"/>
  <c r="AG98" i="11" s="1"/>
  <c r="L98" i="11"/>
  <c r="AF98" i="11" s="1"/>
  <c r="J98" i="11"/>
  <c r="H98" i="11"/>
  <c r="AE98" i="11" s="1"/>
  <c r="F98" i="11"/>
  <c r="AC98" i="11" s="1"/>
  <c r="D98" i="11"/>
  <c r="AK97" i="11"/>
  <c r="AJ97" i="11"/>
  <c r="AI97" i="11"/>
  <c r="AH97" i="11"/>
  <c r="AG97" i="11"/>
  <c r="AF97" i="11"/>
  <c r="AE97" i="11"/>
  <c r="AD97" i="11"/>
  <c r="AC97" i="11"/>
  <c r="AB97" i="11"/>
  <c r="AK96" i="11"/>
  <c r="AJ96" i="11"/>
  <c r="AI96" i="11"/>
  <c r="AH96" i="11"/>
  <c r="AG96" i="11"/>
  <c r="AF96" i="11"/>
  <c r="AE96" i="11"/>
  <c r="AD96" i="11"/>
  <c r="AC96" i="11"/>
  <c r="AB96" i="11"/>
  <c r="AK95" i="11"/>
  <c r="AJ95" i="11"/>
  <c r="AI95" i="11"/>
  <c r="AH95" i="11"/>
  <c r="AG95" i="11"/>
  <c r="AF95" i="11"/>
  <c r="AE95" i="11"/>
  <c r="AD95" i="11"/>
  <c r="AC95" i="11"/>
  <c r="AB95" i="11"/>
  <c r="AK94" i="11"/>
  <c r="AJ94" i="11"/>
  <c r="AI94" i="11"/>
  <c r="AH94" i="11"/>
  <c r="AG94" i="11"/>
  <c r="AF94" i="11"/>
  <c r="AE94" i="11"/>
  <c r="AD94" i="11"/>
  <c r="AC94" i="11"/>
  <c r="AB94" i="11"/>
  <c r="AK93" i="11"/>
  <c r="AJ93" i="11"/>
  <c r="AI93" i="11"/>
  <c r="AH93" i="11"/>
  <c r="AG93" i="11"/>
  <c r="AF93" i="11"/>
  <c r="AE93" i="11"/>
  <c r="AD93" i="11"/>
  <c r="AC93" i="11"/>
  <c r="AB93" i="11"/>
  <c r="AK92" i="11"/>
  <c r="AJ92" i="11"/>
  <c r="AI92" i="11"/>
  <c r="AH92" i="11"/>
  <c r="AG92" i="11"/>
  <c r="AF92" i="11"/>
  <c r="AE92" i="11"/>
  <c r="AD92" i="11"/>
  <c r="AC92" i="11"/>
  <c r="AB92" i="11"/>
  <c r="V90" i="11"/>
  <c r="T90" i="11"/>
  <c r="R90" i="11"/>
  <c r="P90" i="11"/>
  <c r="N90" i="11"/>
  <c r="L90" i="11"/>
  <c r="J90" i="11"/>
  <c r="H90" i="11"/>
  <c r="F90" i="11"/>
  <c r="D90" i="11"/>
  <c r="V85" i="11"/>
  <c r="T85" i="11"/>
  <c r="R85" i="11"/>
  <c r="P85" i="11"/>
  <c r="N85" i="11"/>
  <c r="L85" i="11"/>
  <c r="J85" i="11"/>
  <c r="H85" i="11"/>
  <c r="F85" i="11"/>
  <c r="D85" i="11"/>
  <c r="AK84" i="11"/>
  <c r="AJ84" i="11"/>
  <c r="AI84" i="11"/>
  <c r="AH84" i="11"/>
  <c r="AG84" i="11"/>
  <c r="AF84" i="11"/>
  <c r="AE84" i="11"/>
  <c r="AD84" i="11"/>
  <c r="AC84" i="11"/>
  <c r="AB84" i="11"/>
  <c r="AK83" i="11"/>
  <c r="AJ83" i="11"/>
  <c r="AI83" i="11"/>
  <c r="AH83" i="11"/>
  <c r="AG83" i="11"/>
  <c r="AF83" i="11"/>
  <c r="AE83" i="11"/>
  <c r="AD83" i="11"/>
  <c r="AC83" i="11"/>
  <c r="AB83" i="11"/>
  <c r="AK82" i="11"/>
  <c r="AJ82" i="11"/>
  <c r="AI82" i="11"/>
  <c r="AH82" i="11"/>
  <c r="AG82" i="11"/>
  <c r="AF82" i="11"/>
  <c r="AE82" i="11"/>
  <c r="AD82" i="11"/>
  <c r="AC82" i="11"/>
  <c r="AB82" i="11"/>
  <c r="AK81" i="11"/>
  <c r="AJ81" i="11"/>
  <c r="AI81" i="11"/>
  <c r="AH81" i="11"/>
  <c r="AG81" i="11"/>
  <c r="AF81" i="11"/>
  <c r="AE81" i="11"/>
  <c r="AD81" i="11"/>
  <c r="AC81" i="11"/>
  <c r="AB81" i="11"/>
  <c r="AK80" i="11"/>
  <c r="AJ80" i="11"/>
  <c r="AI80" i="11"/>
  <c r="AH80" i="11"/>
  <c r="AG80" i="11"/>
  <c r="AF80" i="11"/>
  <c r="AE80" i="11"/>
  <c r="AD80" i="11"/>
  <c r="AC80" i="11"/>
  <c r="AB80" i="11"/>
  <c r="AK79" i="11"/>
  <c r="AJ79" i="11"/>
  <c r="AI79" i="11"/>
  <c r="AH79" i="11"/>
  <c r="AG79" i="11"/>
  <c r="AF79" i="11"/>
  <c r="AE79" i="11"/>
  <c r="AD79" i="11"/>
  <c r="AC79" i="11"/>
  <c r="AB79" i="11"/>
  <c r="V77" i="11"/>
  <c r="T77" i="11"/>
  <c r="R77" i="11"/>
  <c r="P77" i="11"/>
  <c r="N77" i="11"/>
  <c r="L77" i="11"/>
  <c r="J77" i="11"/>
  <c r="H77" i="11"/>
  <c r="F77" i="11"/>
  <c r="D77" i="11"/>
  <c r="I63" i="11"/>
  <c r="S62" i="11"/>
  <c r="S102" i="11" s="1"/>
  <c r="O62" i="11"/>
  <c r="AK52" i="11"/>
  <c r="AJ52" i="11"/>
  <c r="AI52" i="11"/>
  <c r="AH52" i="11"/>
  <c r="AD52" i="11"/>
  <c r="W52" i="11"/>
  <c r="U52" i="11"/>
  <c r="S52" i="11"/>
  <c r="Q52" i="11"/>
  <c r="O52" i="11"/>
  <c r="AG52" i="11" s="1"/>
  <c r="M52" i="11"/>
  <c r="AF52" i="11" s="1"/>
  <c r="K52" i="11"/>
  <c r="AE52" i="11" s="1"/>
  <c r="I52" i="11"/>
  <c r="G52" i="11"/>
  <c r="AC52" i="11" s="1"/>
  <c r="E52" i="11"/>
  <c r="AB52" i="11" s="1"/>
  <c r="AJ51" i="11"/>
  <c r="AC51" i="11"/>
  <c r="AB51" i="11"/>
  <c r="W51" i="11"/>
  <c r="U51" i="11"/>
  <c r="S51" i="11"/>
  <c r="AI51" i="11" s="1"/>
  <c r="Q51" i="11"/>
  <c r="AH51" i="11" s="1"/>
  <c r="O51" i="11"/>
  <c r="AG51" i="11" s="1"/>
  <c r="M51" i="11"/>
  <c r="AF51" i="11" s="1"/>
  <c r="K51" i="11"/>
  <c r="AE51" i="11" s="1"/>
  <c r="I51" i="11"/>
  <c r="AD51" i="11" s="1"/>
  <c r="G51" i="11"/>
  <c r="E51" i="11"/>
  <c r="AJ50" i="11"/>
  <c r="AI50" i="11"/>
  <c r="AG50" i="11"/>
  <c r="AF50" i="11"/>
  <c r="AE50" i="11"/>
  <c r="AD50" i="11"/>
  <c r="W50" i="11"/>
  <c r="X50" i="11" s="1"/>
  <c r="U50" i="11"/>
  <c r="Q50" i="11"/>
  <c r="AH50" i="11" s="1"/>
  <c r="O50" i="11"/>
  <c r="M50" i="11"/>
  <c r="K50" i="11"/>
  <c r="I50" i="11"/>
  <c r="G50" i="11"/>
  <c r="AC50" i="11" s="1"/>
  <c r="E50" i="11"/>
  <c r="AB50" i="11" s="1"/>
  <c r="AJ49" i="11"/>
  <c r="AI49" i="11"/>
  <c r="AH49" i="11"/>
  <c r="AG49" i="11"/>
  <c r="AD49" i="11"/>
  <c r="W49" i="11"/>
  <c r="AK49" i="11" s="1"/>
  <c r="U49" i="11"/>
  <c r="S49" i="11"/>
  <c r="Q49" i="11"/>
  <c r="O49" i="11"/>
  <c r="M49" i="11"/>
  <c r="AF49" i="11" s="1"/>
  <c r="K49" i="11"/>
  <c r="AE49" i="11" s="1"/>
  <c r="I49" i="11"/>
  <c r="G49" i="11"/>
  <c r="AC49" i="11" s="1"/>
  <c r="E49" i="11"/>
  <c r="AB49" i="11" s="1"/>
  <c r="AH48" i="11"/>
  <c r="AG48" i="11"/>
  <c r="AE48" i="11"/>
  <c r="AC48" i="11"/>
  <c r="AB48" i="11"/>
  <c r="W48" i="11"/>
  <c r="U48" i="11"/>
  <c r="AJ48" i="11" s="1"/>
  <c r="S48" i="11"/>
  <c r="AI48" i="11" s="1"/>
  <c r="Q48" i="11"/>
  <c r="O48" i="11"/>
  <c r="M48" i="11"/>
  <c r="AF48" i="11" s="1"/>
  <c r="K48" i="11"/>
  <c r="I48" i="11"/>
  <c r="AD48" i="11" s="1"/>
  <c r="G48" i="11"/>
  <c r="E48" i="11"/>
  <c r="AK47" i="11"/>
  <c r="AJ47" i="11"/>
  <c r="AI47" i="11"/>
  <c r="X47" i="11"/>
  <c r="W47" i="11"/>
  <c r="U47" i="11"/>
  <c r="S47" i="11"/>
  <c r="S57" i="11" s="1"/>
  <c r="S76" i="11" s="1"/>
  <c r="AI76" i="11" s="1"/>
  <c r="Q47" i="11"/>
  <c r="AH47" i="11" s="1"/>
  <c r="O47" i="11"/>
  <c r="AG47" i="11" s="1"/>
  <c r="M47" i="11"/>
  <c r="AF47" i="11" s="1"/>
  <c r="K47" i="11"/>
  <c r="AE47" i="11" s="1"/>
  <c r="I47" i="11"/>
  <c r="AD47" i="11" s="1"/>
  <c r="G47" i="11"/>
  <c r="AC47" i="11" s="1"/>
  <c r="E47" i="11"/>
  <c r="AI46" i="11"/>
  <c r="W46" i="11"/>
  <c r="U46" i="11"/>
  <c r="AJ46" i="11" s="1"/>
  <c r="S46" i="11"/>
  <c r="Q46" i="11"/>
  <c r="AH46" i="11" s="1"/>
  <c r="O46" i="11"/>
  <c r="AG46" i="11" s="1"/>
  <c r="M46" i="11"/>
  <c r="AF46" i="11" s="1"/>
  <c r="K46" i="11"/>
  <c r="AE46" i="11" s="1"/>
  <c r="I46" i="11"/>
  <c r="AD46" i="11" s="1"/>
  <c r="G46" i="11"/>
  <c r="AC46" i="11" s="1"/>
  <c r="E46" i="11"/>
  <c r="AB46" i="11" s="1"/>
  <c r="AH45" i="11"/>
  <c r="AG45" i="11"/>
  <c r="AC45" i="11"/>
  <c r="AB45" i="11"/>
  <c r="W45" i="11"/>
  <c r="U45" i="11"/>
  <c r="AJ45" i="11" s="1"/>
  <c r="S45" i="11"/>
  <c r="AI45" i="11" s="1"/>
  <c r="Q45" i="11"/>
  <c r="O45" i="11"/>
  <c r="M45" i="11"/>
  <c r="AF45" i="11" s="1"/>
  <c r="K45" i="11"/>
  <c r="AE45" i="11" s="1"/>
  <c r="I45" i="11"/>
  <c r="AD45" i="11" s="1"/>
  <c r="G45" i="11"/>
  <c r="E45" i="11"/>
  <c r="U44" i="11"/>
  <c r="AJ44" i="11" s="1"/>
  <c r="AK43" i="11"/>
  <c r="AJ43" i="11"/>
  <c r="AG43" i="11"/>
  <c r="AF43" i="11"/>
  <c r="AE43" i="11"/>
  <c r="AD43" i="11"/>
  <c r="AC43" i="11"/>
  <c r="W43" i="11"/>
  <c r="U43" i="11"/>
  <c r="U53" i="11" s="1"/>
  <c r="S43" i="11"/>
  <c r="AI43" i="11" s="1"/>
  <c r="Q43" i="11"/>
  <c r="AH43" i="11" s="1"/>
  <c r="O43" i="11"/>
  <c r="O44" i="11" s="1"/>
  <c r="AG44" i="11" s="1"/>
  <c r="M43" i="11"/>
  <c r="M44" i="11" s="1"/>
  <c r="AF44" i="11" s="1"/>
  <c r="K43" i="11"/>
  <c r="I43" i="11"/>
  <c r="G43" i="11"/>
  <c r="E43" i="11"/>
  <c r="E53" i="11" s="1"/>
  <c r="AG41" i="11"/>
  <c r="W41" i="11"/>
  <c r="W42" i="11" s="1"/>
  <c r="U41" i="11"/>
  <c r="U56" i="11" s="1"/>
  <c r="S41" i="11"/>
  <c r="S56" i="11" s="1"/>
  <c r="Q41" i="11"/>
  <c r="AH41" i="11" s="1"/>
  <c r="O41" i="11"/>
  <c r="M41" i="11"/>
  <c r="AF41" i="11" s="1"/>
  <c r="K41" i="11"/>
  <c r="K56" i="11" s="1"/>
  <c r="K59" i="11" s="1"/>
  <c r="I41" i="11"/>
  <c r="I56" i="11" s="1"/>
  <c r="G41" i="11"/>
  <c r="G56" i="11" s="1"/>
  <c r="G59" i="11" s="1"/>
  <c r="E41" i="11"/>
  <c r="E42" i="11" s="1"/>
  <c r="AK40" i="11"/>
  <c r="AJ40" i="11"/>
  <c r="AI40" i="11"/>
  <c r="AC40" i="11"/>
  <c r="AB40" i="11"/>
  <c r="W40" i="11"/>
  <c r="U40" i="11"/>
  <c r="S40" i="11"/>
  <c r="Q40" i="11"/>
  <c r="AH40" i="11" s="1"/>
  <c r="O40" i="11"/>
  <c r="M40" i="11"/>
  <c r="M62" i="11" s="1"/>
  <c r="K40" i="11"/>
  <c r="K44" i="11" s="1"/>
  <c r="AE44" i="11" s="1"/>
  <c r="I40" i="11"/>
  <c r="AD40" i="11" s="1"/>
  <c r="G40" i="11"/>
  <c r="E40" i="11"/>
  <c r="AH39" i="11"/>
  <c r="AG39" i="11"/>
  <c r="AD39" i="11"/>
  <c r="AC39" i="11"/>
  <c r="AB39" i="11"/>
  <c r="W39" i="11"/>
  <c r="U39" i="11"/>
  <c r="AJ39" i="11" s="1"/>
  <c r="S39" i="11"/>
  <c r="AI39" i="11" s="1"/>
  <c r="Q39" i="11"/>
  <c r="Q63" i="11" s="1"/>
  <c r="O39" i="11"/>
  <c r="O63" i="11" s="1"/>
  <c r="M39" i="11"/>
  <c r="M42" i="11" s="1"/>
  <c r="K39" i="11"/>
  <c r="AE39" i="11" s="1"/>
  <c r="I39" i="11"/>
  <c r="I42" i="11" s="1"/>
  <c r="G39" i="11"/>
  <c r="E39" i="11"/>
  <c r="AK37" i="11"/>
  <c r="AJ37" i="11"/>
  <c r="AI37" i="11"/>
  <c r="AH37" i="11"/>
  <c r="W37" i="11"/>
  <c r="U37" i="11"/>
  <c r="S37" i="11"/>
  <c r="Q37" i="11"/>
  <c r="O37" i="11"/>
  <c r="AG37" i="11" s="1"/>
  <c r="M37" i="11"/>
  <c r="AF37" i="11" s="1"/>
  <c r="K37" i="11"/>
  <c r="AE37" i="11" s="1"/>
  <c r="I37" i="11"/>
  <c r="AD37" i="11" s="1"/>
  <c r="G37" i="11"/>
  <c r="AC37" i="11" s="1"/>
  <c r="E37" i="11"/>
  <c r="AB37" i="11" s="1"/>
  <c r="AD34" i="11"/>
  <c r="W34" i="11"/>
  <c r="AK34" i="11" s="1"/>
  <c r="U34" i="11"/>
  <c r="AJ34" i="11" s="1"/>
  <c r="S34" i="11"/>
  <c r="AI34" i="11" s="1"/>
  <c r="Q34" i="11"/>
  <c r="AH34" i="11" s="1"/>
  <c r="O34" i="11"/>
  <c r="AG34" i="11" s="1"/>
  <c r="M34" i="11"/>
  <c r="K34" i="11"/>
  <c r="AE34" i="11" s="1"/>
  <c r="I34" i="11"/>
  <c r="G34" i="11"/>
  <c r="AC34" i="11" s="1"/>
  <c r="E34" i="11"/>
  <c r="AB34" i="11" s="1"/>
  <c r="V21" i="11"/>
  <c r="AM152" i="12" l="1"/>
  <c r="N297" i="1" s="1"/>
  <c r="N296" i="1"/>
  <c r="H5" i="21" s="1"/>
  <c r="I5" i="21" s="1"/>
  <c r="AN152" i="12"/>
  <c r="O297" i="1" s="1"/>
  <c r="O296" i="1"/>
  <c r="K5" i="21" s="1"/>
  <c r="L5" i="21" s="1"/>
  <c r="W44" i="11"/>
  <c r="AK44" i="11" s="1"/>
  <c r="X48" i="11"/>
  <c r="X45" i="11"/>
  <c r="AC85" i="11"/>
  <c r="AD85" i="11"/>
  <c r="I53" i="11"/>
  <c r="P20" i="11"/>
  <c r="AF39" i="11"/>
  <c r="X51" i="11"/>
  <c r="K42" i="11"/>
  <c r="K36" i="11" s="1"/>
  <c r="X46" i="11"/>
  <c r="X49" i="11"/>
  <c r="AK50" i="11"/>
  <c r="X37" i="11"/>
  <c r="I44" i="11"/>
  <c r="AD44" i="11" s="1"/>
  <c r="AK48" i="11"/>
  <c r="AK85" i="11"/>
  <c r="O42" i="11"/>
  <c r="O54" i="11" s="1"/>
  <c r="G42" i="11"/>
  <c r="G36" i="11" s="1"/>
  <c r="AE40" i="11"/>
  <c r="S44" i="11"/>
  <c r="M56" i="11"/>
  <c r="Q42" i="11"/>
  <c r="AH42" i="11" s="1"/>
  <c r="X34" i="11"/>
  <c r="AF40" i="11"/>
  <c r="G57" i="11"/>
  <c r="G76" i="11" s="1"/>
  <c r="AC76" i="11" s="1"/>
  <c r="X52" i="11"/>
  <c r="M57" i="11"/>
  <c r="M73" i="11" s="1"/>
  <c r="AF73" i="11" s="1"/>
  <c r="S42" i="11"/>
  <c r="S36" i="11" s="1"/>
  <c r="K57" i="11"/>
  <c r="K74" i="11" s="1"/>
  <c r="AE74" i="11" s="1"/>
  <c r="I57" i="11"/>
  <c r="I58" i="11" s="1"/>
  <c r="U42" i="11"/>
  <c r="AJ42" i="11" s="1"/>
  <c r="I36" i="11"/>
  <c r="AD42" i="11"/>
  <c r="O117" i="11"/>
  <c r="O118" i="11"/>
  <c r="O125" i="11" s="1"/>
  <c r="AT125" i="11" s="1"/>
  <c r="S53" i="11"/>
  <c r="AI44" i="11"/>
  <c r="G73" i="11"/>
  <c r="G74" i="11"/>
  <c r="AC74" i="11" s="1"/>
  <c r="G75" i="11"/>
  <c r="AC75" i="11" s="1"/>
  <c r="O59" i="11"/>
  <c r="O60" i="11" s="1"/>
  <c r="Q117" i="11"/>
  <c r="Q118" i="11"/>
  <c r="Q126" i="11" s="1"/>
  <c r="AU126" i="11" s="1"/>
  <c r="I73" i="11"/>
  <c r="U58" i="11"/>
  <c r="M101" i="11"/>
  <c r="M103" i="11" s="1"/>
  <c r="M110" i="11" s="1"/>
  <c r="AS110" i="11" s="1"/>
  <c r="M102" i="11"/>
  <c r="I59" i="11"/>
  <c r="AC41" i="11"/>
  <c r="AE85" i="11"/>
  <c r="K143" i="11"/>
  <c r="AE143" i="11" s="1"/>
  <c r="AF85" i="11"/>
  <c r="G63" i="11"/>
  <c r="AE41" i="11"/>
  <c r="M54" i="11"/>
  <c r="M143" i="11"/>
  <c r="AF143" i="11" s="1"/>
  <c r="Q44" i="11"/>
  <c r="AK46" i="11"/>
  <c r="O56" i="11"/>
  <c r="K63" i="11"/>
  <c r="AG85" i="11"/>
  <c r="S101" i="11"/>
  <c r="S103" i="11" s="1"/>
  <c r="S108" i="11" s="1"/>
  <c r="AV108" i="11" s="1"/>
  <c r="G143" i="11"/>
  <c r="AC143" i="11" s="1"/>
  <c r="AD41" i="11"/>
  <c r="AF34" i="11"/>
  <c r="I124" i="11"/>
  <c r="AQ124" i="11" s="1"/>
  <c r="I121" i="11"/>
  <c r="AQ121" i="11" s="1"/>
  <c r="M111" i="11"/>
  <c r="AS111" i="11" s="1"/>
  <c r="M106" i="11"/>
  <c r="AG40" i="11"/>
  <c r="O143" i="11"/>
  <c r="AG143" i="11" s="1"/>
  <c r="AK45" i="11"/>
  <c r="AB47" i="11"/>
  <c r="AK51" i="11"/>
  <c r="I54" i="11"/>
  <c r="Q56" i="11"/>
  <c r="G58" i="11"/>
  <c r="M63" i="11"/>
  <c r="S73" i="11"/>
  <c r="AH85" i="11"/>
  <c r="AI85" i="11"/>
  <c r="W63" i="11"/>
  <c r="AB42" i="11"/>
  <c r="Q143" i="11"/>
  <c r="AH143" i="11" s="1"/>
  <c r="S59" i="11"/>
  <c r="AJ85" i="11"/>
  <c r="M107" i="11"/>
  <c r="AS107" i="11" s="1"/>
  <c r="E143" i="11"/>
  <c r="AB41" i="11"/>
  <c r="O101" i="11"/>
  <c r="O102" i="11"/>
  <c r="W53" i="11"/>
  <c r="M59" i="11"/>
  <c r="S143" i="11"/>
  <c r="AI143" i="11" s="1"/>
  <c r="W54" i="11"/>
  <c r="K58" i="11"/>
  <c r="S74" i="11"/>
  <c r="AI74" i="11" s="1"/>
  <c r="S58" i="11"/>
  <c r="O121" i="11"/>
  <c r="AT121" i="11" s="1"/>
  <c r="S112" i="11"/>
  <c r="S113" i="11"/>
  <c r="AV113" i="11" s="1"/>
  <c r="S106" i="11"/>
  <c r="S110" i="11"/>
  <c r="AV110" i="11" s="1"/>
  <c r="S109" i="11"/>
  <c r="AV109" i="11" s="1"/>
  <c r="U59" i="11"/>
  <c r="AI41" i="11"/>
  <c r="U143" i="11"/>
  <c r="AJ143" i="11" s="1"/>
  <c r="K53" i="11"/>
  <c r="G60" i="11"/>
  <c r="O124" i="11"/>
  <c r="AT124" i="11" s="1"/>
  <c r="E63" i="11"/>
  <c r="Q62" i="11"/>
  <c r="Q123" i="11"/>
  <c r="AU123" i="11" s="1"/>
  <c r="U62" i="11"/>
  <c r="W56" i="11"/>
  <c r="AJ41" i="11"/>
  <c r="W143" i="11"/>
  <c r="AK143" i="11" s="1"/>
  <c r="M53" i="11"/>
  <c r="I60" i="11"/>
  <c r="G62" i="11"/>
  <c r="M64" i="11"/>
  <c r="S75" i="11"/>
  <c r="AI75" i="11" s="1"/>
  <c r="E62" i="11"/>
  <c r="S60" i="11"/>
  <c r="I117" i="11"/>
  <c r="I118" i="11"/>
  <c r="I125" i="11" s="1"/>
  <c r="AQ125" i="11" s="1"/>
  <c r="S63" i="11"/>
  <c r="W62" i="11"/>
  <c r="X41" i="11"/>
  <c r="X56" i="11" s="1"/>
  <c r="AK41" i="11"/>
  <c r="X43" i="11"/>
  <c r="E44" i="11"/>
  <c r="O53" i="11"/>
  <c r="K60" i="11"/>
  <c r="I62" i="11"/>
  <c r="O64" i="11"/>
  <c r="M74" i="11"/>
  <c r="AF74" i="11" s="1"/>
  <c r="X39" i="11"/>
  <c r="I143" i="11"/>
  <c r="AD143" i="11" s="1"/>
  <c r="U57" i="11"/>
  <c r="U60" i="11"/>
  <c r="Q36" i="11"/>
  <c r="Q38" i="11" s="1"/>
  <c r="AH38" i="11" s="1"/>
  <c r="U63" i="11"/>
  <c r="AK39" i="11"/>
  <c r="X40" i="11"/>
  <c r="X62" i="11" s="1"/>
  <c r="B41" i="11"/>
  <c r="Y41" i="11"/>
  <c r="Z41" i="11" s="1"/>
  <c r="B43" i="11"/>
  <c r="B45" i="11" s="1"/>
  <c r="AB43" i="11"/>
  <c r="G44" i="11"/>
  <c r="G53" i="11" s="1"/>
  <c r="E56" i="11"/>
  <c r="E57" i="11" s="1"/>
  <c r="K62" i="11"/>
  <c r="AB85" i="11"/>
  <c r="O127" i="11"/>
  <c r="O130" i="11" s="1"/>
  <c r="Q127" i="11"/>
  <c r="Q130" i="11" s="1"/>
  <c r="AC42" i="11" l="1"/>
  <c r="K54" i="11"/>
  <c r="AE53" i="11" s="1"/>
  <c r="AE42" i="11"/>
  <c r="I88" i="11"/>
  <c r="I89" i="11"/>
  <c r="O149" i="11"/>
  <c r="AG149" i="11" s="1"/>
  <c r="H267" i="1" s="1"/>
  <c r="AG53" i="11"/>
  <c r="Q125" i="11"/>
  <c r="AU125" i="11" s="1"/>
  <c r="Q121" i="11"/>
  <c r="AU121" i="11" s="1"/>
  <c r="AU127" i="11" s="1"/>
  <c r="Q124" i="11"/>
  <c r="AU124" i="11" s="1"/>
  <c r="Q122" i="11"/>
  <c r="AU122" i="11" s="1"/>
  <c r="M112" i="11"/>
  <c r="E59" i="11"/>
  <c r="E60" i="11" s="1"/>
  <c r="E82" i="11" s="1"/>
  <c r="O36" i="11"/>
  <c r="O38" i="11" s="1"/>
  <c r="AG38" i="11" s="1"/>
  <c r="K73" i="11"/>
  <c r="AF134" i="11"/>
  <c r="G252" i="1" s="1"/>
  <c r="K76" i="11"/>
  <c r="AE76" i="11" s="1"/>
  <c r="AI42" i="11"/>
  <c r="X42" i="11"/>
  <c r="O123" i="11"/>
  <c r="AT123" i="11" s="1"/>
  <c r="AT127" i="11" s="1"/>
  <c r="K75" i="11"/>
  <c r="AE75" i="11" s="1"/>
  <c r="M76" i="11"/>
  <c r="AF76" i="11" s="1"/>
  <c r="O126" i="11"/>
  <c r="AT126" i="11" s="1"/>
  <c r="M108" i="11"/>
  <c r="AS108" i="11" s="1"/>
  <c r="I76" i="11"/>
  <c r="AD76" i="11" s="1"/>
  <c r="M75" i="11"/>
  <c r="AF75" i="11" s="1"/>
  <c r="O122" i="11"/>
  <c r="AT122" i="11" s="1"/>
  <c r="M109" i="11"/>
  <c r="AS109" i="11" s="1"/>
  <c r="I75" i="11"/>
  <c r="AD75" i="11" s="1"/>
  <c r="M113" i="11"/>
  <c r="AS113" i="11" s="1"/>
  <c r="AG42" i="11"/>
  <c r="M58" i="11"/>
  <c r="I127" i="11"/>
  <c r="I130" i="11" s="1"/>
  <c r="I74" i="11"/>
  <c r="AD74" i="11" s="1"/>
  <c r="X53" i="11"/>
  <c r="E73" i="11"/>
  <c r="E74" i="11"/>
  <c r="E75" i="11"/>
  <c r="E76" i="11"/>
  <c r="M149" i="11"/>
  <c r="AF149" i="11" s="1"/>
  <c r="G267" i="1" s="1"/>
  <c r="AF53" i="11"/>
  <c r="K82" i="11"/>
  <c r="K79" i="11"/>
  <c r="K83" i="11"/>
  <c r="K80" i="11"/>
  <c r="AE78" i="11"/>
  <c r="AR78" i="11" s="1"/>
  <c r="K81" i="11"/>
  <c r="K84" i="11"/>
  <c r="M61" i="11"/>
  <c r="X143" i="11"/>
  <c r="AL143" i="11" s="1"/>
  <c r="X44" i="11"/>
  <c r="U102" i="11"/>
  <c r="U64" i="11"/>
  <c r="U101" i="11"/>
  <c r="E117" i="11"/>
  <c r="E118" i="11"/>
  <c r="G64" i="11"/>
  <c r="G101" i="11"/>
  <c r="G102" i="11"/>
  <c r="AV112" i="11"/>
  <c r="S61" i="11"/>
  <c r="AS112" i="11"/>
  <c r="AV106" i="11"/>
  <c r="I82" i="11"/>
  <c r="I79" i="11"/>
  <c r="I83" i="11"/>
  <c r="I80" i="11"/>
  <c r="I84" i="11"/>
  <c r="AD78" i="11"/>
  <c r="AQ78" i="11" s="1"/>
  <c r="I81" i="11"/>
  <c r="O103" i="11"/>
  <c r="I123" i="11"/>
  <c r="AQ123" i="11" s="1"/>
  <c r="K61" i="11"/>
  <c r="AS106" i="11"/>
  <c r="AS114" i="11" s="1"/>
  <c r="Q101" i="11"/>
  <c r="Q102" i="11"/>
  <c r="Q64" i="11"/>
  <c r="K88" i="11"/>
  <c r="K89" i="11"/>
  <c r="U54" i="11"/>
  <c r="I126" i="11"/>
  <c r="AQ126" i="11" s="1"/>
  <c r="K129" i="11"/>
  <c r="AE129" i="11" s="1"/>
  <c r="F247" i="1" s="1"/>
  <c r="AE36" i="11"/>
  <c r="K38" i="11"/>
  <c r="AE38" i="11" s="1"/>
  <c r="K35" i="11"/>
  <c r="K149" i="11"/>
  <c r="AE149" i="11" s="1"/>
  <c r="F267" i="1" s="1"/>
  <c r="G117" i="11"/>
  <c r="G118" i="11"/>
  <c r="AC44" i="11"/>
  <c r="G54" i="11"/>
  <c r="G129" i="11"/>
  <c r="AC129" i="11" s="1"/>
  <c r="D247" i="1" s="1"/>
  <c r="G38" i="11"/>
  <c r="AC38" i="11" s="1"/>
  <c r="AC36" i="11"/>
  <c r="G35" i="11"/>
  <c r="S117" i="11"/>
  <c r="S118" i="11"/>
  <c r="S64" i="11"/>
  <c r="M36" i="11"/>
  <c r="AF42" i="11"/>
  <c r="W102" i="11"/>
  <c r="W64" i="11"/>
  <c r="W101" i="11"/>
  <c r="W149" i="11"/>
  <c r="AK149" i="11" s="1"/>
  <c r="L267" i="1" s="1"/>
  <c r="AK53" i="11"/>
  <c r="AD130" i="11"/>
  <c r="E248" i="1" s="1"/>
  <c r="I122" i="11"/>
  <c r="AQ122" i="11" s="1"/>
  <c r="AQ127" i="11" s="1"/>
  <c r="I90" i="11"/>
  <c r="S88" i="11"/>
  <c r="S89" i="11"/>
  <c r="O61" i="11"/>
  <c r="AD134" i="11"/>
  <c r="E252" i="1" s="1"/>
  <c r="AD73" i="11"/>
  <c r="U117" i="11"/>
  <c r="U118" i="11"/>
  <c r="Q129" i="11"/>
  <c r="AH129" i="11" s="1"/>
  <c r="I247" i="1" s="1"/>
  <c r="AH36" i="11"/>
  <c r="Q35" i="11"/>
  <c r="E64" i="11"/>
  <c r="E101" i="11"/>
  <c r="E102" i="11"/>
  <c r="U61" i="11"/>
  <c r="AB143" i="11"/>
  <c r="Y143" i="11"/>
  <c r="M60" i="11"/>
  <c r="U36" i="11"/>
  <c r="O83" i="11"/>
  <c r="O80" i="11"/>
  <c r="O84" i="11"/>
  <c r="O81" i="11"/>
  <c r="AG78" i="11"/>
  <c r="AT78" i="11" s="1"/>
  <c r="O79" i="11"/>
  <c r="O82" i="11"/>
  <c r="Q54" i="11"/>
  <c r="AH44" i="11"/>
  <c r="AC78" i="11"/>
  <c r="AP78" i="11" s="1"/>
  <c r="G82" i="11"/>
  <c r="G79" i="11"/>
  <c r="G83" i="11"/>
  <c r="G80" i="11"/>
  <c r="G84" i="11"/>
  <c r="G81" i="11"/>
  <c r="U88" i="11"/>
  <c r="U89" i="11"/>
  <c r="S129" i="11"/>
  <c r="AI129" i="11" s="1"/>
  <c r="J247" i="1" s="1"/>
  <c r="S35" i="11"/>
  <c r="S38" i="11"/>
  <c r="AI38" i="11" s="1"/>
  <c r="AI36" i="11"/>
  <c r="X64" i="11"/>
  <c r="AH130" i="11"/>
  <c r="I248" i="1" s="1"/>
  <c r="K101" i="11"/>
  <c r="K102" i="11"/>
  <c r="K64" i="11"/>
  <c r="Q57" i="11"/>
  <c r="AK42" i="11"/>
  <c r="W36" i="11"/>
  <c r="O129" i="11"/>
  <c r="AG129" i="11" s="1"/>
  <c r="H247" i="1" s="1"/>
  <c r="S107" i="11"/>
  <c r="AV107" i="11" s="1"/>
  <c r="S77" i="11"/>
  <c r="AI134" i="11"/>
  <c r="J252" i="1" s="1"/>
  <c r="AI73" i="11"/>
  <c r="K117" i="11"/>
  <c r="K118" i="11"/>
  <c r="I61" i="11"/>
  <c r="E36" i="11"/>
  <c r="S54" i="11"/>
  <c r="G61" i="11"/>
  <c r="S83" i="11"/>
  <c r="S80" i="11"/>
  <c r="S84" i="11"/>
  <c r="S81" i="11"/>
  <c r="AI78" i="11"/>
  <c r="AV78" i="11" s="1"/>
  <c r="S79" i="11"/>
  <c r="S82" i="11"/>
  <c r="I149" i="11"/>
  <c r="AD149" i="11" s="1"/>
  <c r="E267" i="1" s="1"/>
  <c r="AD53" i="11"/>
  <c r="X63" i="11"/>
  <c r="AG130" i="11"/>
  <c r="H248" i="1" s="1"/>
  <c r="E58" i="11"/>
  <c r="U84" i="11"/>
  <c r="U81" i="11"/>
  <c r="AJ78" i="11"/>
  <c r="AW78" i="11" s="1"/>
  <c r="U82" i="11"/>
  <c r="U79" i="11"/>
  <c r="U83" i="11"/>
  <c r="U80" i="11"/>
  <c r="S111" i="11"/>
  <c r="AV111" i="11" s="1"/>
  <c r="W118" i="11"/>
  <c r="W117" i="11"/>
  <c r="M117" i="11"/>
  <c r="M118" i="11"/>
  <c r="O57" i="11"/>
  <c r="G88" i="11"/>
  <c r="G89" i="11"/>
  <c r="AB44" i="11"/>
  <c r="E54" i="11"/>
  <c r="W57" i="11"/>
  <c r="W58" i="11" s="1"/>
  <c r="AE134" i="11"/>
  <c r="F252" i="1" s="1"/>
  <c r="AE73" i="11"/>
  <c r="Q53" i="11"/>
  <c r="U76" i="11"/>
  <c r="AJ76" i="11" s="1"/>
  <c r="U73" i="11"/>
  <c r="U75" i="11"/>
  <c r="AJ75" i="11" s="1"/>
  <c r="U74" i="11"/>
  <c r="AJ74" i="11" s="1"/>
  <c r="I64" i="11"/>
  <c r="I101" i="11"/>
  <c r="I102" i="11"/>
  <c r="I119" i="11"/>
  <c r="W59" i="11"/>
  <c r="Q59" i="11"/>
  <c r="Q119" i="11"/>
  <c r="AC134" i="11"/>
  <c r="D252" i="1" s="1"/>
  <c r="AC73" i="11"/>
  <c r="G77" i="11"/>
  <c r="O119" i="11"/>
  <c r="I129" i="11"/>
  <c r="AD129" i="11" s="1"/>
  <c r="E247" i="1" s="1"/>
  <c r="AD36" i="11"/>
  <c r="I35" i="11"/>
  <c r="I38" i="11"/>
  <c r="AD38" i="11" s="1"/>
  <c r="O35" i="11" l="1"/>
  <c r="AG36" i="11"/>
  <c r="AL42" i="11"/>
  <c r="X54" i="11"/>
  <c r="I77" i="11"/>
  <c r="E81" i="11"/>
  <c r="E61" i="11"/>
  <c r="E95" i="11" s="1"/>
  <c r="E80" i="11"/>
  <c r="E85" i="11" s="1"/>
  <c r="K77" i="11"/>
  <c r="E83" i="11"/>
  <c r="AB78" i="11"/>
  <c r="AO78" i="11" s="1"/>
  <c r="AO84" i="11" s="1"/>
  <c r="M88" i="11"/>
  <c r="M90" i="11" s="1"/>
  <c r="M89" i="11"/>
  <c r="U103" i="11"/>
  <c r="E79" i="11"/>
  <c r="E84" i="11"/>
  <c r="M77" i="11"/>
  <c r="S90" i="11"/>
  <c r="S137" i="11" s="1"/>
  <c r="M114" i="11"/>
  <c r="M131" i="11" s="1"/>
  <c r="AF131" i="11" s="1"/>
  <c r="W119" i="11"/>
  <c r="X117" i="11"/>
  <c r="G85" i="11"/>
  <c r="K140" i="11"/>
  <c r="AE140" i="11" s="1"/>
  <c r="F258" i="1" s="1"/>
  <c r="AE35" i="11"/>
  <c r="U122" i="11"/>
  <c r="AW122" i="11" s="1"/>
  <c r="U124" i="11"/>
  <c r="AW124" i="11" s="1"/>
  <c r="U126" i="11"/>
  <c r="AW126" i="11" s="1"/>
  <c r="U121" i="11"/>
  <c r="AW121" i="11" s="1"/>
  <c r="U123" i="11"/>
  <c r="AW123" i="11" s="1"/>
  <c r="U125" i="11"/>
  <c r="AW125" i="11" s="1"/>
  <c r="U127" i="11"/>
  <c r="U130" i="11" s="1"/>
  <c r="E97" i="11"/>
  <c r="AB91" i="11"/>
  <c r="S140" i="11"/>
  <c r="AI140" i="11" s="1"/>
  <c r="J258" i="1" s="1"/>
  <c r="AI35" i="11"/>
  <c r="U119" i="11"/>
  <c r="E123" i="11"/>
  <c r="AO123" i="11" s="1"/>
  <c r="E127" i="11"/>
  <c r="E130" i="11" s="1"/>
  <c r="E124" i="11"/>
  <c r="AO124" i="11" s="1"/>
  <c r="E121" i="11"/>
  <c r="AO121" i="11" s="1"/>
  <c r="E125" i="11"/>
  <c r="AO125" i="11" s="1"/>
  <c r="E122" i="11"/>
  <c r="AO122" i="11" s="1"/>
  <c r="E126" i="11"/>
  <c r="AO126" i="11" s="1"/>
  <c r="U129" i="11"/>
  <c r="AJ129" i="11" s="1"/>
  <c r="K247" i="1" s="1"/>
  <c r="AJ36" i="11"/>
  <c r="U38" i="11"/>
  <c r="AJ38" i="11" s="1"/>
  <c r="U35" i="11"/>
  <c r="I85" i="11"/>
  <c r="AR83" i="11"/>
  <c r="AR80" i="11"/>
  <c r="AR81" i="11"/>
  <c r="AR82" i="11"/>
  <c r="AR84" i="11"/>
  <c r="AR79" i="11"/>
  <c r="W38" i="11"/>
  <c r="AK38" i="11" s="1"/>
  <c r="W129" i="11"/>
  <c r="AK129" i="11" s="1"/>
  <c r="X36" i="11"/>
  <c r="AK36" i="11"/>
  <c r="W35" i="11"/>
  <c r="Q149" i="11"/>
  <c r="AH149" i="11" s="1"/>
  <c r="I267" i="1" s="1"/>
  <c r="AH53" i="11"/>
  <c r="K96" i="11"/>
  <c r="AR96" i="11" s="1"/>
  <c r="K95" i="11"/>
  <c r="AR95" i="11" s="1"/>
  <c r="K92" i="11"/>
  <c r="K93" i="11"/>
  <c r="AR93" i="11" s="1"/>
  <c r="K97" i="11"/>
  <c r="AR97" i="11" s="1"/>
  <c r="AE91" i="11"/>
  <c r="K94" i="11"/>
  <c r="AR94" i="11" s="1"/>
  <c r="AV114" i="11"/>
  <c r="E119" i="11"/>
  <c r="Y42" i="11"/>
  <c r="Y46" i="11"/>
  <c r="S125" i="11"/>
  <c r="AV125" i="11" s="1"/>
  <c r="S126" i="11"/>
  <c r="AV126" i="11" s="1"/>
  <c r="S122" i="11"/>
  <c r="AV122" i="11" s="1"/>
  <c r="S123" i="11"/>
  <c r="AV123" i="11" s="1"/>
  <c r="S124" i="11"/>
  <c r="AV124" i="11" s="1"/>
  <c r="S127" i="11"/>
  <c r="S130" i="11" s="1"/>
  <c r="S121" i="11"/>
  <c r="AV121" i="11" s="1"/>
  <c r="S149" i="11"/>
  <c r="AI149" i="11" s="1"/>
  <c r="J267" i="1" s="1"/>
  <c r="AI53" i="11"/>
  <c r="Q103" i="11"/>
  <c r="K124" i="11"/>
  <c r="AR124" i="11" s="1"/>
  <c r="K127" i="11"/>
  <c r="K130" i="11" s="1"/>
  <c r="K125" i="11"/>
  <c r="AR125" i="11" s="1"/>
  <c r="K122" i="11"/>
  <c r="AR122" i="11" s="1"/>
  <c r="K126" i="11"/>
  <c r="AR126" i="11" s="1"/>
  <c r="K123" i="11"/>
  <c r="AR123" i="11" s="1"/>
  <c r="K121" i="11"/>
  <c r="AR121" i="11" s="1"/>
  <c r="S114" i="11"/>
  <c r="S131" i="11" s="1"/>
  <c r="AI131" i="11" s="1"/>
  <c r="U112" i="11"/>
  <c r="U113" i="11"/>
  <c r="AW113" i="11" s="1"/>
  <c r="U111" i="11"/>
  <c r="AW111" i="11" s="1"/>
  <c r="U106" i="11"/>
  <c r="U135" i="11" s="1"/>
  <c r="AJ135" i="11" s="1"/>
  <c r="U110" i="11"/>
  <c r="AW110" i="11" s="1"/>
  <c r="U109" i="11"/>
  <c r="AW109" i="11" s="1"/>
  <c r="U107" i="11"/>
  <c r="AW107" i="11" s="1"/>
  <c r="U108" i="11"/>
  <c r="AW108" i="11" s="1"/>
  <c r="K85" i="11"/>
  <c r="Y64" i="11"/>
  <c r="M83" i="11"/>
  <c r="M80" i="11"/>
  <c r="M84" i="11"/>
  <c r="M81" i="11"/>
  <c r="M82" i="11"/>
  <c r="AF78" i="11"/>
  <c r="AS78" i="11" s="1"/>
  <c r="M79" i="11"/>
  <c r="E134" i="11"/>
  <c r="AB73" i="11"/>
  <c r="E77" i="11"/>
  <c r="AP82" i="11"/>
  <c r="AP79" i="11"/>
  <c r="AP80" i="11"/>
  <c r="AP83" i="11"/>
  <c r="AP81" i="11"/>
  <c r="AP84" i="11"/>
  <c r="Q75" i="11"/>
  <c r="AH75" i="11" s="1"/>
  <c r="Q76" i="11"/>
  <c r="AH76" i="11" s="1"/>
  <c r="Q74" i="11"/>
  <c r="AH74" i="11" s="1"/>
  <c r="Q73" i="11"/>
  <c r="W103" i="11"/>
  <c r="X101" i="11"/>
  <c r="O110" i="11"/>
  <c r="AT110" i="11" s="1"/>
  <c r="O113" i="11"/>
  <c r="AT113" i="11" s="1"/>
  <c r="O109" i="11"/>
  <c r="AT109" i="11" s="1"/>
  <c r="O106" i="11"/>
  <c r="O112" i="11"/>
  <c r="O111" i="11"/>
  <c r="AT111" i="11" s="1"/>
  <c r="O108" i="11"/>
  <c r="AT108" i="11" s="1"/>
  <c r="O107" i="11"/>
  <c r="AT107" i="11" s="1"/>
  <c r="W88" i="11"/>
  <c r="W89" i="11"/>
  <c r="M93" i="11"/>
  <c r="AS93" i="11" s="1"/>
  <c r="M96" i="11"/>
  <c r="M150" i="11" s="1"/>
  <c r="M94" i="11"/>
  <c r="AS94" i="11" s="1"/>
  <c r="M92" i="11"/>
  <c r="M95" i="11"/>
  <c r="AS95" i="11" s="1"/>
  <c r="AF91" i="11"/>
  <c r="M97" i="11"/>
  <c r="AS97" i="11" s="1"/>
  <c r="X118" i="11"/>
  <c r="W125" i="11"/>
  <c r="W122" i="11"/>
  <c r="W121" i="11"/>
  <c r="W126" i="11"/>
  <c r="W124" i="11"/>
  <c r="W123" i="11"/>
  <c r="W127" i="11"/>
  <c r="W130" i="11" s="1"/>
  <c r="E149" i="11"/>
  <c r="AB149" i="11" s="1"/>
  <c r="C267" i="1" s="1"/>
  <c r="AB53" i="11"/>
  <c r="AV84" i="11"/>
  <c r="AV81" i="11"/>
  <c r="AV82" i="11"/>
  <c r="AV83" i="11"/>
  <c r="AV80" i="11"/>
  <c r="AV79" i="11"/>
  <c r="O75" i="11"/>
  <c r="AG75" i="11" s="1"/>
  <c r="O76" i="11"/>
  <c r="AG76" i="11" s="1"/>
  <c r="O74" i="11"/>
  <c r="AG74" i="11" s="1"/>
  <c r="O73" i="11"/>
  <c r="U90" i="11"/>
  <c r="AT83" i="11"/>
  <c r="AT80" i="11"/>
  <c r="AT81" i="11"/>
  <c r="AT84" i="11"/>
  <c r="AT82" i="11"/>
  <c r="AT79" i="11"/>
  <c r="AT85" i="11" s="1"/>
  <c r="G149" i="11"/>
  <c r="AC149" i="11" s="1"/>
  <c r="D267" i="1" s="1"/>
  <c r="AC53" i="11"/>
  <c r="U149" i="11"/>
  <c r="AJ149" i="11" s="1"/>
  <c r="K267" i="1" s="1"/>
  <c r="AJ53" i="11"/>
  <c r="AB75" i="11"/>
  <c r="G97" i="11"/>
  <c r="AP97" i="11" s="1"/>
  <c r="AC91" i="11"/>
  <c r="G95" i="11"/>
  <c r="AP95" i="11" s="1"/>
  <c r="G92" i="11"/>
  <c r="G96" i="11"/>
  <c r="AP96" i="11" s="1"/>
  <c r="G93" i="11"/>
  <c r="AP93" i="11" s="1"/>
  <c r="G94" i="11"/>
  <c r="AP94" i="11" s="1"/>
  <c r="I103" i="11"/>
  <c r="G140" i="11"/>
  <c r="AC140" i="11" s="1"/>
  <c r="D258" i="1" s="1"/>
  <c r="AC35" i="11"/>
  <c r="AD91" i="11"/>
  <c r="I95" i="11"/>
  <c r="AQ95" i="11" s="1"/>
  <c r="I92" i="11"/>
  <c r="I96" i="11"/>
  <c r="AQ96" i="11" s="1"/>
  <c r="I93" i="11"/>
  <c r="AQ93" i="11" s="1"/>
  <c r="I94" i="11"/>
  <c r="AQ94" i="11" s="1"/>
  <c r="I97" i="11"/>
  <c r="AQ97" i="11" s="1"/>
  <c r="S85" i="11"/>
  <c r="K119" i="11"/>
  <c r="Q60" i="11"/>
  <c r="O58" i="11"/>
  <c r="X58" i="11" s="1"/>
  <c r="E103" i="11"/>
  <c r="Q58" i="11"/>
  <c r="X102" i="11"/>
  <c r="X149" i="11"/>
  <c r="AL149" i="11" s="1"/>
  <c r="M267" i="1" s="1"/>
  <c r="C8" i="21" s="1"/>
  <c r="X57" i="11"/>
  <c r="W73" i="11"/>
  <c r="W75" i="11"/>
  <c r="AK75" i="11" s="1"/>
  <c r="W74" i="11"/>
  <c r="AK74" i="11" s="1"/>
  <c r="W76" i="11"/>
  <c r="AK76" i="11" s="1"/>
  <c r="AB74" i="11"/>
  <c r="S119" i="11"/>
  <c r="E129" i="11"/>
  <c r="AB129" i="11" s="1"/>
  <c r="C247" i="1" s="1"/>
  <c r="E35" i="11"/>
  <c r="AB36" i="11"/>
  <c r="E38" i="11"/>
  <c r="AB38" i="11" s="1"/>
  <c r="G90" i="11"/>
  <c r="AW84" i="11"/>
  <c r="AW81" i="11"/>
  <c r="AW82" i="11"/>
  <c r="AW80" i="11"/>
  <c r="AW79" i="11"/>
  <c r="AW83" i="11"/>
  <c r="O85" i="11"/>
  <c r="M127" i="11"/>
  <c r="M130" i="11" s="1"/>
  <c r="M125" i="11"/>
  <c r="AS125" i="11" s="1"/>
  <c r="M122" i="11"/>
  <c r="AS122" i="11" s="1"/>
  <c r="M121" i="11"/>
  <c r="AS121" i="11" s="1"/>
  <c r="M126" i="11"/>
  <c r="AS126" i="11" s="1"/>
  <c r="M124" i="11"/>
  <c r="AS124" i="11" s="1"/>
  <c r="M123" i="11"/>
  <c r="AS123" i="11" s="1"/>
  <c r="E88" i="11"/>
  <c r="E89" i="11"/>
  <c r="S135" i="11"/>
  <c r="AI135" i="11" s="1"/>
  <c r="K103" i="11"/>
  <c r="O93" i="11"/>
  <c r="AT93" i="11" s="1"/>
  <c r="O96" i="11"/>
  <c r="AT96" i="11" s="1"/>
  <c r="O94" i="11"/>
  <c r="AT94" i="11" s="1"/>
  <c r="AG91" i="11"/>
  <c r="O92" i="11"/>
  <c r="O97" i="11"/>
  <c r="AT97" i="11" s="1"/>
  <c r="O95" i="11"/>
  <c r="AT95" i="11" s="1"/>
  <c r="G123" i="11"/>
  <c r="AP123" i="11" s="1"/>
  <c r="G125" i="11"/>
  <c r="AP125" i="11" s="1"/>
  <c r="G124" i="11"/>
  <c r="AP124" i="11" s="1"/>
  <c r="G127" i="11"/>
  <c r="G130" i="11" s="1"/>
  <c r="G122" i="11"/>
  <c r="AP122" i="11" s="1"/>
  <c r="G121" i="11"/>
  <c r="AP121" i="11" s="1"/>
  <c r="G126" i="11"/>
  <c r="AP126" i="11" s="1"/>
  <c r="AQ82" i="11"/>
  <c r="AQ79" i="11"/>
  <c r="AQ83" i="11"/>
  <c r="AQ80" i="11"/>
  <c r="AQ84" i="11"/>
  <c r="AQ81" i="11"/>
  <c r="S97" i="11"/>
  <c r="AV97" i="11" s="1"/>
  <c r="S93" i="11"/>
  <c r="AV93" i="11" s="1"/>
  <c r="S96" i="11"/>
  <c r="S94" i="11"/>
  <c r="AV94" i="11" s="1"/>
  <c r="AI91" i="11"/>
  <c r="S95" i="11"/>
  <c r="AV95" i="11" s="1"/>
  <c r="S92" i="11"/>
  <c r="S150" i="11" s="1"/>
  <c r="AB76" i="11"/>
  <c r="AO83" i="11"/>
  <c r="AO82" i="11"/>
  <c r="AO79" i="11"/>
  <c r="O140" i="11"/>
  <c r="AG140" i="11" s="1"/>
  <c r="H258" i="1" s="1"/>
  <c r="AG35" i="11"/>
  <c r="G103" i="11"/>
  <c r="U85" i="11"/>
  <c r="AJ134" i="11"/>
  <c r="K252" i="1" s="1"/>
  <c r="U77" i="11"/>
  <c r="AJ73" i="11"/>
  <c r="U96" i="11"/>
  <c r="AW96" i="11" s="1"/>
  <c r="U94" i="11"/>
  <c r="AW94" i="11" s="1"/>
  <c r="U97" i="11"/>
  <c r="AW97" i="11" s="1"/>
  <c r="AJ91" i="11"/>
  <c r="U95" i="11"/>
  <c r="AW95" i="11" s="1"/>
  <c r="U92" i="11"/>
  <c r="U150" i="11" s="1"/>
  <c r="U93" i="11"/>
  <c r="AW93" i="11" s="1"/>
  <c r="I140" i="11"/>
  <c r="AD140" i="11" s="1"/>
  <c r="E258" i="1" s="1"/>
  <c r="AD35" i="11"/>
  <c r="X59" i="11"/>
  <c r="W60" i="11"/>
  <c r="W61" i="11" s="1"/>
  <c r="M119" i="11"/>
  <c r="Q140" i="11"/>
  <c r="AH140" i="11" s="1"/>
  <c r="I258" i="1" s="1"/>
  <c r="AH35" i="11"/>
  <c r="M129" i="11"/>
  <c r="AF129" i="11" s="1"/>
  <c r="G247" i="1" s="1"/>
  <c r="AF36" i="11"/>
  <c r="M35" i="11"/>
  <c r="M38" i="11"/>
  <c r="AF38" i="11" s="1"/>
  <c r="G119" i="11"/>
  <c r="K90" i="11"/>
  <c r="B57" i="11"/>
  <c r="B58" i="11" s="1"/>
  <c r="B60" i="11"/>
  <c r="B61" i="11" s="1"/>
  <c r="L247" i="1" l="1"/>
  <c r="AK139" i="11"/>
  <c r="AL36" i="11"/>
  <c r="AL35" i="11" s="1"/>
  <c r="AL53" i="11"/>
  <c r="AO81" i="11"/>
  <c r="AO85" i="11" s="1"/>
  <c r="W90" i="11"/>
  <c r="E94" i="11"/>
  <c r="AO94" i="11" s="1"/>
  <c r="E93" i="11"/>
  <c r="E150" i="11" s="1"/>
  <c r="E96" i="11"/>
  <c r="AO80" i="11"/>
  <c r="AR85" i="11"/>
  <c r="E92" i="11"/>
  <c r="AO92" i="11" s="1"/>
  <c r="O150" i="11"/>
  <c r="AR127" i="11"/>
  <c r="S151" i="11"/>
  <c r="AI150" i="11"/>
  <c r="J268" i="1" s="1"/>
  <c r="W94" i="11"/>
  <c r="AX94" i="11" s="1"/>
  <c r="W97" i="11"/>
  <c r="AX97" i="11" s="1"/>
  <c r="AK91" i="11"/>
  <c r="W95" i="11"/>
  <c r="AX95" i="11" s="1"/>
  <c r="W92" i="11"/>
  <c r="W96" i="11"/>
  <c r="AX96" i="11" s="1"/>
  <c r="W93" i="11"/>
  <c r="AX93" i="11" s="1"/>
  <c r="AC130" i="11"/>
  <c r="D248" i="1" s="1"/>
  <c r="G98" i="11"/>
  <c r="AP92" i="11"/>
  <c r="X125" i="11"/>
  <c r="AX125" i="11"/>
  <c r="AY125" i="11" s="1"/>
  <c r="E90" i="11"/>
  <c r="E137" i="11" s="1"/>
  <c r="AL74" i="11"/>
  <c r="O88" i="11"/>
  <c r="O89" i="11"/>
  <c r="AB134" i="11"/>
  <c r="AN149" i="11"/>
  <c r="O267" i="1" s="1"/>
  <c r="AM149" i="11"/>
  <c r="N267" i="1" s="1"/>
  <c r="AW127" i="11"/>
  <c r="E113" i="11"/>
  <c r="AO113" i="11" s="1"/>
  <c r="E111" i="11"/>
  <c r="AO111" i="11" s="1"/>
  <c r="E108" i="11"/>
  <c r="AO108" i="11" s="1"/>
  <c r="E107" i="11"/>
  <c r="AO107" i="11" s="1"/>
  <c r="E112" i="11"/>
  <c r="E106" i="11"/>
  <c r="E110" i="11"/>
  <c r="AO110" i="11" s="1"/>
  <c r="E109" i="11"/>
  <c r="AO109" i="11" s="1"/>
  <c r="AL75" i="11"/>
  <c r="M85" i="11"/>
  <c r="AI130" i="11"/>
  <c r="J248" i="1" s="1"/>
  <c r="Q83" i="11"/>
  <c r="Q80" i="11"/>
  <c r="Q84" i="11"/>
  <c r="Q81" i="11"/>
  <c r="AH78" i="11"/>
  <c r="AU78" i="11" s="1"/>
  <c r="Q79" i="11"/>
  <c r="Q82" i="11"/>
  <c r="O144" i="11"/>
  <c r="AT112" i="11"/>
  <c r="AS83" i="11"/>
  <c r="AS84" i="11"/>
  <c r="AS79" i="11"/>
  <c r="AS80" i="11"/>
  <c r="AS81" i="11"/>
  <c r="AS82" i="11"/>
  <c r="AE130" i="11"/>
  <c r="F248" i="1" s="1"/>
  <c r="AO96" i="11"/>
  <c r="X122" i="11"/>
  <c r="AX122" i="11"/>
  <c r="AY122" i="11" s="1"/>
  <c r="X60" i="11"/>
  <c r="AL78" i="11" s="1"/>
  <c r="W84" i="11"/>
  <c r="W81" i="11"/>
  <c r="AK78" i="11"/>
  <c r="AX78" i="11" s="1"/>
  <c r="W82" i="11"/>
  <c r="W79" i="11"/>
  <c r="W150" i="11" s="1"/>
  <c r="AK150" i="11" s="1"/>
  <c r="L268" i="1" s="1"/>
  <c r="W83" i="11"/>
  <c r="W80" i="11"/>
  <c r="AQ85" i="11"/>
  <c r="Q61" i="11"/>
  <c r="AG134" i="11"/>
  <c r="H252" i="1" s="1"/>
  <c r="AG73" i="11"/>
  <c r="O77" i="11"/>
  <c r="M136" i="11"/>
  <c r="AF136" i="11" s="1"/>
  <c r="AS92" i="11"/>
  <c r="M98" i="11"/>
  <c r="O114" i="11"/>
  <c r="O131" i="11" s="1"/>
  <c r="AT106" i="11"/>
  <c r="AT114" i="11" s="1"/>
  <c r="E98" i="11"/>
  <c r="AW85" i="11"/>
  <c r="M140" i="11"/>
  <c r="AF140" i="11" s="1"/>
  <c r="G258" i="1" s="1"/>
  <c r="AF35" i="11"/>
  <c r="AD103" i="11"/>
  <c r="G108" i="11"/>
  <c r="AP108" i="11" s="1"/>
  <c r="G106" i="11"/>
  <c r="G150" i="11" s="1"/>
  <c r="G112" i="11"/>
  <c r="G113" i="11"/>
  <c r="G111" i="11"/>
  <c r="AP111" i="11" s="1"/>
  <c r="G109" i="11"/>
  <c r="AP109" i="11" s="1"/>
  <c r="G110" i="11"/>
  <c r="AP110" i="11" s="1"/>
  <c r="G107" i="11"/>
  <c r="AP107" i="11" s="1"/>
  <c r="S98" i="11"/>
  <c r="AV92" i="11"/>
  <c r="S136" i="11"/>
  <c r="AI136" i="11" s="1"/>
  <c r="AK134" i="11"/>
  <c r="L252" i="1" s="1"/>
  <c r="W77" i="11"/>
  <c r="AK73" i="11"/>
  <c r="I113" i="11"/>
  <c r="AQ113" i="11" s="1"/>
  <c r="I110" i="11"/>
  <c r="AQ110" i="11" s="1"/>
  <c r="I109" i="11"/>
  <c r="AQ109" i="11" s="1"/>
  <c r="I112" i="11"/>
  <c r="I107" i="11"/>
  <c r="AQ107" i="11" s="1"/>
  <c r="I106" i="11"/>
  <c r="I150" i="11" s="1"/>
  <c r="I111" i="11"/>
  <c r="AQ111" i="11" s="1"/>
  <c r="I108" i="11"/>
  <c r="AQ108" i="11" s="1"/>
  <c r="AK130" i="11"/>
  <c r="L248" i="1" s="1"/>
  <c r="U114" i="11"/>
  <c r="U131" i="11" s="1"/>
  <c r="AJ131" i="11" s="1"/>
  <c r="AW106" i="11"/>
  <c r="Q109" i="11"/>
  <c r="AU109" i="11" s="1"/>
  <c r="Q107" i="11"/>
  <c r="AU107" i="11" s="1"/>
  <c r="Q113" i="11"/>
  <c r="AU113" i="11" s="1"/>
  <c r="Q112" i="11"/>
  <c r="Q110" i="11"/>
  <c r="AU110" i="11" s="1"/>
  <c r="Q106" i="11"/>
  <c r="Q108" i="11"/>
  <c r="AU108" i="11" s="1"/>
  <c r="Q111" i="11"/>
  <c r="AU111" i="11" s="1"/>
  <c r="AO95" i="11"/>
  <c r="S139" i="11"/>
  <c r="AI139" i="11" s="1"/>
  <c r="J257" i="1" s="1"/>
  <c r="AI137" i="11"/>
  <c r="S138" i="11"/>
  <c r="X121" i="11"/>
  <c r="AX121" i="11"/>
  <c r="Q88" i="11"/>
  <c r="Q89" i="11"/>
  <c r="AL73" i="11"/>
  <c r="O98" i="11"/>
  <c r="AT92" i="11"/>
  <c r="O136" i="11"/>
  <c r="AG136" i="11" s="1"/>
  <c r="U98" i="11"/>
  <c r="U136" i="11"/>
  <c r="AJ136" i="11" s="1"/>
  <c r="AW92" i="11"/>
  <c r="AX123" i="11"/>
  <c r="AY123" i="11" s="1"/>
  <c r="X123" i="11"/>
  <c r="AS96" i="11"/>
  <c r="M144" i="11"/>
  <c r="W140" i="11"/>
  <c r="AK140" i="11" s="1"/>
  <c r="L258" i="1" s="1"/>
  <c r="AK35" i="11"/>
  <c r="M137" i="11"/>
  <c r="AO127" i="11"/>
  <c r="AV96" i="11"/>
  <c r="S144" i="11"/>
  <c r="W106" i="11"/>
  <c r="W113" i="11"/>
  <c r="W110" i="11"/>
  <c r="W107" i="11"/>
  <c r="W108" i="11"/>
  <c r="W112" i="11"/>
  <c r="W111" i="11"/>
  <c r="W109" i="11"/>
  <c r="K98" i="11"/>
  <c r="AR92" i="11"/>
  <c r="U137" i="11"/>
  <c r="AS127" i="11"/>
  <c r="AP127" i="11"/>
  <c r="AF130" i="11"/>
  <c r="G248" i="1" s="1"/>
  <c r="E140" i="11"/>
  <c r="AB140" i="11" s="1"/>
  <c r="C258" i="1" s="1"/>
  <c r="AB35" i="11"/>
  <c r="X124" i="11"/>
  <c r="AX124" i="11"/>
  <c r="AY124" i="11" s="1"/>
  <c r="AP85" i="11"/>
  <c r="M135" i="11"/>
  <c r="AF135" i="11" s="1"/>
  <c r="AO97" i="11"/>
  <c r="X119" i="11"/>
  <c r="I98" i="11"/>
  <c r="AQ92" i="11"/>
  <c r="AH134" i="11"/>
  <c r="I252" i="1" s="1"/>
  <c r="AH73" i="11"/>
  <c r="Q77" i="11"/>
  <c r="AL76" i="11"/>
  <c r="O135" i="11"/>
  <c r="AG135" i="11" s="1"/>
  <c r="K113" i="11"/>
  <c r="AR113" i="11" s="1"/>
  <c r="K111" i="11"/>
  <c r="AR111" i="11" s="1"/>
  <c r="K112" i="11"/>
  <c r="K106" i="11"/>
  <c r="K150" i="11" s="1"/>
  <c r="K110" i="11"/>
  <c r="AR110" i="11" s="1"/>
  <c r="K109" i="11"/>
  <c r="AR109" i="11" s="1"/>
  <c r="K108" i="11"/>
  <c r="AR108" i="11" s="1"/>
  <c r="K107" i="11"/>
  <c r="AR107" i="11" s="1"/>
  <c r="AV85" i="11"/>
  <c r="AX126" i="11"/>
  <c r="AY126" i="11" s="1"/>
  <c r="X126" i="11"/>
  <c r="X103" i="11"/>
  <c r="U144" i="11"/>
  <c r="AW112" i="11"/>
  <c r="AV127" i="11"/>
  <c r="X129" i="11"/>
  <c r="AL129" i="11" s="1"/>
  <c r="X38" i="11"/>
  <c r="AL38" i="11" s="1"/>
  <c r="U140" i="11"/>
  <c r="AJ140" i="11" s="1"/>
  <c r="K258" i="1" s="1"/>
  <c r="AJ35" i="11"/>
  <c r="AB130" i="11"/>
  <c r="C248" i="1" s="1"/>
  <c r="AJ130" i="11"/>
  <c r="K248" i="1" s="1"/>
  <c r="M247" i="1" l="1"/>
  <c r="AL139" i="11"/>
  <c r="M257" i="1" s="1"/>
  <c r="Q90" i="11"/>
  <c r="AO93" i="11"/>
  <c r="K137" i="11"/>
  <c r="AX127" i="11"/>
  <c r="O90" i="11"/>
  <c r="O137" i="11" s="1"/>
  <c r="AB137" i="11"/>
  <c r="E139" i="11"/>
  <c r="AB139" i="11" s="1"/>
  <c r="C257" i="1" s="1"/>
  <c r="E138" i="11"/>
  <c r="AJ144" i="11"/>
  <c r="U145" i="11"/>
  <c r="AX107" i="11"/>
  <c r="AY107" i="11" s="1"/>
  <c r="X107" i="11"/>
  <c r="AF144" i="11"/>
  <c r="M145" i="11"/>
  <c r="Q114" i="11"/>
  <c r="Q131" i="11" s="1"/>
  <c r="AU106" i="11"/>
  <c r="I114" i="11"/>
  <c r="I131" i="11" s="1"/>
  <c r="AQ106" i="11"/>
  <c r="I135" i="11"/>
  <c r="AD135" i="11" s="1"/>
  <c r="AV98" i="11"/>
  <c r="AX84" i="11"/>
  <c r="AX81" i="11"/>
  <c r="AX79" i="11"/>
  <c r="AX82" i="11"/>
  <c r="AX80" i="11"/>
  <c r="AX83" i="11"/>
  <c r="I137" i="11"/>
  <c r="Q85" i="11"/>
  <c r="G137" i="11"/>
  <c r="G151" i="11"/>
  <c r="AC150" i="11"/>
  <c r="D268" i="1" s="1"/>
  <c r="X113" i="11"/>
  <c r="AX113" i="11"/>
  <c r="U139" i="11"/>
  <c r="AJ139" i="11" s="1"/>
  <c r="K257" i="1" s="1"/>
  <c r="AJ137" i="11"/>
  <c r="U138" i="11"/>
  <c r="Q135" i="11"/>
  <c r="AH135" i="11" s="1"/>
  <c r="W136" i="11"/>
  <c r="AK136" i="11" s="1"/>
  <c r="W98" i="11"/>
  <c r="AX92" i="11"/>
  <c r="AI144" i="11"/>
  <c r="S145" i="11"/>
  <c r="AO98" i="11"/>
  <c r="AB132" i="11"/>
  <c r="C250" i="1" s="1"/>
  <c r="M151" i="11"/>
  <c r="AF150" i="11"/>
  <c r="G268" i="1" s="1"/>
  <c r="AI138" i="11"/>
  <c r="J256" i="1" s="1"/>
  <c r="S141" i="11"/>
  <c r="Q93" i="11"/>
  <c r="Q137" i="11" s="1"/>
  <c r="Q96" i="11"/>
  <c r="Q144" i="11" s="1"/>
  <c r="Q94" i="11"/>
  <c r="Q97" i="11"/>
  <c r="AH91" i="11"/>
  <c r="AL91" i="11" s="1"/>
  <c r="Q92" i="11"/>
  <c r="Q150" i="11" s="1"/>
  <c r="Q95" i="11"/>
  <c r="AS85" i="11"/>
  <c r="AE137" i="11"/>
  <c r="K139" i="11"/>
  <c r="AE139" i="11" s="1"/>
  <c r="F257" i="1" s="1"/>
  <c r="K138" i="11"/>
  <c r="AU112" i="11"/>
  <c r="X61" i="11"/>
  <c r="AR98" i="11"/>
  <c r="AE132" i="11"/>
  <c r="F250" i="1" s="1"/>
  <c r="AP112" i="11"/>
  <c r="G144" i="11"/>
  <c r="AD112" i="11"/>
  <c r="K136" i="11"/>
  <c r="AE136" i="11" s="1"/>
  <c r="W137" i="11"/>
  <c r="G114" i="11"/>
  <c r="G131" i="11" s="1"/>
  <c r="AP106" i="11"/>
  <c r="G135" i="11"/>
  <c r="AC135" i="11" s="1"/>
  <c r="E136" i="11"/>
  <c r="E114" i="11"/>
  <c r="E131" i="11" s="1"/>
  <c r="AO106" i="11"/>
  <c r="E135" i="11"/>
  <c r="AP98" i="11"/>
  <c r="AC132" i="11"/>
  <c r="D250" i="1" s="1"/>
  <c r="I144" i="11"/>
  <c r="AQ112" i="11"/>
  <c r="AW98" i="11"/>
  <c r="W135" i="11"/>
  <c r="AK135" i="11" s="1"/>
  <c r="AO112" i="11"/>
  <c r="E144" i="11"/>
  <c r="X134" i="11"/>
  <c r="G136" i="11"/>
  <c r="AC136" i="11" s="1"/>
  <c r="X110" i="11"/>
  <c r="AX110" i="11"/>
  <c r="AY110" i="11" s="1"/>
  <c r="AU83" i="11"/>
  <c r="AU80" i="11"/>
  <c r="AY80" i="11" s="1"/>
  <c r="AU81" i="11"/>
  <c r="AY81" i="11" s="1"/>
  <c r="AU84" i="11"/>
  <c r="AU82" i="11"/>
  <c r="AY82" i="11" s="1"/>
  <c r="AU79" i="11"/>
  <c r="AU85" i="11" s="1"/>
  <c r="AY78" i="11"/>
  <c r="AX106" i="11"/>
  <c r="W114" i="11"/>
  <c r="W131" i="11" s="1"/>
  <c r="X106" i="11"/>
  <c r="AW114" i="11"/>
  <c r="AY121" i="11"/>
  <c r="AY127" i="11" s="1"/>
  <c r="K114" i="11"/>
  <c r="K131" i="11" s="1"/>
  <c r="AR106" i="11"/>
  <c r="AR114" i="11" s="1"/>
  <c r="K135" i="11"/>
  <c r="AE135" i="11" s="1"/>
  <c r="AQ98" i="11"/>
  <c r="AD132" i="11"/>
  <c r="E250" i="1" s="1"/>
  <c r="X111" i="11"/>
  <c r="AX111" i="11"/>
  <c r="AY111" i="11" s="1"/>
  <c r="AF137" i="11"/>
  <c r="M139" i="11"/>
  <c r="AF139" i="11" s="1"/>
  <c r="G257" i="1" s="1"/>
  <c r="M138" i="11"/>
  <c r="W151" i="11"/>
  <c r="X108" i="11"/>
  <c r="AX108" i="11"/>
  <c r="AS98" i="11"/>
  <c r="X127" i="11"/>
  <c r="X130" i="11" s="1"/>
  <c r="AD113" i="11"/>
  <c r="AP113" i="11"/>
  <c r="AY113" i="11" s="1"/>
  <c r="AX109" i="11"/>
  <c r="AY109" i="11" s="1"/>
  <c r="X109" i="11"/>
  <c r="K144" i="11"/>
  <c r="AR112" i="11"/>
  <c r="I136" i="11"/>
  <c r="AD136" i="11" s="1"/>
  <c r="W144" i="11"/>
  <c r="AX112" i="11"/>
  <c r="X112" i="11"/>
  <c r="AG132" i="11"/>
  <c r="H250" i="1" s="1"/>
  <c r="AT98" i="11"/>
  <c r="U151" i="11"/>
  <c r="AJ150" i="11"/>
  <c r="K268" i="1" s="1"/>
  <c r="AG131" i="11"/>
  <c r="W85" i="11"/>
  <c r="AG144" i="11"/>
  <c r="O145" i="11"/>
  <c r="AY108" i="11"/>
  <c r="S152" i="11"/>
  <c r="AI152" i="11" s="1"/>
  <c r="J270" i="1" s="1"/>
  <c r="AI151" i="11"/>
  <c r="J269" i="1" s="1"/>
  <c r="W152" i="11" l="1"/>
  <c r="AK152" i="11" s="1"/>
  <c r="L270" i="1" s="1"/>
  <c r="AK151" i="11"/>
  <c r="L269" i="1" s="1"/>
  <c r="AU114" i="11"/>
  <c r="AY83" i="11"/>
  <c r="Q139" i="11"/>
  <c r="AH139" i="11" s="1"/>
  <c r="I257" i="1" s="1"/>
  <c r="AH137" i="11"/>
  <c r="Q138" i="11"/>
  <c r="AG137" i="11"/>
  <c r="O139" i="11"/>
  <c r="AG139" i="11" s="1"/>
  <c r="H257" i="1" s="1"/>
  <c r="O138" i="11"/>
  <c r="AL130" i="11"/>
  <c r="M248" i="1" s="1"/>
  <c r="AC144" i="11"/>
  <c r="G145" i="11"/>
  <c r="M152" i="11"/>
  <c r="AF152" i="11" s="1"/>
  <c r="G270" i="1" s="1"/>
  <c r="AF151" i="11"/>
  <c r="G269" i="1" s="1"/>
  <c r="AB150" i="11"/>
  <c r="C268" i="1" s="1"/>
  <c r="E151" i="11"/>
  <c r="AC137" i="11"/>
  <c r="G139" i="11"/>
  <c r="AC139" i="11" s="1"/>
  <c r="D257" i="1" s="1"/>
  <c r="G138" i="11"/>
  <c r="AI132" i="11"/>
  <c r="J250" i="1" s="1"/>
  <c r="S133" i="11"/>
  <c r="AI133" i="11" s="1"/>
  <c r="J251" i="1" s="1"/>
  <c r="K151" i="11"/>
  <c r="AE150" i="11"/>
  <c r="F268" i="1" s="1"/>
  <c r="AB135" i="11"/>
  <c r="X135" i="11"/>
  <c r="AL135" i="11" s="1"/>
  <c r="AY112" i="11"/>
  <c r="AB131" i="11"/>
  <c r="E133" i="11"/>
  <c r="AB133" i="11" s="1"/>
  <c r="C251" i="1" s="1"/>
  <c r="AU95" i="11"/>
  <c r="AY95" i="11" s="1"/>
  <c r="AX85" i="11"/>
  <c r="AY85" i="11" s="1"/>
  <c r="AX114" i="11"/>
  <c r="AY79" i="11"/>
  <c r="AU92" i="11"/>
  <c r="AY92" i="11" s="1"/>
  <c r="Q98" i="11"/>
  <c r="Q136" i="11"/>
  <c r="AH136" i="11" s="1"/>
  <c r="O151" i="11"/>
  <c r="AG150" i="11"/>
  <c r="H268" i="1" s="1"/>
  <c r="AQ114" i="11"/>
  <c r="AB138" i="11"/>
  <c r="C256" i="1" s="1"/>
  <c r="E141" i="11"/>
  <c r="AF138" i="11"/>
  <c r="G256" i="1" s="1"/>
  <c r="M141" i="11"/>
  <c r="AK131" i="11"/>
  <c r="W133" i="11"/>
  <c r="AK133" i="11" s="1"/>
  <c r="L251" i="1" s="1"/>
  <c r="AL134" i="11"/>
  <c r="M252" i="1" s="1"/>
  <c r="AO114" i="11"/>
  <c r="AY106" i="11"/>
  <c r="AY114" i="11" s="1"/>
  <c r="AK144" i="11"/>
  <c r="W145" i="11"/>
  <c r="AK145" i="11" s="1"/>
  <c r="AY84" i="11"/>
  <c r="AB136" i="11"/>
  <c r="AD131" i="11"/>
  <c r="I133" i="11"/>
  <c r="AD133" i="11" s="1"/>
  <c r="E251" i="1" s="1"/>
  <c r="X137" i="11"/>
  <c r="AE138" i="11"/>
  <c r="F256" i="1" s="1"/>
  <c r="K141" i="11"/>
  <c r="X114" i="11"/>
  <c r="Y107" i="11"/>
  <c r="S142" i="11"/>
  <c r="AI142" i="11" s="1"/>
  <c r="J260" i="1" s="1"/>
  <c r="AI141" i="11"/>
  <c r="J259" i="1" s="1"/>
  <c r="AK132" i="11"/>
  <c r="L250" i="1" s="1"/>
  <c r="AX98" i="11"/>
  <c r="U146" i="11"/>
  <c r="AJ145" i="11"/>
  <c r="O146" i="11"/>
  <c r="AG146" i="11" s="1"/>
  <c r="AG145" i="11"/>
  <c r="AE144" i="11"/>
  <c r="K145" i="11"/>
  <c r="AU97" i="11"/>
  <c r="AY97" i="11" s="1"/>
  <c r="AJ138" i="11"/>
  <c r="K256" i="1" s="1"/>
  <c r="U141" i="11"/>
  <c r="AD137" i="11"/>
  <c r="I139" i="11"/>
  <c r="AD139" i="11" s="1"/>
  <c r="E257" i="1" s="1"/>
  <c r="I138" i="11"/>
  <c r="AK137" i="11"/>
  <c r="W139" i="11"/>
  <c r="L257" i="1" s="1"/>
  <c r="W138" i="11"/>
  <c r="U152" i="11"/>
  <c r="AJ152" i="11" s="1"/>
  <c r="K270" i="1" s="1"/>
  <c r="AJ151" i="11"/>
  <c r="K269" i="1" s="1"/>
  <c r="I151" i="11"/>
  <c r="AD150" i="11"/>
  <c r="E268" i="1" s="1"/>
  <c r="AC151" i="11"/>
  <c r="D269" i="1" s="1"/>
  <c r="G152" i="11"/>
  <c r="AC152" i="11" s="1"/>
  <c r="D270" i="1" s="1"/>
  <c r="AB144" i="11"/>
  <c r="E145" i="11"/>
  <c r="O133" i="11"/>
  <c r="AG133" i="11" s="1"/>
  <c r="H251" i="1" s="1"/>
  <c r="AE131" i="11"/>
  <c r="K133" i="11"/>
  <c r="AE133" i="11" s="1"/>
  <c r="F251" i="1" s="1"/>
  <c r="AJ132" i="11"/>
  <c r="K250" i="1" s="1"/>
  <c r="U133" i="11"/>
  <c r="AJ133" i="11" s="1"/>
  <c r="K251" i="1" s="1"/>
  <c r="AP114" i="11"/>
  <c r="AU94" i="11"/>
  <c r="AY94" i="11" s="1"/>
  <c r="AH131" i="11"/>
  <c r="AU93" i="11"/>
  <c r="AY93" i="11" s="1"/>
  <c r="AD144" i="11"/>
  <c r="I145" i="11"/>
  <c r="X144" i="11"/>
  <c r="AF132" i="11"/>
  <c r="G250" i="1" s="1"/>
  <c r="M133" i="11"/>
  <c r="AF133" i="11" s="1"/>
  <c r="G251" i="1" s="1"/>
  <c r="AC131" i="11"/>
  <c r="G133" i="11"/>
  <c r="AC133" i="11" s="1"/>
  <c r="D251" i="1" s="1"/>
  <c r="AH144" i="11"/>
  <c r="Q145" i="11"/>
  <c r="AU96" i="11"/>
  <c r="AY96" i="11" s="1"/>
  <c r="S146" i="11"/>
  <c r="AI146" i="11" s="1"/>
  <c r="AI145" i="11"/>
  <c r="M146" i="11"/>
  <c r="AF146" i="11" s="1"/>
  <c r="AF145" i="11"/>
  <c r="Z107" i="11" l="1"/>
  <c r="X150" i="11"/>
  <c r="AL150" i="11" s="1"/>
  <c r="M268" i="1" s="1"/>
  <c r="D8" i="21" s="1"/>
  <c r="X138" i="11"/>
  <c r="Y137" i="11" s="1"/>
  <c r="AB145" i="11"/>
  <c r="E146" i="11"/>
  <c r="AB146" i="11" s="1"/>
  <c r="AG138" i="11"/>
  <c r="H256" i="1" s="1"/>
  <c r="O141" i="11"/>
  <c r="AD145" i="11"/>
  <c r="I146" i="11"/>
  <c r="AD146" i="11" s="1"/>
  <c r="AC145" i="11"/>
  <c r="G146" i="11"/>
  <c r="AC146" i="11" s="1"/>
  <c r="AU98" i="11"/>
  <c r="AY98" i="11" s="1"/>
  <c r="AL132" i="11"/>
  <c r="M250" i="1" s="1"/>
  <c r="X136" i="11"/>
  <c r="AL136" i="11" s="1"/>
  <c r="AC138" i="11"/>
  <c r="D256" i="1" s="1"/>
  <c r="G141" i="11"/>
  <c r="AL144" i="11"/>
  <c r="M262" i="1" s="1"/>
  <c r="X145" i="11"/>
  <c r="Z137" i="11"/>
  <c r="AL137" i="11"/>
  <c r="X139" i="11"/>
  <c r="AD151" i="11"/>
  <c r="E269" i="1" s="1"/>
  <c r="I152" i="11"/>
  <c r="AD152" i="11" s="1"/>
  <c r="E270" i="1" s="1"/>
  <c r="AH138" i="11"/>
  <c r="I256" i="1" s="1"/>
  <c r="Q141" i="11"/>
  <c r="AJ141" i="11"/>
  <c r="K259" i="1" s="1"/>
  <c r="U142" i="11"/>
  <c r="AJ142" i="11" s="1"/>
  <c r="K260" i="1" s="1"/>
  <c r="Q151" i="11"/>
  <c r="X151" i="11" s="1"/>
  <c r="AH150" i="11"/>
  <c r="I268" i="1" s="1"/>
  <c r="X131" i="11"/>
  <c r="Y114" i="11"/>
  <c r="AB151" i="11"/>
  <c r="C269" i="1" s="1"/>
  <c r="E152" i="11"/>
  <c r="AB152" i="11" s="1"/>
  <c r="C270" i="1" s="1"/>
  <c r="AN135" i="11"/>
  <c r="AM135" i="11"/>
  <c r="AD138" i="11"/>
  <c r="E256" i="1" s="1"/>
  <c r="I141" i="11"/>
  <c r="K152" i="11"/>
  <c r="AE152" i="11" s="1"/>
  <c r="F270" i="1" s="1"/>
  <c r="AE151" i="11"/>
  <c r="F269" i="1" s="1"/>
  <c r="AB141" i="11"/>
  <c r="C259" i="1" s="1"/>
  <c r="E142" i="11"/>
  <c r="AB142" i="11" s="1"/>
  <c r="C260" i="1" s="1"/>
  <c r="K146" i="11"/>
  <c r="AE146" i="11" s="1"/>
  <c r="AE145" i="11"/>
  <c r="AE141" i="11"/>
  <c r="F259" i="1" s="1"/>
  <c r="K142" i="11"/>
  <c r="AE142" i="11" s="1"/>
  <c r="F260" i="1" s="1"/>
  <c r="M142" i="11"/>
  <c r="AF142" i="11" s="1"/>
  <c r="G260" i="1" s="1"/>
  <c r="AF141" i="11"/>
  <c r="G259" i="1" s="1"/>
  <c r="Q146" i="11"/>
  <c r="AH146" i="11" s="1"/>
  <c r="AH145" i="11"/>
  <c r="AK138" i="11"/>
  <c r="L256" i="1" s="1"/>
  <c r="W141" i="11"/>
  <c r="Y135" i="11"/>
  <c r="O152" i="11"/>
  <c r="AG152" i="11" s="1"/>
  <c r="H270" i="1" s="1"/>
  <c r="AG151" i="11"/>
  <c r="H269" i="1" s="1"/>
  <c r="X141" i="11" l="1"/>
  <c r="X142" i="11" s="1"/>
  <c r="AL138" i="11"/>
  <c r="M256" i="1" s="1"/>
  <c r="AL131" i="11"/>
  <c r="X133" i="11"/>
  <c r="AL133" i="11" s="1"/>
  <c r="M251" i="1" s="1"/>
  <c r="Z248" i="1" s="1"/>
  <c r="Z249" i="1" s="1"/>
  <c r="AD141" i="11"/>
  <c r="E259" i="1" s="1"/>
  <c r="I142" i="11"/>
  <c r="AD142" i="11" s="1"/>
  <c r="E260" i="1" s="1"/>
  <c r="X146" i="11"/>
  <c r="AL146" i="11" s="1"/>
  <c r="M264" i="1" s="1"/>
  <c r="AL145" i="11"/>
  <c r="M263" i="1" s="1"/>
  <c r="AK141" i="11"/>
  <c r="L259" i="1" s="1"/>
  <c r="W142" i="11"/>
  <c r="AK142" i="11" s="1"/>
  <c r="L260" i="1" s="1"/>
  <c r="O142" i="11"/>
  <c r="AG142" i="11" s="1"/>
  <c r="H260" i="1" s="1"/>
  <c r="AG141" i="11"/>
  <c r="H259" i="1" s="1"/>
  <c r="AC141" i="11"/>
  <c r="D259" i="1" s="1"/>
  <c r="G142" i="11"/>
  <c r="AC142" i="11" s="1"/>
  <c r="D260" i="1" s="1"/>
  <c r="X152" i="11"/>
  <c r="AL152" i="11" s="1"/>
  <c r="M270" i="1" s="1"/>
  <c r="AL151" i="11"/>
  <c r="M269" i="1" s="1"/>
  <c r="E8" i="21" s="1"/>
  <c r="F8" i="21" s="1"/>
  <c r="C33" i="21" s="1"/>
  <c r="E33" i="21" s="1"/>
  <c r="Q152" i="11"/>
  <c r="AH152" i="11" s="1"/>
  <c r="I270" i="1" s="1"/>
  <c r="AH151" i="11"/>
  <c r="I269" i="1" s="1"/>
  <c r="Q142" i="11"/>
  <c r="AH142" i="11" s="1"/>
  <c r="I260" i="1" s="1"/>
  <c r="AH141" i="11"/>
  <c r="I259" i="1" s="1"/>
  <c r="AH132" i="11"/>
  <c r="I250" i="1" s="1"/>
  <c r="Q133" i="11"/>
  <c r="AH133" i="11" s="1"/>
  <c r="I251" i="1" s="1"/>
  <c r="AN145" i="11" l="1"/>
  <c r="AM145" i="11"/>
  <c r="AM147" i="11" l="1"/>
  <c r="N265" i="1" s="1"/>
  <c r="N263" i="1"/>
  <c r="AN147" i="11"/>
  <c r="O265" i="1" s="1"/>
  <c r="O263" i="1"/>
  <c r="AN150" i="11"/>
  <c r="AO147" i="11" l="1"/>
  <c r="AN151" i="11"/>
  <c r="O268" i="1"/>
  <c r="J8" i="21" s="1"/>
  <c r="N226" i="1"/>
  <c r="O226" i="1"/>
  <c r="C222" i="1"/>
  <c r="D222" i="1"/>
  <c r="E222" i="1"/>
  <c r="F222" i="1"/>
  <c r="G222" i="1"/>
  <c r="H222" i="1"/>
  <c r="I222" i="1"/>
  <c r="J222" i="1"/>
  <c r="K222" i="1"/>
  <c r="L222" i="1"/>
  <c r="C225" i="1"/>
  <c r="C226" i="1"/>
  <c r="D226" i="1"/>
  <c r="E226" i="1"/>
  <c r="F226" i="1"/>
  <c r="G226" i="1"/>
  <c r="H226" i="1"/>
  <c r="I226" i="1"/>
  <c r="J226" i="1"/>
  <c r="K226" i="1"/>
  <c r="L226" i="1"/>
  <c r="M226" i="1"/>
  <c r="C227" i="1"/>
  <c r="D227" i="1"/>
  <c r="E227" i="1"/>
  <c r="F227" i="1"/>
  <c r="G227" i="1"/>
  <c r="H227" i="1"/>
  <c r="I227" i="1"/>
  <c r="J227" i="1"/>
  <c r="K227" i="1"/>
  <c r="L227" i="1"/>
  <c r="M227" i="1"/>
  <c r="C228" i="1"/>
  <c r="D228" i="1"/>
  <c r="E228" i="1"/>
  <c r="F228" i="1"/>
  <c r="G228" i="1"/>
  <c r="H228" i="1"/>
  <c r="I228" i="1"/>
  <c r="J228" i="1"/>
  <c r="K228" i="1"/>
  <c r="L228" i="1"/>
  <c r="M228" i="1"/>
  <c r="M231" i="1"/>
  <c r="M232" i="1"/>
  <c r="M233" i="1"/>
  <c r="C234" i="1"/>
  <c r="D234" i="1"/>
  <c r="E234" i="1"/>
  <c r="F234" i="1"/>
  <c r="G234" i="1"/>
  <c r="H234" i="1"/>
  <c r="I234" i="1"/>
  <c r="J234" i="1"/>
  <c r="K234" i="1"/>
  <c r="L234" i="1"/>
  <c r="M234" i="1"/>
  <c r="C235" i="1"/>
  <c r="D235" i="1"/>
  <c r="E235" i="1"/>
  <c r="F235" i="1"/>
  <c r="G235" i="1"/>
  <c r="H235" i="1"/>
  <c r="I235" i="1"/>
  <c r="J235" i="1"/>
  <c r="K235" i="1"/>
  <c r="L235" i="1"/>
  <c r="C236" i="1"/>
  <c r="D236" i="1"/>
  <c r="E236" i="1"/>
  <c r="F236" i="1"/>
  <c r="G236" i="1"/>
  <c r="H236" i="1"/>
  <c r="I236" i="1"/>
  <c r="J236" i="1"/>
  <c r="K236" i="1"/>
  <c r="L236" i="1"/>
  <c r="C237" i="1"/>
  <c r="D237" i="1"/>
  <c r="E237" i="1"/>
  <c r="F237" i="1"/>
  <c r="G237" i="1"/>
  <c r="H237" i="1"/>
  <c r="I237" i="1"/>
  <c r="J237" i="1"/>
  <c r="K237" i="1"/>
  <c r="L237" i="1"/>
  <c r="W42" i="10"/>
  <c r="O20" i="10"/>
  <c r="N20" i="10"/>
  <c r="M20" i="10"/>
  <c r="L20" i="10"/>
  <c r="K20" i="10"/>
  <c r="J20" i="10"/>
  <c r="I20" i="10"/>
  <c r="H20" i="10"/>
  <c r="G20" i="10"/>
  <c r="F20" i="10"/>
  <c r="E20" i="10"/>
  <c r="AK146" i="10"/>
  <c r="AJ146" i="10"/>
  <c r="X140" i="10"/>
  <c r="V127" i="10"/>
  <c r="T127" i="10"/>
  <c r="R127" i="10"/>
  <c r="P127" i="10"/>
  <c r="N127" i="10"/>
  <c r="L127" i="10"/>
  <c r="J127" i="10"/>
  <c r="H127" i="10"/>
  <c r="F127" i="10"/>
  <c r="D127" i="10"/>
  <c r="AK126" i="10"/>
  <c r="AJ126" i="10"/>
  <c r="AI126" i="10"/>
  <c r="AH126" i="10"/>
  <c r="AG126" i="10"/>
  <c r="AF126" i="10"/>
  <c r="AE126" i="10"/>
  <c r="AD126" i="10"/>
  <c r="AC126" i="10"/>
  <c r="AB126" i="10"/>
  <c r="AK125" i="10"/>
  <c r="AJ125" i="10"/>
  <c r="AI125" i="10"/>
  <c r="AH125" i="10"/>
  <c r="AG125" i="10"/>
  <c r="AF125" i="10"/>
  <c r="AE125" i="10"/>
  <c r="AD125" i="10"/>
  <c r="AC125" i="10"/>
  <c r="AB125" i="10"/>
  <c r="AK124" i="10"/>
  <c r="AJ124" i="10"/>
  <c r="AI124" i="10"/>
  <c r="AH124" i="10"/>
  <c r="AG124" i="10"/>
  <c r="AF124" i="10"/>
  <c r="AE124" i="10"/>
  <c r="AD124" i="10"/>
  <c r="AC124" i="10"/>
  <c r="AB124" i="10"/>
  <c r="AK123" i="10"/>
  <c r="AJ123" i="10"/>
  <c r="AI123" i="10"/>
  <c r="AH123" i="10"/>
  <c r="AG123" i="10"/>
  <c r="AF123" i="10"/>
  <c r="AE123" i="10"/>
  <c r="AD123" i="10"/>
  <c r="AC123" i="10"/>
  <c r="AB123" i="10"/>
  <c r="AK122" i="10"/>
  <c r="AJ122" i="10"/>
  <c r="AI122" i="10"/>
  <c r="AH122" i="10"/>
  <c r="AG122" i="10"/>
  <c r="AF122" i="10"/>
  <c r="AE122" i="10"/>
  <c r="AD122" i="10"/>
  <c r="AC122" i="10"/>
  <c r="AB122" i="10"/>
  <c r="AK121" i="10"/>
  <c r="AJ121" i="10"/>
  <c r="AI121" i="10"/>
  <c r="AH121" i="10"/>
  <c r="AG121" i="10"/>
  <c r="AF121" i="10"/>
  <c r="AE121" i="10"/>
  <c r="AD121" i="10"/>
  <c r="AC121" i="10"/>
  <c r="AB121" i="10"/>
  <c r="V119" i="10"/>
  <c r="T119" i="10"/>
  <c r="R119" i="10"/>
  <c r="P119" i="10"/>
  <c r="N119" i="10"/>
  <c r="L119" i="10"/>
  <c r="J119" i="10"/>
  <c r="H119" i="10"/>
  <c r="F119" i="10"/>
  <c r="D119" i="10"/>
  <c r="V114" i="10"/>
  <c r="T114" i="10"/>
  <c r="R114" i="10"/>
  <c r="P114" i="10"/>
  <c r="N114" i="10"/>
  <c r="L114" i="10"/>
  <c r="J114" i="10"/>
  <c r="H114" i="10"/>
  <c r="F114" i="10"/>
  <c r="D114" i="10"/>
  <c r="AK113" i="10"/>
  <c r="AJ113" i="10"/>
  <c r="AI113" i="10"/>
  <c r="AH113" i="10"/>
  <c r="AG113" i="10"/>
  <c r="AF113" i="10"/>
  <c r="AE113" i="10"/>
  <c r="AC113" i="10"/>
  <c r="AB113" i="10"/>
  <c r="AK112" i="10"/>
  <c r="AJ112" i="10"/>
  <c r="AI112" i="10"/>
  <c r="AH112" i="10"/>
  <c r="AG112" i="10"/>
  <c r="AF112" i="10"/>
  <c r="AE112" i="10"/>
  <c r="AC112" i="10"/>
  <c r="AB112" i="10"/>
  <c r="AK111" i="10"/>
  <c r="AJ111" i="10"/>
  <c r="AI111" i="10"/>
  <c r="AH111" i="10"/>
  <c r="AG111" i="10"/>
  <c r="AF111" i="10"/>
  <c r="AE111" i="10"/>
  <c r="AD111" i="10"/>
  <c r="AC111" i="10"/>
  <c r="AB111" i="10"/>
  <c r="AK110" i="10"/>
  <c r="AJ110" i="10"/>
  <c r="AI110" i="10"/>
  <c r="AH110" i="10"/>
  <c r="AG110" i="10"/>
  <c r="AF110" i="10"/>
  <c r="AE110" i="10"/>
  <c r="AD110" i="10"/>
  <c r="AC110" i="10"/>
  <c r="AB110" i="10"/>
  <c r="AK109" i="10"/>
  <c r="AJ109" i="10"/>
  <c r="AI109" i="10"/>
  <c r="AH109" i="10"/>
  <c r="AG109" i="10"/>
  <c r="AF109" i="10"/>
  <c r="AE109" i="10"/>
  <c r="AD109" i="10"/>
  <c r="AC109" i="10"/>
  <c r="AB109" i="10"/>
  <c r="AK108" i="10"/>
  <c r="AJ108" i="10"/>
  <c r="AI108" i="10"/>
  <c r="AH108" i="10"/>
  <c r="AG108" i="10"/>
  <c r="AF108" i="10"/>
  <c r="AE108" i="10"/>
  <c r="AD108" i="10"/>
  <c r="AC108" i="10"/>
  <c r="AB108" i="10"/>
  <c r="AK107" i="10"/>
  <c r="AJ107" i="10"/>
  <c r="AI107" i="10"/>
  <c r="AH107" i="10"/>
  <c r="AG107" i="10"/>
  <c r="AF107" i="10"/>
  <c r="AE107" i="10"/>
  <c r="AD107" i="10"/>
  <c r="AC107" i="10"/>
  <c r="AB107" i="10"/>
  <c r="AK106" i="10"/>
  <c r="AJ106" i="10"/>
  <c r="AI106" i="10"/>
  <c r="AH106" i="10"/>
  <c r="AG106" i="10"/>
  <c r="AF106" i="10"/>
  <c r="AE106" i="10"/>
  <c r="AD106" i="10"/>
  <c r="AC106" i="10"/>
  <c r="AB106" i="10"/>
  <c r="AG103" i="10"/>
  <c r="V103" i="10"/>
  <c r="AK103" i="10" s="1"/>
  <c r="T103" i="10"/>
  <c r="AJ103" i="10" s="1"/>
  <c r="R103" i="10"/>
  <c r="AI103" i="10" s="1"/>
  <c r="P103" i="10"/>
  <c r="AH103" i="10" s="1"/>
  <c r="N103" i="10"/>
  <c r="L103" i="10"/>
  <c r="AF103" i="10" s="1"/>
  <c r="J103" i="10"/>
  <c r="H103" i="10"/>
  <c r="AE103" i="10" s="1"/>
  <c r="F103" i="10"/>
  <c r="AC103" i="10" s="1"/>
  <c r="D103" i="10"/>
  <c r="AB103" i="10" s="1"/>
  <c r="AK102" i="10"/>
  <c r="AJ102" i="10"/>
  <c r="AI102" i="10"/>
  <c r="AH102" i="10"/>
  <c r="AG102" i="10"/>
  <c r="AF102" i="10"/>
  <c r="AE102" i="10"/>
  <c r="AD102" i="10"/>
  <c r="AC102" i="10"/>
  <c r="AB102" i="10"/>
  <c r="AK101" i="10"/>
  <c r="AJ101" i="10"/>
  <c r="AI101" i="10"/>
  <c r="AH101" i="10"/>
  <c r="AG101" i="10"/>
  <c r="AF101" i="10"/>
  <c r="AE101" i="10"/>
  <c r="AD101" i="10"/>
  <c r="AC101" i="10"/>
  <c r="AB101" i="10"/>
  <c r="AK98" i="10"/>
  <c r="AI98" i="10"/>
  <c r="AH98" i="10"/>
  <c r="AG98" i="10"/>
  <c r="V98" i="10"/>
  <c r="T98" i="10"/>
  <c r="AJ98" i="10" s="1"/>
  <c r="R98" i="10"/>
  <c r="P98" i="10"/>
  <c r="N98" i="10"/>
  <c r="L98" i="10"/>
  <c r="AF98" i="10" s="1"/>
  <c r="J98" i="10"/>
  <c r="H98" i="10"/>
  <c r="AE98" i="10" s="1"/>
  <c r="F98" i="10"/>
  <c r="AC98" i="10" s="1"/>
  <c r="D98" i="10"/>
  <c r="AB98" i="10" s="1"/>
  <c r="AK97" i="10"/>
  <c r="AJ97" i="10"/>
  <c r="AI97" i="10"/>
  <c r="AH97" i="10"/>
  <c r="AG97" i="10"/>
  <c r="AF97" i="10"/>
  <c r="AE97" i="10"/>
  <c r="AD97" i="10"/>
  <c r="AC97" i="10"/>
  <c r="AB97" i="10"/>
  <c r="AK96" i="10"/>
  <c r="AJ96" i="10"/>
  <c r="AI96" i="10"/>
  <c r="AH96" i="10"/>
  <c r="AG96" i="10"/>
  <c r="AF96" i="10"/>
  <c r="AE96" i="10"/>
  <c r="AD96" i="10"/>
  <c r="AC96" i="10"/>
  <c r="AB96" i="10"/>
  <c r="AK95" i="10"/>
  <c r="AJ95" i="10"/>
  <c r="AI95" i="10"/>
  <c r="AH95" i="10"/>
  <c r="AG95" i="10"/>
  <c r="AF95" i="10"/>
  <c r="AE95" i="10"/>
  <c r="AD95" i="10"/>
  <c r="AC95" i="10"/>
  <c r="AB95" i="10"/>
  <c r="AK94" i="10"/>
  <c r="AJ94" i="10"/>
  <c r="AI94" i="10"/>
  <c r="AH94" i="10"/>
  <c r="AG94" i="10"/>
  <c r="AF94" i="10"/>
  <c r="AE94" i="10"/>
  <c r="AD94" i="10"/>
  <c r="AC94" i="10"/>
  <c r="AB94" i="10"/>
  <c r="AK93" i="10"/>
  <c r="AJ93" i="10"/>
  <c r="AI93" i="10"/>
  <c r="AH93" i="10"/>
  <c r="AG93" i="10"/>
  <c r="AF93" i="10"/>
  <c r="AE93" i="10"/>
  <c r="AD93" i="10"/>
  <c r="AC93" i="10"/>
  <c r="AB93" i="10"/>
  <c r="AK92" i="10"/>
  <c r="AJ92" i="10"/>
  <c r="AI92" i="10"/>
  <c r="AH92" i="10"/>
  <c r="AG92" i="10"/>
  <c r="AF92" i="10"/>
  <c r="AE92" i="10"/>
  <c r="AD92" i="10"/>
  <c r="AC92" i="10"/>
  <c r="AB92" i="10"/>
  <c r="V90" i="10"/>
  <c r="T90" i="10"/>
  <c r="R90" i="10"/>
  <c r="P90" i="10"/>
  <c r="N90" i="10"/>
  <c r="L90" i="10"/>
  <c r="J90" i="10"/>
  <c r="H90" i="10"/>
  <c r="F90" i="10"/>
  <c r="D90" i="10"/>
  <c r="V85" i="10"/>
  <c r="T85" i="10"/>
  <c r="R85" i="10"/>
  <c r="P85" i="10"/>
  <c r="N85" i="10"/>
  <c r="L85" i="10"/>
  <c r="J85" i="10"/>
  <c r="H85" i="10"/>
  <c r="F85" i="10"/>
  <c r="D85" i="10"/>
  <c r="AK84" i="10"/>
  <c r="AJ84" i="10"/>
  <c r="AI84" i="10"/>
  <c r="AH84" i="10"/>
  <c r="AG84" i="10"/>
  <c r="AF84" i="10"/>
  <c r="AE84" i="10"/>
  <c r="AD84" i="10"/>
  <c r="AC84" i="10"/>
  <c r="AB84" i="10"/>
  <c r="AK83" i="10"/>
  <c r="AJ83" i="10"/>
  <c r="AI83" i="10"/>
  <c r="AH83" i="10"/>
  <c r="AG83" i="10"/>
  <c r="AF83" i="10"/>
  <c r="AE83" i="10"/>
  <c r="AD83" i="10"/>
  <c r="AC83" i="10"/>
  <c r="AB83" i="10"/>
  <c r="AK82" i="10"/>
  <c r="AJ82" i="10"/>
  <c r="AI82" i="10"/>
  <c r="AH82" i="10"/>
  <c r="AG82" i="10"/>
  <c r="AF82" i="10"/>
  <c r="AE82" i="10"/>
  <c r="AD82" i="10"/>
  <c r="AC82" i="10"/>
  <c r="AB82" i="10"/>
  <c r="AK81" i="10"/>
  <c r="AJ81" i="10"/>
  <c r="AI81" i="10"/>
  <c r="AH81" i="10"/>
  <c r="AG81" i="10"/>
  <c r="AF81" i="10"/>
  <c r="AE81" i="10"/>
  <c r="AD81" i="10"/>
  <c r="AC81" i="10"/>
  <c r="AB81" i="10"/>
  <c r="AK80" i="10"/>
  <c r="AJ80" i="10"/>
  <c r="AI80" i="10"/>
  <c r="AH80" i="10"/>
  <c r="AG80" i="10"/>
  <c r="AF80" i="10"/>
  <c r="AE80" i="10"/>
  <c r="AD80" i="10"/>
  <c r="AC80" i="10"/>
  <c r="AB80" i="10"/>
  <c r="AK79" i="10"/>
  <c r="AJ79" i="10"/>
  <c r="AI79" i="10"/>
  <c r="AH79" i="10"/>
  <c r="AG79" i="10"/>
  <c r="AF79" i="10"/>
  <c r="AE79" i="10"/>
  <c r="AD79" i="10"/>
  <c r="AC79" i="10"/>
  <c r="AB79" i="10"/>
  <c r="V77" i="10"/>
  <c r="T77" i="10"/>
  <c r="R77" i="10"/>
  <c r="P77" i="10"/>
  <c r="N77" i="10"/>
  <c r="L77" i="10"/>
  <c r="J77" i="10"/>
  <c r="H77" i="10"/>
  <c r="F77" i="10"/>
  <c r="D77" i="10"/>
  <c r="O62" i="10"/>
  <c r="W52" i="10"/>
  <c r="AK52" i="10" s="1"/>
  <c r="U52" i="10"/>
  <c r="AJ52" i="10" s="1"/>
  <c r="S52" i="10"/>
  <c r="AI52" i="10" s="1"/>
  <c r="Q52" i="10"/>
  <c r="AH52" i="10" s="1"/>
  <c r="O52" i="10"/>
  <c r="AG52" i="10" s="1"/>
  <c r="M52" i="10"/>
  <c r="AF52" i="10" s="1"/>
  <c r="K52" i="10"/>
  <c r="AE52" i="10" s="1"/>
  <c r="I52" i="10"/>
  <c r="AD52" i="10" s="1"/>
  <c r="G52" i="10"/>
  <c r="AC52" i="10" s="1"/>
  <c r="E52" i="10"/>
  <c r="AB52" i="10" s="1"/>
  <c r="AG51" i="10"/>
  <c r="AF51" i="10"/>
  <c r="W51" i="10"/>
  <c r="AK51" i="10" s="1"/>
  <c r="U51" i="10"/>
  <c r="AJ51" i="10" s="1"/>
  <c r="S51" i="10"/>
  <c r="AI51" i="10" s="1"/>
  <c r="Q51" i="10"/>
  <c r="AH51" i="10" s="1"/>
  <c r="O51" i="10"/>
  <c r="M51" i="10"/>
  <c r="K51" i="10"/>
  <c r="AE51" i="10" s="1"/>
  <c r="I51" i="10"/>
  <c r="AD51" i="10" s="1"/>
  <c r="G51" i="10"/>
  <c r="AC51" i="10" s="1"/>
  <c r="E51" i="10"/>
  <c r="AB51" i="10" s="1"/>
  <c r="AI50" i="10"/>
  <c r="AH50" i="10"/>
  <c r="AG50" i="10"/>
  <c r="AF50" i="10"/>
  <c r="W50" i="10"/>
  <c r="AK50" i="10" s="1"/>
  <c r="U50" i="10"/>
  <c r="AJ50" i="10" s="1"/>
  <c r="Q50" i="10"/>
  <c r="O50" i="10"/>
  <c r="M50" i="10"/>
  <c r="K50" i="10"/>
  <c r="AE50" i="10" s="1"/>
  <c r="I50" i="10"/>
  <c r="AD50" i="10" s="1"/>
  <c r="G50" i="10"/>
  <c r="AC50" i="10" s="1"/>
  <c r="E50" i="10"/>
  <c r="AB50" i="10" s="1"/>
  <c r="AB49" i="10"/>
  <c r="W49" i="10"/>
  <c r="AK49" i="10" s="1"/>
  <c r="U49" i="10"/>
  <c r="AJ49" i="10" s="1"/>
  <c r="S49" i="10"/>
  <c r="AI49" i="10" s="1"/>
  <c r="Q49" i="10"/>
  <c r="AH49" i="10" s="1"/>
  <c r="O49" i="10"/>
  <c r="AG49" i="10" s="1"/>
  <c r="M49" i="10"/>
  <c r="AF49" i="10" s="1"/>
  <c r="K49" i="10"/>
  <c r="AE49" i="10" s="1"/>
  <c r="I49" i="10"/>
  <c r="AD49" i="10" s="1"/>
  <c r="G49" i="10"/>
  <c r="AC49" i="10" s="1"/>
  <c r="E49" i="10"/>
  <c r="AK48" i="10"/>
  <c r="W48" i="10"/>
  <c r="U48" i="10"/>
  <c r="AJ48" i="10" s="1"/>
  <c r="S48" i="10"/>
  <c r="AI48" i="10" s="1"/>
  <c r="Q48" i="10"/>
  <c r="AH48" i="10" s="1"/>
  <c r="O48" i="10"/>
  <c r="AG48" i="10" s="1"/>
  <c r="M48" i="10"/>
  <c r="AF48" i="10" s="1"/>
  <c r="K48" i="10"/>
  <c r="AE48" i="10" s="1"/>
  <c r="I48" i="10"/>
  <c r="AD48" i="10" s="1"/>
  <c r="G48" i="10"/>
  <c r="AC48" i="10" s="1"/>
  <c r="E48" i="10"/>
  <c r="AB48" i="10" s="1"/>
  <c r="AB47" i="10"/>
  <c r="X47" i="10"/>
  <c r="W47" i="10"/>
  <c r="U47" i="10"/>
  <c r="AJ47" i="10" s="1"/>
  <c r="S47" i="10"/>
  <c r="AI47" i="10" s="1"/>
  <c r="Q47" i="10"/>
  <c r="O47" i="10"/>
  <c r="M47" i="10"/>
  <c r="K47" i="10"/>
  <c r="AE47" i="10" s="1"/>
  <c r="I47" i="10"/>
  <c r="AD47" i="10" s="1"/>
  <c r="G47" i="10"/>
  <c r="AC47" i="10" s="1"/>
  <c r="E47" i="10"/>
  <c r="W46" i="10"/>
  <c r="U46" i="10"/>
  <c r="AJ46" i="10" s="1"/>
  <c r="S46" i="10"/>
  <c r="AI46" i="10" s="1"/>
  <c r="Q46" i="10"/>
  <c r="AH46" i="10" s="1"/>
  <c r="O46" i="10"/>
  <c r="AG46" i="10" s="1"/>
  <c r="M46" i="10"/>
  <c r="AF46" i="10" s="1"/>
  <c r="K46" i="10"/>
  <c r="AE46" i="10" s="1"/>
  <c r="I46" i="10"/>
  <c r="AD46" i="10" s="1"/>
  <c r="G46" i="10"/>
  <c r="AC46" i="10" s="1"/>
  <c r="E46" i="10"/>
  <c r="AB46" i="10" s="1"/>
  <c r="AH45" i="10"/>
  <c r="AG45" i="10"/>
  <c r="AF45" i="10"/>
  <c r="AE45" i="10"/>
  <c r="W45" i="10"/>
  <c r="AK45" i="10" s="1"/>
  <c r="U45" i="10"/>
  <c r="AJ45" i="10" s="1"/>
  <c r="S45" i="10"/>
  <c r="AI45" i="10" s="1"/>
  <c r="Q45" i="10"/>
  <c r="O45" i="10"/>
  <c r="M45" i="10"/>
  <c r="K45" i="10"/>
  <c r="I45" i="10"/>
  <c r="AD45" i="10" s="1"/>
  <c r="G45" i="10"/>
  <c r="AC45" i="10" s="1"/>
  <c r="E45" i="10"/>
  <c r="AB45" i="10" s="1"/>
  <c r="AH43" i="10"/>
  <c r="AG43" i="10"/>
  <c r="AE43" i="10"/>
  <c r="W43" i="10"/>
  <c r="U43" i="10"/>
  <c r="AJ43" i="10" s="1"/>
  <c r="S43" i="10"/>
  <c r="AI43" i="10" s="1"/>
  <c r="Q43" i="10"/>
  <c r="Q44" i="10" s="1"/>
  <c r="AH44" i="10" s="1"/>
  <c r="O43" i="10"/>
  <c r="O44" i="10" s="1"/>
  <c r="AG44" i="10" s="1"/>
  <c r="M43" i="10"/>
  <c r="AF43" i="10" s="1"/>
  <c r="K43" i="10"/>
  <c r="I43" i="10"/>
  <c r="G43" i="10"/>
  <c r="E43" i="10"/>
  <c r="B43" i="10" s="1"/>
  <c r="B45" i="10" s="1"/>
  <c r="AJ41" i="10"/>
  <c r="AI41" i="10"/>
  <c r="W41" i="10"/>
  <c r="AK41" i="10" s="1"/>
  <c r="U41" i="10"/>
  <c r="S41" i="10"/>
  <c r="Q41" i="10"/>
  <c r="Q56" i="10" s="1"/>
  <c r="O41" i="10"/>
  <c r="O56" i="10" s="1"/>
  <c r="M41" i="10"/>
  <c r="K41" i="10"/>
  <c r="I41" i="10"/>
  <c r="G41" i="10"/>
  <c r="AC41" i="10" s="1"/>
  <c r="E41" i="10"/>
  <c r="Y41" i="10" s="1"/>
  <c r="Z41" i="10" s="1"/>
  <c r="W40" i="10"/>
  <c r="X40" i="10" s="1"/>
  <c r="X62" i="10" s="1"/>
  <c r="U40" i="10"/>
  <c r="U62" i="10" s="1"/>
  <c r="S40" i="10"/>
  <c r="AI40" i="10" s="1"/>
  <c r="Q40" i="10"/>
  <c r="AH40" i="10" s="1"/>
  <c r="O40" i="10"/>
  <c r="AG40" i="10" s="1"/>
  <c r="M40" i="10"/>
  <c r="M62" i="10" s="1"/>
  <c r="K40" i="10"/>
  <c r="K44" i="10" s="1"/>
  <c r="AE44" i="10" s="1"/>
  <c r="I40" i="10"/>
  <c r="AD40" i="10" s="1"/>
  <c r="G40" i="10"/>
  <c r="AC40" i="10" s="1"/>
  <c r="E40" i="10"/>
  <c r="E62" i="10" s="1"/>
  <c r="AB39" i="10"/>
  <c r="W39" i="10"/>
  <c r="AK39" i="10" s="1"/>
  <c r="U39" i="10"/>
  <c r="U42" i="10" s="1"/>
  <c r="S39" i="10"/>
  <c r="S63" i="10" s="1"/>
  <c r="Q39" i="10"/>
  <c r="Q42" i="10" s="1"/>
  <c r="O39" i="10"/>
  <c r="O63" i="10" s="1"/>
  <c r="M39" i="10"/>
  <c r="AF39" i="10" s="1"/>
  <c r="K39" i="10"/>
  <c r="K42" i="10" s="1"/>
  <c r="K36" i="10" s="1"/>
  <c r="AE36" i="10" s="1"/>
  <c r="I39" i="10"/>
  <c r="I42" i="10" s="1"/>
  <c r="G39" i="10"/>
  <c r="AC39" i="10" s="1"/>
  <c r="E39" i="10"/>
  <c r="E42" i="10" s="1"/>
  <c r="AI37" i="10"/>
  <c r="AH37" i="10"/>
  <c r="AG37" i="10"/>
  <c r="W37" i="10"/>
  <c r="U37" i="10"/>
  <c r="AJ37" i="10" s="1"/>
  <c r="S37" i="10"/>
  <c r="Q37" i="10"/>
  <c r="O37" i="10"/>
  <c r="M37" i="10"/>
  <c r="K37" i="10"/>
  <c r="I37" i="10"/>
  <c r="AD37" i="10" s="1"/>
  <c r="G37" i="10"/>
  <c r="AC37" i="10" s="1"/>
  <c r="E37" i="10"/>
  <c r="AB37" i="10" s="1"/>
  <c r="AF34" i="10"/>
  <c r="AD34" i="10"/>
  <c r="W34" i="10"/>
  <c r="U34" i="10"/>
  <c r="AJ34" i="10" s="1"/>
  <c r="S34" i="10"/>
  <c r="Q34" i="10"/>
  <c r="AH34" i="10" s="1"/>
  <c r="O34" i="10"/>
  <c r="AG34" i="10" s="1"/>
  <c r="M34" i="10"/>
  <c r="K34" i="10"/>
  <c r="AE34" i="10" s="1"/>
  <c r="I34" i="10"/>
  <c r="G34" i="10"/>
  <c r="AC34" i="10" s="1"/>
  <c r="E34" i="10"/>
  <c r="AB34" i="10" s="1"/>
  <c r="V21" i="10"/>
  <c r="AM150" i="11" l="1"/>
  <c r="P265" i="1"/>
  <c r="AN152" i="11"/>
  <c r="O270" i="1" s="1"/>
  <c r="O269" i="1"/>
  <c r="K8" i="21" s="1"/>
  <c r="L8" i="21" s="1"/>
  <c r="U101" i="10"/>
  <c r="U102" i="10"/>
  <c r="W57" i="10"/>
  <c r="AB85" i="10"/>
  <c r="AD39" i="10"/>
  <c r="G44" i="10"/>
  <c r="AC44" i="10" s="1"/>
  <c r="Q62" i="10"/>
  <c r="Q101" i="10" s="1"/>
  <c r="I53" i="10"/>
  <c r="S62" i="10"/>
  <c r="S101" i="10" s="1"/>
  <c r="AE39" i="10"/>
  <c r="I44" i="10"/>
  <c r="AD44" i="10" s="1"/>
  <c r="P20" i="10"/>
  <c r="G42" i="10"/>
  <c r="AB40" i="10"/>
  <c r="AK47" i="10"/>
  <c r="M44" i="10"/>
  <c r="AF44" i="10" s="1"/>
  <c r="X49" i="10"/>
  <c r="S56" i="10"/>
  <c r="S59" i="10" s="1"/>
  <c r="X34" i="10"/>
  <c r="U56" i="10"/>
  <c r="U59" i="10" s="1"/>
  <c r="U60" i="10" s="1"/>
  <c r="M42" i="10"/>
  <c r="AF42" i="10" s="1"/>
  <c r="AF40" i="10"/>
  <c r="W56" i="10"/>
  <c r="O42" i="10"/>
  <c r="O36" i="10" s="1"/>
  <c r="AE42" i="10"/>
  <c r="AI85" i="10"/>
  <c r="AC43" i="10"/>
  <c r="X45" i="10"/>
  <c r="S42" i="10"/>
  <c r="S36" i="10" s="1"/>
  <c r="S35" i="10" s="1"/>
  <c r="AD43" i="10"/>
  <c r="U57" i="10"/>
  <c r="U75" i="10" s="1"/>
  <c r="AJ75" i="10" s="1"/>
  <c r="E143" i="10"/>
  <c r="E53" i="10"/>
  <c r="E44" i="10"/>
  <c r="O59" i="10"/>
  <c r="AB43" i="10"/>
  <c r="W36" i="10"/>
  <c r="AC85" i="10"/>
  <c r="O117" i="10"/>
  <c r="O118" i="10"/>
  <c r="O124" i="10" s="1"/>
  <c r="AT124" i="10" s="1"/>
  <c r="X46" i="10"/>
  <c r="W75" i="10"/>
  <c r="AK75" i="10" s="1"/>
  <c r="W76" i="10"/>
  <c r="AK76" i="10" s="1"/>
  <c r="W74" i="10"/>
  <c r="AK74" i="10" s="1"/>
  <c r="W73" i="10"/>
  <c r="O102" i="10"/>
  <c r="O64" i="10"/>
  <c r="O101" i="10"/>
  <c r="AK34" i="10"/>
  <c r="X51" i="10"/>
  <c r="Q59" i="10"/>
  <c r="K129" i="10"/>
  <c r="AE129" i="10" s="1"/>
  <c r="F220" i="1" s="1"/>
  <c r="K35" i="10"/>
  <c r="E56" i="10"/>
  <c r="E59" i="10"/>
  <c r="AB41" i="10"/>
  <c r="Q57" i="10"/>
  <c r="Q58" i="10" s="1"/>
  <c r="K38" i="10"/>
  <c r="AE38" i="10" s="1"/>
  <c r="K54" i="10"/>
  <c r="E102" i="10"/>
  <c r="E101" i="10"/>
  <c r="X39" i="10"/>
  <c r="AK42" i="10"/>
  <c r="X50" i="10"/>
  <c r="AF37" i="10"/>
  <c r="X48" i="10"/>
  <c r="W63" i="10"/>
  <c r="O60" i="10"/>
  <c r="O57" i="10"/>
  <c r="O58" i="10" s="1"/>
  <c r="AG47" i="10"/>
  <c r="S117" i="10"/>
  <c r="S118" i="10"/>
  <c r="S123" i="10" s="1"/>
  <c r="AV123" i="10" s="1"/>
  <c r="AJ42" i="10"/>
  <c r="U63" i="10"/>
  <c r="AJ39" i="10"/>
  <c r="AH47" i="10"/>
  <c r="W58" i="10"/>
  <c r="W59" i="10"/>
  <c r="AE37" i="10"/>
  <c r="AI39" i="10"/>
  <c r="AK40" i="10"/>
  <c r="W143" i="10"/>
  <c r="AK143" i="10" s="1"/>
  <c r="AF47" i="10"/>
  <c r="S53" i="10"/>
  <c r="S126" i="10"/>
  <c r="AV126" i="10" s="1"/>
  <c r="S125" i="10"/>
  <c r="AV125" i="10" s="1"/>
  <c r="S122" i="10"/>
  <c r="AV122" i="10" s="1"/>
  <c r="X41" i="10"/>
  <c r="X56" i="10" s="1"/>
  <c r="X43" i="10"/>
  <c r="M102" i="10"/>
  <c r="M101" i="10"/>
  <c r="M103" i="10" s="1"/>
  <c r="M107" i="10" s="1"/>
  <c r="AS107" i="10" s="1"/>
  <c r="AD85" i="10"/>
  <c r="AJ85" i="10"/>
  <c r="AK37" i="10"/>
  <c r="I62" i="10"/>
  <c r="AE40" i="10"/>
  <c r="AD41" i="10"/>
  <c r="K143" i="10"/>
  <c r="AE143" i="10" s="1"/>
  <c r="W62" i="10"/>
  <c r="AG85" i="10"/>
  <c r="G143" i="10"/>
  <c r="AC143" i="10" s="1"/>
  <c r="K62" i="10"/>
  <c r="AE41" i="10"/>
  <c r="M143" i="10"/>
  <c r="AF143" i="10" s="1"/>
  <c r="AK46" i="10"/>
  <c r="I56" i="10"/>
  <c r="AH85" i="10"/>
  <c r="I54" i="10"/>
  <c r="X37" i="10"/>
  <c r="I63" i="10"/>
  <c r="M111" i="10"/>
  <c r="AS111" i="10" s="1"/>
  <c r="M108" i="10"/>
  <c r="AS108" i="10" s="1"/>
  <c r="M112" i="10"/>
  <c r="M109" i="10"/>
  <c r="AS109" i="10" s="1"/>
  <c r="AF41" i="10"/>
  <c r="O143" i="10"/>
  <c r="AG143" i="10" s="1"/>
  <c r="S44" i="10"/>
  <c r="X52" i="10"/>
  <c r="K53" i="10"/>
  <c r="K56" i="10"/>
  <c r="K59" i="10" s="1"/>
  <c r="E63" i="10"/>
  <c r="AK85" i="10"/>
  <c r="K63" i="10"/>
  <c r="AG41" i="10"/>
  <c r="Q143" i="10"/>
  <c r="AH143" i="10" s="1"/>
  <c r="U44" i="10"/>
  <c r="E57" i="10"/>
  <c r="E60" i="10"/>
  <c r="M53" i="10"/>
  <c r="M56" i="10"/>
  <c r="M57" i="10" s="1"/>
  <c r="S57" i="10"/>
  <c r="G63" i="10"/>
  <c r="I143" i="10"/>
  <c r="AD143" i="10" s="1"/>
  <c r="M63" i="10"/>
  <c r="AG39" i="10"/>
  <c r="AH41" i="10"/>
  <c r="S143" i="10"/>
  <c r="AI143" i="10" s="1"/>
  <c r="W44" i="10"/>
  <c r="G57" i="10"/>
  <c r="G60" i="10"/>
  <c r="O53" i="10"/>
  <c r="AE85" i="10"/>
  <c r="G56" i="10"/>
  <c r="G59" i="10"/>
  <c r="G62" i="10"/>
  <c r="AI34" i="10"/>
  <c r="O121" i="10"/>
  <c r="AT121" i="10" s="1"/>
  <c r="AH39" i="10"/>
  <c r="AJ40" i="10"/>
  <c r="U143" i="10"/>
  <c r="AJ143" i="10" s="1"/>
  <c r="U53" i="10"/>
  <c r="AK43" i="10"/>
  <c r="Q53" i="10"/>
  <c r="Q63" i="10"/>
  <c r="AF85" i="10"/>
  <c r="S127" i="10"/>
  <c r="S130" i="10" s="1"/>
  <c r="N268" i="1" l="1"/>
  <c r="G8" i="21" s="1"/>
  <c r="AM151" i="11"/>
  <c r="S60" i="10"/>
  <c r="S61" i="10"/>
  <c r="S64" i="10"/>
  <c r="O119" i="10"/>
  <c r="U58" i="10"/>
  <c r="AI42" i="10"/>
  <c r="G53" i="10"/>
  <c r="X53" i="10" s="1"/>
  <c r="S102" i="10"/>
  <c r="S103" i="10" s="1"/>
  <c r="X42" i="10"/>
  <c r="Y42" i="10" s="1"/>
  <c r="O126" i="10"/>
  <c r="AT126" i="10" s="1"/>
  <c r="E64" i="10"/>
  <c r="S58" i="10"/>
  <c r="S88" i="10" s="1"/>
  <c r="U73" i="10"/>
  <c r="O125" i="10"/>
  <c r="AT125" i="10" s="1"/>
  <c r="U74" i="10"/>
  <c r="AJ74" i="10" s="1"/>
  <c r="O123" i="10"/>
  <c r="AT123" i="10" s="1"/>
  <c r="AT127" i="10" s="1"/>
  <c r="Q102" i="10"/>
  <c r="Q103" i="10" s="1"/>
  <c r="Q113" i="10" s="1"/>
  <c r="AU113" i="10" s="1"/>
  <c r="M113" i="10"/>
  <c r="AS113" i="10" s="1"/>
  <c r="S121" i="10"/>
  <c r="AV121" i="10" s="1"/>
  <c r="AV127" i="10" s="1"/>
  <c r="S119" i="10"/>
  <c r="U76" i="10"/>
  <c r="AJ76" i="10" s="1"/>
  <c r="O122" i="10"/>
  <c r="AT122" i="10" s="1"/>
  <c r="O127" i="10"/>
  <c r="O130" i="10" s="1"/>
  <c r="AG130" i="10" s="1"/>
  <c r="H221" i="1" s="1"/>
  <c r="M110" i="10"/>
  <c r="AS110" i="10" s="1"/>
  <c r="S124" i="10"/>
  <c r="AV124" i="10" s="1"/>
  <c r="U103" i="10"/>
  <c r="O88" i="10"/>
  <c r="O89" i="10"/>
  <c r="K60" i="10"/>
  <c r="O129" i="10"/>
  <c r="AG129" i="10" s="1"/>
  <c r="H220" i="1" s="1"/>
  <c r="AG36" i="10"/>
  <c r="O35" i="10"/>
  <c r="O38" i="10"/>
  <c r="AG38" i="10" s="1"/>
  <c r="I149" i="10"/>
  <c r="AD149" i="10" s="1"/>
  <c r="E240" i="1" s="1"/>
  <c r="AD53" i="10"/>
  <c r="Q112" i="10"/>
  <c r="Q107" i="10"/>
  <c r="AU107" i="10" s="1"/>
  <c r="Q110" i="10"/>
  <c r="AU110" i="10" s="1"/>
  <c r="Q109" i="10"/>
  <c r="AU109" i="10" s="1"/>
  <c r="S140" i="10"/>
  <c r="AI140" i="10" s="1"/>
  <c r="J231" i="1" s="1"/>
  <c r="AI35" i="10"/>
  <c r="S129" i="10"/>
  <c r="AI129" i="10" s="1"/>
  <c r="J220" i="1" s="1"/>
  <c r="AI36" i="10"/>
  <c r="S38" i="10"/>
  <c r="AI38" i="10" s="1"/>
  <c r="Q117" i="10"/>
  <c r="Q118" i="10"/>
  <c r="G102" i="10"/>
  <c r="G64" i="10"/>
  <c r="G101" i="10"/>
  <c r="G103" i="10" s="1"/>
  <c r="M58" i="10"/>
  <c r="AI44" i="10"/>
  <c r="S54" i="10"/>
  <c r="E61" i="10"/>
  <c r="G84" i="10"/>
  <c r="G81" i="10"/>
  <c r="AC78" i="10"/>
  <c r="AP78" i="10" s="1"/>
  <c r="G82" i="10"/>
  <c r="G79" i="10"/>
  <c r="G80" i="10"/>
  <c r="G83" i="10"/>
  <c r="I57" i="10"/>
  <c r="I58" i="10" s="1"/>
  <c r="I59" i="10"/>
  <c r="U117" i="10"/>
  <c r="U118" i="10"/>
  <c r="O73" i="10"/>
  <c r="O74" i="10"/>
  <c r="AG74" i="10" s="1"/>
  <c r="O76" i="10"/>
  <c r="AG76" i="10" s="1"/>
  <c r="O75" i="10"/>
  <c r="AG75" i="10" s="1"/>
  <c r="E103" i="10"/>
  <c r="AC42" i="10"/>
  <c r="G36" i="10"/>
  <c r="E54" i="10"/>
  <c r="AB44" i="10"/>
  <c r="G61" i="10"/>
  <c r="M54" i="10"/>
  <c r="O82" i="10"/>
  <c r="O79" i="10"/>
  <c r="O83" i="10"/>
  <c r="O80" i="10"/>
  <c r="AG78" i="10"/>
  <c r="AT78" i="10" s="1"/>
  <c r="O84" i="10"/>
  <c r="O81" i="10"/>
  <c r="I117" i="10"/>
  <c r="I118" i="10"/>
  <c r="U54" i="10"/>
  <c r="AJ44" i="10"/>
  <c r="W118" i="10"/>
  <c r="W117" i="10"/>
  <c r="W129" i="10"/>
  <c r="AK129" i="10" s="1"/>
  <c r="AK36" i="10"/>
  <c r="W38" i="10"/>
  <c r="AK38" i="10" s="1"/>
  <c r="AH42" i="10"/>
  <c r="Q54" i="10"/>
  <c r="AD42" i="10"/>
  <c r="I36" i="10"/>
  <c r="M36" i="10"/>
  <c r="G54" i="10"/>
  <c r="Q88" i="10"/>
  <c r="Q89" i="10"/>
  <c r="S97" i="10"/>
  <c r="AV97" i="10" s="1"/>
  <c r="S95" i="10"/>
  <c r="AV95" i="10" s="1"/>
  <c r="S93" i="10"/>
  <c r="AV93" i="10" s="1"/>
  <c r="AI91" i="10"/>
  <c r="S94" i="10"/>
  <c r="AV94" i="10" s="1"/>
  <c r="S92" i="10"/>
  <c r="S96" i="10"/>
  <c r="AV96" i="10" s="1"/>
  <c r="M59" i="10"/>
  <c r="K140" i="10"/>
  <c r="AE140" i="10" s="1"/>
  <c r="F231" i="1" s="1"/>
  <c r="AE35" i="10"/>
  <c r="E75" i="10"/>
  <c r="E74" i="10"/>
  <c r="E76" i="10"/>
  <c r="E73" i="10"/>
  <c r="M73" i="10"/>
  <c r="M74" i="10"/>
  <c r="AF74" i="10" s="1"/>
  <c r="M76" i="10"/>
  <c r="AF76" i="10" s="1"/>
  <c r="M75" i="10"/>
  <c r="AF75" i="10" s="1"/>
  <c r="AK44" i="10"/>
  <c r="W54" i="10"/>
  <c r="W35" i="10"/>
  <c r="AI130" i="10"/>
  <c r="J221" i="1" s="1"/>
  <c r="G58" i="10"/>
  <c r="M117" i="10"/>
  <c r="M118" i="10"/>
  <c r="E117" i="10"/>
  <c r="E118" i="10"/>
  <c r="AS112" i="10"/>
  <c r="M64" i="10"/>
  <c r="W53" i="10"/>
  <c r="Q74" i="10"/>
  <c r="AH74" i="10" s="1"/>
  <c r="Q73" i="10"/>
  <c r="Q76" i="10"/>
  <c r="AH76" i="10" s="1"/>
  <c r="Q75" i="10"/>
  <c r="AH75" i="10" s="1"/>
  <c r="AJ134" i="10"/>
  <c r="K225" i="1" s="1"/>
  <c r="U77" i="10"/>
  <c r="AJ73" i="10"/>
  <c r="E84" i="10"/>
  <c r="E81" i="10"/>
  <c r="AB78" i="10"/>
  <c r="AO78" i="10" s="1"/>
  <c r="E82" i="10"/>
  <c r="E79" i="10"/>
  <c r="E80" i="10"/>
  <c r="E83" i="10"/>
  <c r="B60" i="10"/>
  <c r="B61" i="10" s="1"/>
  <c r="W101" i="10"/>
  <c r="W64" i="10"/>
  <c r="W102" i="10"/>
  <c r="AK134" i="10"/>
  <c r="L225" i="1" s="1"/>
  <c r="W77" i="10"/>
  <c r="AK73" i="10"/>
  <c r="AB143" i="10"/>
  <c r="Y143" i="10"/>
  <c r="U64" i="10"/>
  <c r="K57" i="10"/>
  <c r="X57" i="10" s="1"/>
  <c r="K102" i="10"/>
  <c r="K64" i="10"/>
  <c r="K101" i="10"/>
  <c r="X59" i="10"/>
  <c r="W60" i="10"/>
  <c r="M106" i="10"/>
  <c r="Q60" i="10"/>
  <c r="Q61" i="10" s="1"/>
  <c r="Q36" i="10"/>
  <c r="X63" i="10"/>
  <c r="X64" i="10" s="1"/>
  <c r="G75" i="10"/>
  <c r="AC75" i="10" s="1"/>
  <c r="G74" i="10"/>
  <c r="AC74" i="10" s="1"/>
  <c r="G73" i="10"/>
  <c r="G76" i="10"/>
  <c r="AC76" i="10" s="1"/>
  <c r="E36" i="10"/>
  <c r="B41" i="10"/>
  <c r="AB42" i="10"/>
  <c r="G117" i="10"/>
  <c r="G118" i="10"/>
  <c r="X143" i="10"/>
  <c r="AL143" i="10" s="1"/>
  <c r="X44" i="10"/>
  <c r="W88" i="10"/>
  <c r="W90" i="10" s="1"/>
  <c r="W89" i="10"/>
  <c r="O103" i="10"/>
  <c r="U36" i="10"/>
  <c r="K117" i="10"/>
  <c r="K118" i="10"/>
  <c r="AG42" i="10"/>
  <c r="O54" i="10"/>
  <c r="E58" i="10"/>
  <c r="B57" i="10" s="1"/>
  <c r="B58" i="10" s="1"/>
  <c r="U83" i="10"/>
  <c r="U80" i="10"/>
  <c r="U84" i="10"/>
  <c r="U81" i="10"/>
  <c r="AJ78" i="10"/>
  <c r="AW78" i="10" s="1"/>
  <c r="U79" i="10"/>
  <c r="U82" i="10"/>
  <c r="K149" i="10"/>
  <c r="AE149" i="10" s="1"/>
  <c r="F240" i="1" s="1"/>
  <c r="AE53" i="10"/>
  <c r="U61" i="10"/>
  <c r="I102" i="10"/>
  <c r="I101" i="10"/>
  <c r="I64" i="10"/>
  <c r="S74" i="10"/>
  <c r="AI74" i="10" s="1"/>
  <c r="S75" i="10"/>
  <c r="AI75" i="10" s="1"/>
  <c r="S73" i="10"/>
  <c r="S76" i="10"/>
  <c r="AI76" i="10" s="1"/>
  <c r="Q64" i="10"/>
  <c r="U88" i="10"/>
  <c r="U89" i="10"/>
  <c r="O61" i="10"/>
  <c r="L220" i="1" l="1"/>
  <c r="AK139" i="10"/>
  <c r="AL42" i="10"/>
  <c r="X54" i="10"/>
  <c r="AM152" i="11"/>
  <c r="N270" i="1" s="1"/>
  <c r="N269" i="1"/>
  <c r="H8" i="21" s="1"/>
  <c r="I8" i="21" s="1"/>
  <c r="S106" i="10"/>
  <c r="S107" i="10"/>
  <c r="AV107" i="10" s="1"/>
  <c r="S112" i="10"/>
  <c r="S113" i="10"/>
  <c r="AV113" i="10" s="1"/>
  <c r="S110" i="10"/>
  <c r="AV110" i="10" s="1"/>
  <c r="S109" i="10"/>
  <c r="AV109" i="10" s="1"/>
  <c r="S108" i="10"/>
  <c r="AV108" i="10" s="1"/>
  <c r="S111" i="10"/>
  <c r="AV111" i="10" s="1"/>
  <c r="S90" i="10"/>
  <c r="M119" i="10"/>
  <c r="K103" i="10"/>
  <c r="Q106" i="10"/>
  <c r="Q111" i="10"/>
  <c r="AU111" i="10" s="1"/>
  <c r="U112" i="10"/>
  <c r="AW112" i="10" s="1"/>
  <c r="U107" i="10"/>
  <c r="AW107" i="10" s="1"/>
  <c r="U111" i="10"/>
  <c r="AW111" i="10" s="1"/>
  <c r="U109" i="10"/>
  <c r="AW109" i="10" s="1"/>
  <c r="U106" i="10"/>
  <c r="U113" i="10"/>
  <c r="AW113" i="10" s="1"/>
  <c r="U110" i="10"/>
  <c r="AW110" i="10" s="1"/>
  <c r="U108" i="10"/>
  <c r="AW108" i="10" s="1"/>
  <c r="Q119" i="10"/>
  <c r="Q108" i="10"/>
  <c r="AU108" i="10" s="1"/>
  <c r="I119" i="10"/>
  <c r="S89" i="10"/>
  <c r="S84" i="10"/>
  <c r="S82" i="10"/>
  <c r="S79" i="10"/>
  <c r="S85" i="10" s="1"/>
  <c r="AI78" i="10"/>
  <c r="AV78" i="10" s="1"/>
  <c r="S80" i="10"/>
  <c r="S83" i="10"/>
  <c r="S81" i="10"/>
  <c r="Q92" i="10"/>
  <c r="Q97" i="10"/>
  <c r="AU97" i="10" s="1"/>
  <c r="Q95" i="10"/>
  <c r="AU95" i="10" s="1"/>
  <c r="Q93" i="10"/>
  <c r="AU93" i="10" s="1"/>
  <c r="Q94" i="10"/>
  <c r="AU94" i="10" s="1"/>
  <c r="Q96" i="10"/>
  <c r="AU96" i="10" s="1"/>
  <c r="AH91" i="10"/>
  <c r="O112" i="10"/>
  <c r="O109" i="10"/>
  <c r="AT109" i="10" s="1"/>
  <c r="O110" i="10"/>
  <c r="AT110" i="10" s="1"/>
  <c r="O107" i="10"/>
  <c r="AT107" i="10" s="1"/>
  <c r="O106" i="10"/>
  <c r="O113" i="10"/>
  <c r="AT113" i="10" s="1"/>
  <c r="O111" i="10"/>
  <c r="AT111" i="10" s="1"/>
  <c r="O108" i="10"/>
  <c r="AT108" i="10" s="1"/>
  <c r="AB75" i="10"/>
  <c r="O140" i="10"/>
  <c r="AG140" i="10" s="1"/>
  <c r="H231" i="1" s="1"/>
  <c r="AG35" i="10"/>
  <c r="AW83" i="10"/>
  <c r="AW80" i="10"/>
  <c r="AW79" i="10"/>
  <c r="AW84" i="10"/>
  <c r="AW82" i="10"/>
  <c r="AW81" i="10"/>
  <c r="U129" i="10"/>
  <c r="AJ129" i="10" s="1"/>
  <c r="K220" i="1" s="1"/>
  <c r="AJ36" i="10"/>
  <c r="U38" i="10"/>
  <c r="AJ38" i="10" s="1"/>
  <c r="U35" i="10"/>
  <c r="K73" i="10"/>
  <c r="K76" i="10"/>
  <c r="AE76" i="10" s="1"/>
  <c r="K74" i="10"/>
  <c r="AE74" i="10" s="1"/>
  <c r="K75" i="10"/>
  <c r="AE75" i="10" s="1"/>
  <c r="W103" i="10"/>
  <c r="X101" i="10"/>
  <c r="AB76" i="10"/>
  <c r="AT82" i="10"/>
  <c r="AT79" i="10"/>
  <c r="AT83" i="10"/>
  <c r="AT80" i="10"/>
  <c r="AT81" i="10"/>
  <c r="AT84" i="10"/>
  <c r="G129" i="10"/>
  <c r="AC129" i="10" s="1"/>
  <c r="D220" i="1" s="1"/>
  <c r="G35" i="10"/>
  <c r="AC36" i="10"/>
  <c r="G38" i="10"/>
  <c r="AC38" i="10" s="1"/>
  <c r="I75" i="10"/>
  <c r="AD75" i="10" s="1"/>
  <c r="I73" i="10"/>
  <c r="I76" i="10"/>
  <c r="AD76" i="10" s="1"/>
  <c r="I74" i="10"/>
  <c r="AD74" i="10" s="1"/>
  <c r="Q129" i="10"/>
  <c r="AH129" i="10" s="1"/>
  <c r="I220" i="1" s="1"/>
  <c r="AH36" i="10"/>
  <c r="Q38" i="10"/>
  <c r="AH38" i="10" s="1"/>
  <c r="Q35" i="10"/>
  <c r="G89" i="10"/>
  <c r="G88" i="10"/>
  <c r="G150" i="10" s="1"/>
  <c r="AB74" i="10"/>
  <c r="X36" i="10"/>
  <c r="I88" i="10"/>
  <c r="I89" i="10"/>
  <c r="Q77" i="10"/>
  <c r="AH73" i="10"/>
  <c r="AH134" i="10"/>
  <c r="I225" i="1" s="1"/>
  <c r="W83" i="10"/>
  <c r="W80" i="10"/>
  <c r="W84" i="10"/>
  <c r="W81" i="10"/>
  <c r="W79" i="10"/>
  <c r="AK78" i="10"/>
  <c r="AX78" i="10" s="1"/>
  <c r="W82" i="10"/>
  <c r="W140" i="10"/>
  <c r="AK140" i="10" s="1"/>
  <c r="L231" i="1" s="1"/>
  <c r="AK35" i="10"/>
  <c r="G149" i="10"/>
  <c r="AC149" i="10" s="1"/>
  <c r="D240" i="1" s="1"/>
  <c r="AC53" i="10"/>
  <c r="I103" i="10"/>
  <c r="E88" i="10"/>
  <c r="E150" i="10" s="1"/>
  <c r="E89" i="10"/>
  <c r="W149" i="10"/>
  <c r="AK149" i="10" s="1"/>
  <c r="L240" i="1" s="1"/>
  <c r="AK53" i="10"/>
  <c r="M129" i="10"/>
  <c r="AF129" i="10" s="1"/>
  <c r="G220" i="1" s="1"/>
  <c r="M35" i="10"/>
  <c r="AF36" i="10"/>
  <c r="M38" i="10"/>
  <c r="AF38" i="10" s="1"/>
  <c r="X118" i="10"/>
  <c r="W124" i="10"/>
  <c r="W127" i="10"/>
  <c r="W130" i="10" s="1"/>
  <c r="W126" i="10"/>
  <c r="W123" i="10"/>
  <c r="W121" i="10"/>
  <c r="W122" i="10"/>
  <c r="W125" i="10"/>
  <c r="Y46" i="10"/>
  <c r="AD103" i="10"/>
  <c r="G112" i="10"/>
  <c r="G113" i="10"/>
  <c r="G110" i="10"/>
  <c r="AP110" i="10" s="1"/>
  <c r="G111" i="10"/>
  <c r="AP111" i="10" s="1"/>
  <c r="G107" i="10"/>
  <c r="AP107" i="10" s="1"/>
  <c r="G109" i="10"/>
  <c r="AP109" i="10" s="1"/>
  <c r="G106" i="10"/>
  <c r="G135" i="10" s="1"/>
  <c r="AC135" i="10" s="1"/>
  <c r="G108" i="10"/>
  <c r="AP108" i="10" s="1"/>
  <c r="M114" i="10"/>
  <c r="M131" i="10" s="1"/>
  <c r="AF131" i="10" s="1"/>
  <c r="AS106" i="10"/>
  <c r="AS114" i="10" s="1"/>
  <c r="M89" i="10"/>
  <c r="M88" i="10"/>
  <c r="O149" i="10"/>
  <c r="AG149" i="10" s="1"/>
  <c r="H240" i="1" s="1"/>
  <c r="AG53" i="10"/>
  <c r="W61" i="10"/>
  <c r="AO84" i="10"/>
  <c r="AO81" i="10"/>
  <c r="AO79" i="10"/>
  <c r="AO82" i="10"/>
  <c r="AO80" i="10"/>
  <c r="AO83" i="10"/>
  <c r="M60" i="10"/>
  <c r="M61" i="10" s="1"/>
  <c r="I129" i="10"/>
  <c r="AD129" i="10" s="1"/>
  <c r="E220" i="1" s="1"/>
  <c r="AD36" i="10"/>
  <c r="I35" i="10"/>
  <c r="I38" i="10"/>
  <c r="AD38" i="10" s="1"/>
  <c r="G85" i="10"/>
  <c r="U97" i="10"/>
  <c r="AW97" i="10" s="1"/>
  <c r="U94" i="10"/>
  <c r="AW94" i="10" s="1"/>
  <c r="U95" i="10"/>
  <c r="AW95" i="10" s="1"/>
  <c r="U93" i="10"/>
  <c r="AW93" i="10" s="1"/>
  <c r="U96" i="10"/>
  <c r="U92" i="10"/>
  <c r="U150" i="10" s="1"/>
  <c r="AJ91" i="10"/>
  <c r="X149" i="10"/>
  <c r="AL149" i="10" s="1"/>
  <c r="M240" i="1" s="1"/>
  <c r="C9" i="21" s="1"/>
  <c r="U149" i="10"/>
  <c r="AJ149" i="10" s="1"/>
  <c r="K240" i="1" s="1"/>
  <c r="AJ53" i="10"/>
  <c r="M149" i="10"/>
  <c r="AF149" i="10" s="1"/>
  <c r="G240" i="1" s="1"/>
  <c r="AF53" i="10"/>
  <c r="AU112" i="10"/>
  <c r="AE78" i="10"/>
  <c r="AR78" i="10" s="1"/>
  <c r="K82" i="10"/>
  <c r="K79" i="10"/>
  <c r="K83" i="10"/>
  <c r="K84" i="10"/>
  <c r="K80" i="10"/>
  <c r="K81" i="10"/>
  <c r="O85" i="10"/>
  <c r="AC134" i="10"/>
  <c r="D225" i="1" s="1"/>
  <c r="AC73" i="10"/>
  <c r="G77" i="10"/>
  <c r="K113" i="10"/>
  <c r="AR113" i="10" s="1"/>
  <c r="K110" i="10"/>
  <c r="AR110" i="10" s="1"/>
  <c r="K107" i="10"/>
  <c r="AR107" i="10" s="1"/>
  <c r="K106" i="10"/>
  <c r="K112" i="10"/>
  <c r="K111" i="10"/>
  <c r="AR111" i="10" s="1"/>
  <c r="K109" i="10"/>
  <c r="AR109" i="10" s="1"/>
  <c r="K108" i="10"/>
  <c r="AR108" i="10" s="1"/>
  <c r="AV92" i="10"/>
  <c r="S136" i="10"/>
  <c r="AI136" i="10" s="1"/>
  <c r="S98" i="10"/>
  <c r="Q149" i="10"/>
  <c r="AH149" i="10" s="1"/>
  <c r="I240" i="1" s="1"/>
  <c r="AH53" i="10"/>
  <c r="I122" i="10"/>
  <c r="AQ122" i="10" s="1"/>
  <c r="I123" i="10"/>
  <c r="AQ123" i="10" s="1"/>
  <c r="I125" i="10"/>
  <c r="AQ125" i="10" s="1"/>
  <c r="I124" i="10"/>
  <c r="AQ124" i="10" s="1"/>
  <c r="I127" i="10"/>
  <c r="I130" i="10" s="1"/>
  <c r="I121" i="10"/>
  <c r="AQ121" i="10" s="1"/>
  <c r="I126" i="10"/>
  <c r="AQ126" i="10" s="1"/>
  <c r="AG134" i="10"/>
  <c r="H225" i="1" s="1"/>
  <c r="AG73" i="10"/>
  <c r="O77" i="10"/>
  <c r="AP84" i="10"/>
  <c r="AP81" i="10"/>
  <c r="AP79" i="10"/>
  <c r="AP82" i="10"/>
  <c r="AP83" i="10"/>
  <c r="AP80" i="10"/>
  <c r="Q124" i="10"/>
  <c r="AU124" i="10" s="1"/>
  <c r="Q126" i="10"/>
  <c r="AU126" i="10" s="1"/>
  <c r="Q127" i="10"/>
  <c r="Q130" i="10" s="1"/>
  <c r="Q123" i="10"/>
  <c r="AU123" i="10" s="1"/>
  <c r="Q121" i="10"/>
  <c r="AU121" i="10" s="1"/>
  <c r="Q125" i="10"/>
  <c r="AU125" i="10" s="1"/>
  <c r="Q122" i="10"/>
  <c r="AU122" i="10" s="1"/>
  <c r="Q114" i="10"/>
  <c r="Q131" i="10" s="1"/>
  <c r="AH131" i="10" s="1"/>
  <c r="AU106" i="10"/>
  <c r="K61" i="10"/>
  <c r="Q82" i="10"/>
  <c r="Q79" i="10"/>
  <c r="Q150" i="10" s="1"/>
  <c r="Q83" i="10"/>
  <c r="Q80" i="10"/>
  <c r="Q81" i="10"/>
  <c r="Q84" i="10"/>
  <c r="AH78" i="10"/>
  <c r="AU78" i="10" s="1"/>
  <c r="U135" i="10"/>
  <c r="AJ135" i="10" s="1"/>
  <c r="E122" i="10"/>
  <c r="AO122" i="10" s="1"/>
  <c r="E124" i="10"/>
  <c r="AO124" i="10" s="1"/>
  <c r="E121" i="10"/>
  <c r="AO121" i="10" s="1"/>
  <c r="E125" i="10"/>
  <c r="AO125" i="10" s="1"/>
  <c r="E123" i="10"/>
  <c r="AO123" i="10" s="1"/>
  <c r="E127" i="10"/>
  <c r="E130" i="10" s="1"/>
  <c r="E126" i="10"/>
  <c r="AO126" i="10" s="1"/>
  <c r="G96" i="10"/>
  <c r="AP96" i="10" s="1"/>
  <c r="G94" i="10"/>
  <c r="AP94" i="10" s="1"/>
  <c r="AC91" i="10"/>
  <c r="G92" i="10"/>
  <c r="G97" i="10"/>
  <c r="AP97" i="10" s="1"/>
  <c r="G93" i="10"/>
  <c r="AP93" i="10" s="1"/>
  <c r="G95" i="10"/>
  <c r="AP95" i="10" s="1"/>
  <c r="U122" i="10"/>
  <c r="AW122" i="10" s="1"/>
  <c r="U126" i="10"/>
  <c r="AW126" i="10" s="1"/>
  <c r="U127" i="10"/>
  <c r="U130" i="10" s="1"/>
  <c r="U123" i="10"/>
  <c r="AW123" i="10" s="1"/>
  <c r="U121" i="10"/>
  <c r="AW121" i="10" s="1"/>
  <c r="U124" i="10"/>
  <c r="AW124" i="10" s="1"/>
  <c r="U125" i="10"/>
  <c r="AW125" i="10" s="1"/>
  <c r="E129" i="10"/>
  <c r="AB129" i="10" s="1"/>
  <c r="C220" i="1" s="1"/>
  <c r="AB36" i="10"/>
  <c r="AL36" i="10" s="1"/>
  <c r="AL35" i="10" s="1"/>
  <c r="E38" i="10"/>
  <c r="AB38" i="10" s="1"/>
  <c r="E35" i="10"/>
  <c r="S149" i="10"/>
  <c r="AI149" i="10" s="1"/>
  <c r="J240" i="1" s="1"/>
  <c r="AI53" i="10"/>
  <c r="E85" i="10"/>
  <c r="E112" i="10"/>
  <c r="E109" i="10"/>
  <c r="AO109" i="10" s="1"/>
  <c r="E113" i="10"/>
  <c r="AO113" i="10" s="1"/>
  <c r="E106" i="10"/>
  <c r="E107" i="10"/>
  <c r="AO107" i="10" s="1"/>
  <c r="E111" i="10"/>
  <c r="AO111" i="10" s="1"/>
  <c r="E108" i="10"/>
  <c r="AO108" i="10" s="1"/>
  <c r="E110" i="10"/>
  <c r="AO110" i="10" s="1"/>
  <c r="U90" i="10"/>
  <c r="U137" i="10" s="1"/>
  <c r="K121" i="10"/>
  <c r="AR121" i="10" s="1"/>
  <c r="K124" i="10"/>
  <c r="AR124" i="10" s="1"/>
  <c r="K125" i="10"/>
  <c r="AR125" i="10" s="1"/>
  <c r="K122" i="10"/>
  <c r="AR122" i="10" s="1"/>
  <c r="K126" i="10"/>
  <c r="AR126" i="10" s="1"/>
  <c r="K127" i="10"/>
  <c r="K130" i="10" s="1"/>
  <c r="K123" i="10"/>
  <c r="AR123" i="10" s="1"/>
  <c r="G122" i="10"/>
  <c r="AP122" i="10" s="1"/>
  <c r="G127" i="10"/>
  <c r="G130" i="10" s="1"/>
  <c r="G124" i="10"/>
  <c r="AP124" i="10" s="1"/>
  <c r="G121" i="10"/>
  <c r="AP121" i="10" s="1"/>
  <c r="G123" i="10"/>
  <c r="AP123" i="10" s="1"/>
  <c r="G125" i="10"/>
  <c r="AP125" i="10" s="1"/>
  <c r="G126" i="10"/>
  <c r="AP126" i="10" s="1"/>
  <c r="X102" i="10"/>
  <c r="E119" i="10"/>
  <c r="AF134" i="10"/>
  <c r="G225" i="1" s="1"/>
  <c r="AF73" i="10"/>
  <c r="M77" i="10"/>
  <c r="U119" i="10"/>
  <c r="O90" i="10"/>
  <c r="Q90" i="10"/>
  <c r="W119" i="10"/>
  <c r="X117" i="10"/>
  <c r="X119" i="10" s="1"/>
  <c r="AG91" i="10"/>
  <c r="O92" i="10"/>
  <c r="O150" i="10" s="1"/>
  <c r="O97" i="10"/>
  <c r="AT97" i="10" s="1"/>
  <c r="O95" i="10"/>
  <c r="AT95" i="10" s="1"/>
  <c r="O93" i="10"/>
  <c r="AT93" i="10" s="1"/>
  <c r="O94" i="10"/>
  <c r="AT94" i="10" s="1"/>
  <c r="O96" i="10"/>
  <c r="AT96" i="10" s="1"/>
  <c r="AI134" i="10"/>
  <c r="J225" i="1" s="1"/>
  <c r="S77" i="10"/>
  <c r="AI73" i="10"/>
  <c r="U85" i="10"/>
  <c r="K119" i="10"/>
  <c r="G119" i="10"/>
  <c r="Y64" i="10"/>
  <c r="K58" i="10"/>
  <c r="M122" i="10"/>
  <c r="AS122" i="10" s="1"/>
  <c r="M126" i="10"/>
  <c r="AS126" i="10" s="1"/>
  <c r="M123" i="10"/>
  <c r="AS123" i="10" s="1"/>
  <c r="M121" i="10"/>
  <c r="AS121" i="10" s="1"/>
  <c r="M124" i="10"/>
  <c r="AS124" i="10" s="1"/>
  <c r="M125" i="10"/>
  <c r="AS125" i="10" s="1"/>
  <c r="M127" i="10"/>
  <c r="M130" i="10" s="1"/>
  <c r="E134" i="10"/>
  <c r="E77" i="10"/>
  <c r="AB73" i="10"/>
  <c r="E149" i="10"/>
  <c r="AB149" i="10" s="1"/>
  <c r="C240" i="1" s="1"/>
  <c r="AB53" i="10"/>
  <c r="I60" i="10"/>
  <c r="I61" i="10" s="1"/>
  <c r="E95" i="10"/>
  <c r="E96" i="10"/>
  <c r="E94" i="10"/>
  <c r="AB91" i="10"/>
  <c r="E92" i="10"/>
  <c r="E93" i="10"/>
  <c r="E97" i="10"/>
  <c r="AL53" i="10" l="1"/>
  <c r="Q144" i="10"/>
  <c r="U114" i="10"/>
  <c r="U131" i="10" s="1"/>
  <c r="AJ131" i="10" s="1"/>
  <c r="AW106" i="10"/>
  <c r="AW114" i="10" s="1"/>
  <c r="S137" i="10"/>
  <c r="AL75" i="10"/>
  <c r="E135" i="10"/>
  <c r="AB135" i="10" s="1"/>
  <c r="S150" i="10"/>
  <c r="AI150" i="10" s="1"/>
  <c r="J241" i="1" s="1"/>
  <c r="Q137" i="10"/>
  <c r="Q138" i="10" s="1"/>
  <c r="AH138" i="10" s="1"/>
  <c r="I229" i="1" s="1"/>
  <c r="AV84" i="10"/>
  <c r="AV79" i="10"/>
  <c r="AV82" i="10"/>
  <c r="AV83" i="10"/>
  <c r="AV80" i="10"/>
  <c r="AV81" i="10"/>
  <c r="AV112" i="10"/>
  <c r="S144" i="10"/>
  <c r="X60" i="10"/>
  <c r="AL78" i="10" s="1"/>
  <c r="S135" i="10"/>
  <c r="AI135" i="10" s="1"/>
  <c r="S114" i="10"/>
  <c r="S131" i="10" s="1"/>
  <c r="AI131" i="10" s="1"/>
  <c r="AV106" i="10"/>
  <c r="AV114" i="10" s="1"/>
  <c r="U139" i="10"/>
  <c r="AJ139" i="10" s="1"/>
  <c r="K230" i="1" s="1"/>
  <c r="AJ137" i="10"/>
  <c r="U138" i="10"/>
  <c r="AB150" i="10"/>
  <c r="C241" i="1" s="1"/>
  <c r="E151" i="10"/>
  <c r="Q151" i="10"/>
  <c r="AH150" i="10"/>
  <c r="I241" i="1" s="1"/>
  <c r="I94" i="10"/>
  <c r="AQ94" i="10" s="1"/>
  <c r="AD91" i="10"/>
  <c r="I92" i="10"/>
  <c r="I97" i="10"/>
  <c r="AQ97" i="10" s="1"/>
  <c r="I95" i="10"/>
  <c r="AQ95" i="10" s="1"/>
  <c r="I96" i="10"/>
  <c r="AQ96" i="10" s="1"/>
  <c r="I93" i="10"/>
  <c r="AQ93" i="10" s="1"/>
  <c r="M140" i="10"/>
  <c r="AF140" i="10" s="1"/>
  <c r="G231" i="1" s="1"/>
  <c r="AF35" i="10"/>
  <c r="AO97" i="10"/>
  <c r="O137" i="10"/>
  <c r="AP112" i="10"/>
  <c r="G144" i="10"/>
  <c r="AD112" i="10"/>
  <c r="G140" i="10"/>
  <c r="AC140" i="10" s="1"/>
  <c r="D231" i="1" s="1"/>
  <c r="AC35" i="10"/>
  <c r="W110" i="10"/>
  <c r="W111" i="10"/>
  <c r="W109" i="10"/>
  <c r="W112" i="10"/>
  <c r="W113" i="10"/>
  <c r="W107" i="10"/>
  <c r="W106" i="10"/>
  <c r="W135" i="10" s="1"/>
  <c r="AK135" i="10" s="1"/>
  <c r="W108" i="10"/>
  <c r="AB134" i="10"/>
  <c r="X134" i="10"/>
  <c r="AH130" i="10"/>
  <c r="I221" i="1" s="1"/>
  <c r="AO94" i="10"/>
  <c r="AO93" i="10"/>
  <c r="O98" i="10"/>
  <c r="AT92" i="10"/>
  <c r="O136" i="10"/>
  <c r="AG136" i="10" s="1"/>
  <c r="AO112" i="10"/>
  <c r="E144" i="10"/>
  <c r="G136" i="10"/>
  <c r="AC136" i="10" s="1"/>
  <c r="G98" i="10"/>
  <c r="AP92" i="10"/>
  <c r="AU82" i="10"/>
  <c r="AU79" i="10"/>
  <c r="AU84" i="10"/>
  <c r="AU80" i="10"/>
  <c r="AU83" i="10"/>
  <c r="AU81" i="10"/>
  <c r="AU127" i="10"/>
  <c r="AV98" i="10"/>
  <c r="AR79" i="10"/>
  <c r="AR80" i="10"/>
  <c r="AR82" i="10"/>
  <c r="AR81" i="10"/>
  <c r="AR84" i="10"/>
  <c r="AR83" i="10"/>
  <c r="AW92" i="10"/>
  <c r="U136" i="10"/>
  <c r="AJ136" i="10" s="1"/>
  <c r="U98" i="10"/>
  <c r="AF78" i="10"/>
  <c r="AS78" i="10" s="1"/>
  <c r="M82" i="10"/>
  <c r="M79" i="10"/>
  <c r="M83" i="10"/>
  <c r="M80" i="10"/>
  <c r="M81" i="10"/>
  <c r="M84" i="10"/>
  <c r="M90" i="10"/>
  <c r="Q140" i="10"/>
  <c r="AH140" i="10" s="1"/>
  <c r="I231" i="1" s="1"/>
  <c r="AH35" i="10"/>
  <c r="AW85" i="10"/>
  <c r="AD130" i="10"/>
  <c r="E221" i="1" s="1"/>
  <c r="G114" i="10"/>
  <c r="G131" i="10" s="1"/>
  <c r="AC131" i="10" s="1"/>
  <c r="AP106" i="10"/>
  <c r="AX121" i="10"/>
  <c r="I90" i="10"/>
  <c r="AW96" i="10"/>
  <c r="U144" i="10"/>
  <c r="U140" i="10"/>
  <c r="AJ140" i="10" s="1"/>
  <c r="K231" i="1" s="1"/>
  <c r="AJ35" i="10"/>
  <c r="AX83" i="10"/>
  <c r="AX80" i="10"/>
  <c r="AX81" i="10"/>
  <c r="AX84" i="10"/>
  <c r="AX79" i="10"/>
  <c r="AX82" i="10"/>
  <c r="AJ130" i="10"/>
  <c r="K221" i="1" s="1"/>
  <c r="AO85" i="10"/>
  <c r="AX123" i="10"/>
  <c r="AY123" i="10" s="1"/>
  <c r="X123" i="10"/>
  <c r="W85" i="10"/>
  <c r="O135" i="10"/>
  <c r="AG135" i="10" s="1"/>
  <c r="AT85" i="10"/>
  <c r="G151" i="10"/>
  <c r="AC150" i="10"/>
  <c r="D241" i="1" s="1"/>
  <c r="O144" i="10"/>
  <c r="AT112" i="10"/>
  <c r="S139" i="10"/>
  <c r="AI139" i="10" s="1"/>
  <c r="J230" i="1" s="1"/>
  <c r="AI137" i="10"/>
  <c r="S138" i="10"/>
  <c r="AP127" i="10"/>
  <c r="AS127" i="10"/>
  <c r="AC130" i="10"/>
  <c r="D221" i="1" s="1"/>
  <c r="AE91" i="10"/>
  <c r="K92" i="10"/>
  <c r="K97" i="10"/>
  <c r="AR97" i="10" s="1"/>
  <c r="K95" i="10"/>
  <c r="AR95" i="10" s="1"/>
  <c r="K96" i="10"/>
  <c r="AR96" i="10" s="1"/>
  <c r="K93" i="10"/>
  <c r="AR93" i="10" s="1"/>
  <c r="K94" i="10"/>
  <c r="AR94" i="10" s="1"/>
  <c r="AR112" i="10"/>
  <c r="K135" i="10"/>
  <c r="AE135" i="10" s="1"/>
  <c r="AX126" i="10"/>
  <c r="X126" i="10"/>
  <c r="X61" i="10"/>
  <c r="X129" i="10"/>
  <c r="AL129" i="10" s="1"/>
  <c r="X38" i="10"/>
  <c r="AL38" i="10" s="1"/>
  <c r="AD134" i="10"/>
  <c r="E225" i="1" s="1"/>
  <c r="AD73" i="10"/>
  <c r="I77" i="10"/>
  <c r="E136" i="10"/>
  <c r="AO92" i="10"/>
  <c r="E98" i="10"/>
  <c r="AF130" i="10"/>
  <c r="G221" i="1" s="1"/>
  <c r="Q135" i="10"/>
  <c r="AH135" i="10" s="1"/>
  <c r="AQ127" i="10"/>
  <c r="AX122" i="10"/>
  <c r="AY122" i="10" s="1"/>
  <c r="X122" i="10"/>
  <c r="I84" i="10"/>
  <c r="I81" i="10"/>
  <c r="AD78" i="10"/>
  <c r="AQ78" i="10" s="1"/>
  <c r="I82" i="10"/>
  <c r="I79" i="10"/>
  <c r="I150" i="10" s="1"/>
  <c r="I80" i="10"/>
  <c r="I83" i="10"/>
  <c r="AO127" i="10"/>
  <c r="AU114" i="10"/>
  <c r="AP85" i="10"/>
  <c r="AR106" i="10"/>
  <c r="AR114" i="10" s="1"/>
  <c r="K114" i="10"/>
  <c r="K131" i="10" s="1"/>
  <c r="AE131" i="10" s="1"/>
  <c r="I140" i="10"/>
  <c r="AD140" i="10" s="1"/>
  <c r="E231" i="1" s="1"/>
  <c r="AD35" i="10"/>
  <c r="AK130" i="10"/>
  <c r="L221" i="1" s="1"/>
  <c r="M96" i="10"/>
  <c r="AF91" i="10"/>
  <c r="M92" i="10"/>
  <c r="M97" i="10"/>
  <c r="AS97" i="10" s="1"/>
  <c r="M95" i="10"/>
  <c r="AS95" i="10" s="1"/>
  <c r="M93" i="10"/>
  <c r="AS93" i="10" s="1"/>
  <c r="M94" i="10"/>
  <c r="AS94" i="10" s="1"/>
  <c r="AH144" i="10"/>
  <c r="Q145" i="10"/>
  <c r="AR127" i="10"/>
  <c r="AX125" i="10"/>
  <c r="AY125" i="10" s="1"/>
  <c r="X125" i="10"/>
  <c r="AE134" i="10"/>
  <c r="F225" i="1" s="1"/>
  <c r="K77" i="10"/>
  <c r="AE73" i="10"/>
  <c r="AO96" i="10"/>
  <c r="AY126" i="10"/>
  <c r="AO95" i="10"/>
  <c r="Q85" i="10"/>
  <c r="E114" i="10"/>
  <c r="E131" i="10" s="1"/>
  <c r="AB131" i="10" s="1"/>
  <c r="AO106" i="10"/>
  <c r="E140" i="10"/>
  <c r="AB140" i="10" s="1"/>
  <c r="C231" i="1" s="1"/>
  <c r="AB35" i="10"/>
  <c r="W93" i="10"/>
  <c r="AX93" i="10" s="1"/>
  <c r="W96" i="10"/>
  <c r="AX96" i="10" s="1"/>
  <c r="W94" i="10"/>
  <c r="AX94" i="10" s="1"/>
  <c r="W97" i="10"/>
  <c r="AX97" i="10" s="1"/>
  <c r="W92" i="10"/>
  <c r="W150" i="10" s="1"/>
  <c r="AK150" i="10" s="1"/>
  <c r="L241" i="1" s="1"/>
  <c r="AK91" i="10"/>
  <c r="W95" i="10"/>
  <c r="AX95" i="10" s="1"/>
  <c r="X124" i="10"/>
  <c r="AX124" i="10"/>
  <c r="AY124" i="10" s="1"/>
  <c r="E90" i="10"/>
  <c r="AL74" i="10"/>
  <c r="AL76" i="10"/>
  <c r="E137" i="10"/>
  <c r="Q139" i="10"/>
  <c r="AH139" i="10" s="1"/>
  <c r="I230" i="1" s="1"/>
  <c r="AH137" i="10"/>
  <c r="AW127" i="10"/>
  <c r="AB130" i="10"/>
  <c r="C221" i="1" s="1"/>
  <c r="K89" i="10"/>
  <c r="K88" i="10"/>
  <c r="K150" i="10" s="1"/>
  <c r="X58" i="10"/>
  <c r="AE130" i="10"/>
  <c r="F221" i="1" s="1"/>
  <c r="K85" i="10"/>
  <c r="AN149" i="10"/>
  <c r="O240" i="1" s="1"/>
  <c r="AM149" i="10"/>
  <c r="N240" i="1" s="1"/>
  <c r="AD113" i="10"/>
  <c r="AP113" i="10"/>
  <c r="I106" i="10"/>
  <c r="I112" i="10"/>
  <c r="I109" i="10"/>
  <c r="AQ109" i="10" s="1"/>
  <c r="I110" i="10"/>
  <c r="AQ110" i="10" s="1"/>
  <c r="I107" i="10"/>
  <c r="AQ107" i="10" s="1"/>
  <c r="I111" i="10"/>
  <c r="AQ111" i="10" s="1"/>
  <c r="I108" i="10"/>
  <c r="AQ108" i="10" s="1"/>
  <c r="I113" i="10"/>
  <c r="AQ113" i="10" s="1"/>
  <c r="G90" i="10"/>
  <c r="G137" i="10" s="1"/>
  <c r="O114" i="10"/>
  <c r="O131" i="10" s="1"/>
  <c r="AT106" i="10"/>
  <c r="Q136" i="10"/>
  <c r="AH136" i="10" s="1"/>
  <c r="AU92" i="10"/>
  <c r="Q98" i="10"/>
  <c r="M220" i="1" l="1"/>
  <c r="AL139" i="10"/>
  <c r="M230" i="1" s="1"/>
  <c r="S151" i="10"/>
  <c r="AV85" i="10"/>
  <c r="AL73" i="10"/>
  <c r="M135" i="10"/>
  <c r="AF135" i="10" s="1"/>
  <c r="AY95" i="10"/>
  <c r="AX127" i="10"/>
  <c r="AL91" i="10"/>
  <c r="M150" i="10"/>
  <c r="AP114" i="10"/>
  <c r="S145" i="10"/>
  <c r="AI144" i="10"/>
  <c r="M137" i="10"/>
  <c r="AF137" i="10" s="1"/>
  <c r="Q141" i="10"/>
  <c r="Q142" i="10" s="1"/>
  <c r="AH142" i="10" s="1"/>
  <c r="I233" i="1" s="1"/>
  <c r="AU85" i="10"/>
  <c r="AD150" i="10"/>
  <c r="E241" i="1" s="1"/>
  <c r="I151" i="10"/>
  <c r="AC137" i="10"/>
  <c r="G139" i="10"/>
  <c r="AC139" i="10" s="1"/>
  <c r="D230" i="1" s="1"/>
  <c r="G138" i="10"/>
  <c r="AY108" i="10"/>
  <c r="AY111" i="10"/>
  <c r="AY110" i="10"/>
  <c r="AY109" i="10"/>
  <c r="AX92" i="10"/>
  <c r="W98" i="10"/>
  <c r="W136" i="10"/>
  <c r="AK136" i="10" s="1"/>
  <c r="AR85" i="10"/>
  <c r="AI138" i="10"/>
  <c r="J229" i="1" s="1"/>
  <c r="S141" i="10"/>
  <c r="W151" i="10"/>
  <c r="AY94" i="10"/>
  <c r="AX111" i="10"/>
  <c r="X111" i="10"/>
  <c r="AX85" i="10"/>
  <c r="X110" i="10"/>
  <c r="AX110" i="10"/>
  <c r="U151" i="10"/>
  <c r="AJ150" i="10"/>
  <c r="K241" i="1" s="1"/>
  <c r="AC144" i="10"/>
  <c r="G145" i="10"/>
  <c r="AS82" i="10"/>
  <c r="AS79" i="10"/>
  <c r="AS83" i="10"/>
  <c r="AS84" i="10"/>
  <c r="AS80" i="10"/>
  <c r="AS81" i="10"/>
  <c r="AW98" i="10"/>
  <c r="AX106" i="10"/>
  <c r="W114" i="10"/>
  <c r="W131" i="10" s="1"/>
  <c r="X106" i="10"/>
  <c r="AG137" i="10"/>
  <c r="O139" i="10"/>
  <c r="AG139" i="10" s="1"/>
  <c r="H230" i="1" s="1"/>
  <c r="O138" i="10"/>
  <c r="Q146" i="10"/>
  <c r="AH146" i="10" s="1"/>
  <c r="AH145" i="10"/>
  <c r="X127" i="10"/>
  <c r="X130" i="10" s="1"/>
  <c r="Q152" i="10"/>
  <c r="AH152" i="10" s="1"/>
  <c r="I243" i="1" s="1"/>
  <c r="AH151" i="10"/>
  <c r="I242" i="1" s="1"/>
  <c r="AL134" i="10"/>
  <c r="M225" i="1" s="1"/>
  <c r="AG144" i="10"/>
  <c r="O145" i="10"/>
  <c r="X108" i="10"/>
  <c r="AX108" i="10"/>
  <c r="AQ112" i="10"/>
  <c r="I144" i="10"/>
  <c r="K90" i="10"/>
  <c r="K137" i="10"/>
  <c r="M136" i="10"/>
  <c r="AF136" i="10" s="1"/>
  <c r="M98" i="10"/>
  <c r="AS92" i="10"/>
  <c r="AY92" i="10" s="1"/>
  <c r="AQ84" i="10"/>
  <c r="AQ81" i="10"/>
  <c r="AQ79" i="10"/>
  <c r="AQ82" i="10"/>
  <c r="AY82" i="10" s="1"/>
  <c r="AQ83" i="10"/>
  <c r="AY83" i="10" s="1"/>
  <c r="AQ80" i="10"/>
  <c r="AY80" i="10" s="1"/>
  <c r="AY78" i="10"/>
  <c r="G152" i="10"/>
  <c r="AC152" i="10" s="1"/>
  <c r="D243" i="1" s="1"/>
  <c r="AC151" i="10"/>
  <c r="D242" i="1" s="1"/>
  <c r="X107" i="10"/>
  <c r="AX107" i="10"/>
  <c r="AY107" i="10" s="1"/>
  <c r="AJ138" i="10"/>
  <c r="K229" i="1" s="1"/>
  <c r="U141" i="10"/>
  <c r="AB144" i="10"/>
  <c r="E145" i="10"/>
  <c r="AO98" i="10"/>
  <c r="AI132" i="10"/>
  <c r="J223" i="1" s="1"/>
  <c r="S133" i="10"/>
  <c r="AI133" i="10" s="1"/>
  <c r="J224" i="1" s="1"/>
  <c r="I114" i="10"/>
  <c r="I131" i="10" s="1"/>
  <c r="AQ106" i="10"/>
  <c r="AB136" i="10"/>
  <c r="AG132" i="10"/>
  <c r="H223" i="1" s="1"/>
  <c r="AT98" i="10"/>
  <c r="AX113" i="10"/>
  <c r="AY113" i="10" s="1"/>
  <c r="M85" i="10"/>
  <c r="I135" i="10"/>
  <c r="AT114" i="10"/>
  <c r="AO114" i="10"/>
  <c r="AS96" i="10"/>
  <c r="AY96" i="10" s="1"/>
  <c r="M144" i="10"/>
  <c r="I137" i="10"/>
  <c r="X137" i="10" s="1"/>
  <c r="K144" i="10"/>
  <c r="AY93" i="10"/>
  <c r="W144" i="10"/>
  <c r="AX112" i="10"/>
  <c r="AY112" i="10" s="1"/>
  <c r="X112" i="10"/>
  <c r="O151" i="10"/>
  <c r="AG150" i="10"/>
  <c r="H241" i="1" s="1"/>
  <c r="AC132" i="10"/>
  <c r="D223" i="1" s="1"/>
  <c r="AP98" i="10"/>
  <c r="AB137" i="10"/>
  <c r="E139" i="10"/>
  <c r="AB139" i="10" s="1"/>
  <c r="C230" i="1" s="1"/>
  <c r="E138" i="10"/>
  <c r="K136" i="10"/>
  <c r="AE136" i="10" s="1"/>
  <c r="K98" i="10"/>
  <c r="AR92" i="10"/>
  <c r="I85" i="10"/>
  <c r="AB151" i="10"/>
  <c r="C242" i="1" s="1"/>
  <c r="E152" i="10"/>
  <c r="AB152" i="10" s="1"/>
  <c r="C243" i="1" s="1"/>
  <c r="AU98" i="10"/>
  <c r="AG131" i="10"/>
  <c r="AY121" i="10"/>
  <c r="AY127" i="10" s="1"/>
  <c r="S152" i="10"/>
  <c r="AI152" i="10" s="1"/>
  <c r="J243" i="1" s="1"/>
  <c r="AI151" i="10"/>
  <c r="J242" i="1" s="1"/>
  <c r="AJ144" i="10"/>
  <c r="U145" i="10"/>
  <c r="AX109" i="10"/>
  <c r="X109" i="10"/>
  <c r="AY97" i="10"/>
  <c r="I136" i="10"/>
  <c r="AD136" i="10" s="1"/>
  <c r="I98" i="10"/>
  <c r="AQ92" i="10"/>
  <c r="W137" i="10"/>
  <c r="AH141" i="10" l="1"/>
  <c r="I232" i="1" s="1"/>
  <c r="W152" i="10"/>
  <c r="AK152" i="10" s="1"/>
  <c r="L243" i="1" s="1"/>
  <c r="AK151" i="10"/>
  <c r="L242" i="1" s="1"/>
  <c r="M138" i="10"/>
  <c r="S146" i="10"/>
  <c r="AI146" i="10" s="1"/>
  <c r="AI145" i="10"/>
  <c r="M139" i="10"/>
  <c r="AF139" i="10" s="1"/>
  <c r="G230" i="1" s="1"/>
  <c r="X150" i="10"/>
  <c r="AL150" i="10" s="1"/>
  <c r="M241" i="1" s="1"/>
  <c r="D9" i="21" s="1"/>
  <c r="AL132" i="10"/>
  <c r="M223" i="1" s="1"/>
  <c r="Z137" i="10"/>
  <c r="X139" i="10"/>
  <c r="AL137" i="10"/>
  <c r="AD137" i="10"/>
  <c r="I139" i="10"/>
  <c r="AD139" i="10" s="1"/>
  <c r="E230" i="1" s="1"/>
  <c r="I138" i="10"/>
  <c r="M151" i="10"/>
  <c r="AF150" i="10"/>
  <c r="G241" i="1" s="1"/>
  <c r="AD131" i="10"/>
  <c r="AS98" i="10"/>
  <c r="AK131" i="10"/>
  <c r="G146" i="10"/>
  <c r="AC146" i="10" s="1"/>
  <c r="AC145" i="10"/>
  <c r="AK132" i="10"/>
  <c r="L223" i="1" s="1"/>
  <c r="AX98" i="10"/>
  <c r="AX114" i="10"/>
  <c r="AY106" i="10"/>
  <c r="AY114" i="10" s="1"/>
  <c r="AD144" i="10"/>
  <c r="I145" i="10"/>
  <c r="O152" i="10"/>
  <c r="AG152" i="10" s="1"/>
  <c r="H243" i="1" s="1"/>
  <c r="AG151" i="10"/>
  <c r="H242" i="1" s="1"/>
  <c r="AB145" i="10"/>
  <c r="E146" i="10"/>
  <c r="AB146" i="10" s="1"/>
  <c r="X136" i="10"/>
  <c r="AL136" i="10" s="1"/>
  <c r="S142" i="10"/>
  <c r="AI142" i="10" s="1"/>
  <c r="J233" i="1" s="1"/>
  <c r="AI141" i="10"/>
  <c r="J232" i="1" s="1"/>
  <c r="AC138" i="10"/>
  <c r="D229" i="1" s="1"/>
  <c r="G141" i="10"/>
  <c r="AH132" i="10"/>
  <c r="I223" i="1" s="1"/>
  <c r="Q133" i="10"/>
  <c r="AH133" i="10" s="1"/>
  <c r="I224" i="1" s="1"/>
  <c r="AF138" i="10"/>
  <c r="G229" i="1" s="1"/>
  <c r="M141" i="10"/>
  <c r="AQ85" i="10"/>
  <c r="AY79" i="10"/>
  <c r="AG138" i="10"/>
  <c r="H229" i="1" s="1"/>
  <c r="O141" i="10"/>
  <c r="U152" i="10"/>
  <c r="AJ152" i="10" s="1"/>
  <c r="K243" i="1" s="1"/>
  <c r="AJ151" i="10"/>
  <c r="K242" i="1" s="1"/>
  <c r="AE137" i="10"/>
  <c r="K139" i="10"/>
  <c r="AE139" i="10" s="1"/>
  <c r="F230" i="1" s="1"/>
  <c r="K138" i="10"/>
  <c r="AB132" i="10"/>
  <c r="C223" i="1" s="1"/>
  <c r="E133" i="10"/>
  <c r="AB133" i="10" s="1"/>
  <c r="C224" i="1" s="1"/>
  <c r="AL130" i="10"/>
  <c r="M221" i="1" s="1"/>
  <c r="U146" i="10"/>
  <c r="AJ145" i="10"/>
  <c r="AK144" i="10"/>
  <c r="W145" i="10"/>
  <c r="AK145" i="10" s="1"/>
  <c r="U142" i="10"/>
  <c r="AJ142" i="10" s="1"/>
  <c r="K233" i="1" s="1"/>
  <c r="AJ141" i="10"/>
  <c r="K232" i="1" s="1"/>
  <c r="AY81" i="10"/>
  <c r="O146" i="10"/>
  <c r="AG146" i="10" s="1"/>
  <c r="AG145" i="10"/>
  <c r="AD132" i="10"/>
  <c r="E223" i="1" s="1"/>
  <c r="AQ98" i="10"/>
  <c r="AF144" i="10"/>
  <c r="M145" i="10"/>
  <c r="AJ132" i="10"/>
  <c r="K223" i="1" s="1"/>
  <c r="U133" i="10"/>
  <c r="AJ133" i="10" s="1"/>
  <c r="K224" i="1" s="1"/>
  <c r="K151" i="10"/>
  <c r="AE150" i="10"/>
  <c r="F241" i="1" s="1"/>
  <c r="AY84" i="10"/>
  <c r="AS85" i="10"/>
  <c r="AD151" i="10"/>
  <c r="E242" i="1" s="1"/>
  <c r="I152" i="10"/>
  <c r="AD152" i="10" s="1"/>
  <c r="E243" i="1" s="1"/>
  <c r="G133" i="10"/>
  <c r="AC133" i="10" s="1"/>
  <c r="D224" i="1" s="1"/>
  <c r="X144" i="10"/>
  <c r="AR98" i="10"/>
  <c r="W139" i="10"/>
  <c r="L230" i="1" s="1"/>
  <c r="AK137" i="10"/>
  <c r="W138" i="10"/>
  <c r="O133" i="10"/>
  <c r="AG133" i="10" s="1"/>
  <c r="H224" i="1" s="1"/>
  <c r="AB138" i="10"/>
  <c r="C229" i="1" s="1"/>
  <c r="E141" i="10"/>
  <c r="AE144" i="10"/>
  <c r="K145" i="10"/>
  <c r="AD135" i="10"/>
  <c r="X135" i="10"/>
  <c r="AQ114" i="10"/>
  <c r="Y107" i="10"/>
  <c r="Z107" i="10" s="1"/>
  <c r="AY98" i="10" l="1"/>
  <c r="W133" i="10"/>
  <c r="AK133" i="10" s="1"/>
  <c r="L224" i="1" s="1"/>
  <c r="AK138" i="10"/>
  <c r="L229" i="1" s="1"/>
  <c r="W141" i="10"/>
  <c r="AC141" i="10"/>
  <c r="D232" i="1" s="1"/>
  <c r="G142" i="10"/>
  <c r="AC142" i="10" s="1"/>
  <c r="D233" i="1" s="1"/>
  <c r="X131" i="10"/>
  <c r="Y114" i="10"/>
  <c r="AE132" i="10"/>
  <c r="F223" i="1" s="1"/>
  <c r="K133" i="10"/>
  <c r="AE133" i="10" s="1"/>
  <c r="F224" i="1" s="1"/>
  <c r="AY85" i="10"/>
  <c r="AD138" i="10"/>
  <c r="E229" i="1" s="1"/>
  <c r="I141" i="10"/>
  <c r="O142" i="10"/>
  <c r="AG142" i="10" s="1"/>
  <c r="H233" i="1" s="1"/>
  <c r="AG141" i="10"/>
  <c r="H232" i="1" s="1"/>
  <c r="AL135" i="10"/>
  <c r="Y135" i="10"/>
  <c r="AE138" i="10"/>
  <c r="F229" i="1" s="1"/>
  <c r="K141" i="10"/>
  <c r="AE151" i="10"/>
  <c r="F242" i="1" s="1"/>
  <c r="K152" i="10"/>
  <c r="AE152" i="10" s="1"/>
  <c r="F243" i="1" s="1"/>
  <c r="X151" i="10"/>
  <c r="M146" i="10"/>
  <c r="AF146" i="10" s="1"/>
  <c r="AF145" i="10"/>
  <c r="AL144" i="10"/>
  <c r="M235" i="1" s="1"/>
  <c r="X145" i="10"/>
  <c r="AB141" i="10"/>
  <c r="C232" i="1" s="1"/>
  <c r="E142" i="10"/>
  <c r="AB142" i="10" s="1"/>
  <c r="C233" i="1" s="1"/>
  <c r="M142" i="10"/>
  <c r="AF142" i="10" s="1"/>
  <c r="G233" i="1" s="1"/>
  <c r="AF141" i="10"/>
  <c r="G232" i="1" s="1"/>
  <c r="AF132" i="10"/>
  <c r="G223" i="1" s="1"/>
  <c r="M133" i="10"/>
  <c r="AF133" i="10" s="1"/>
  <c r="G224" i="1" s="1"/>
  <c r="M152" i="10"/>
  <c r="AF152" i="10" s="1"/>
  <c r="G243" i="1" s="1"/>
  <c r="AF151" i="10"/>
  <c r="G242" i="1" s="1"/>
  <c r="AE145" i="10"/>
  <c r="K146" i="10"/>
  <c r="AE146" i="10" s="1"/>
  <c r="X138" i="10"/>
  <c r="AD145" i="10"/>
  <c r="I146" i="10"/>
  <c r="AD146" i="10" s="1"/>
  <c r="I133" i="10"/>
  <c r="AD133" i="10" s="1"/>
  <c r="E224" i="1" s="1"/>
  <c r="X152" i="10" l="1"/>
  <c r="AL152" i="10" s="1"/>
  <c r="M243" i="1" s="1"/>
  <c r="AL151" i="10"/>
  <c r="M242" i="1" s="1"/>
  <c r="E9" i="21" s="1"/>
  <c r="F9" i="21" s="1"/>
  <c r="C34" i="21" s="1"/>
  <c r="E34" i="21" s="1"/>
  <c r="AL131" i="10"/>
  <c r="M222" i="1" s="1"/>
  <c r="X133" i="10"/>
  <c r="AL133" i="10" s="1"/>
  <c r="M224" i="1" s="1"/>
  <c r="Z221" i="1" s="1"/>
  <c r="Z222" i="1" s="1"/>
  <c r="AN135" i="10"/>
  <c r="AM135" i="10"/>
  <c r="AK141" i="10"/>
  <c r="L232" i="1" s="1"/>
  <c r="W142" i="10"/>
  <c r="AK142" i="10" s="1"/>
  <c r="L233" i="1" s="1"/>
  <c r="AL138" i="10"/>
  <c r="M229" i="1" s="1"/>
  <c r="X141" i="10"/>
  <c r="X142" i="10" s="1"/>
  <c r="Y137" i="10"/>
  <c r="AD141" i="10"/>
  <c r="E232" i="1" s="1"/>
  <c r="I142" i="10"/>
  <c r="AD142" i="10" s="1"/>
  <c r="E233" i="1" s="1"/>
  <c r="AE141" i="10"/>
  <c r="F232" i="1" s="1"/>
  <c r="K142" i="10"/>
  <c r="AE142" i="10" s="1"/>
  <c r="F233" i="1" s="1"/>
  <c r="X146" i="10"/>
  <c r="AL146" i="10" s="1"/>
  <c r="M237" i="1" s="1"/>
  <c r="AL145" i="10"/>
  <c r="M236" i="1" s="1"/>
  <c r="AN145" i="10" l="1"/>
  <c r="AM145" i="10"/>
  <c r="AM147" i="10" l="1"/>
  <c r="N238" i="1" s="1"/>
  <c r="N236" i="1"/>
  <c r="AN147" i="10"/>
  <c r="O238" i="1" s="1"/>
  <c r="O236" i="1"/>
  <c r="AO147" i="10"/>
  <c r="AN150" i="10"/>
  <c r="AM150" i="10" l="1"/>
  <c r="P238" i="1"/>
  <c r="AN151" i="10"/>
  <c r="O241" i="1"/>
  <c r="J9" i="21" s="1"/>
  <c r="AM151" i="10"/>
  <c r="N241" i="1"/>
  <c r="G9" i="21" s="1"/>
  <c r="N199" i="1"/>
  <c r="O199" i="1"/>
  <c r="C195" i="1"/>
  <c r="D195" i="1"/>
  <c r="E195" i="1"/>
  <c r="F195" i="1"/>
  <c r="G195" i="1"/>
  <c r="H195" i="1"/>
  <c r="I195" i="1"/>
  <c r="J195" i="1"/>
  <c r="K195" i="1"/>
  <c r="L195" i="1"/>
  <c r="M195" i="1"/>
  <c r="C198" i="1"/>
  <c r="C199" i="1"/>
  <c r="D199" i="1"/>
  <c r="E199" i="1"/>
  <c r="F199" i="1"/>
  <c r="G199" i="1"/>
  <c r="H199" i="1"/>
  <c r="I199" i="1"/>
  <c r="J199" i="1"/>
  <c r="K199" i="1"/>
  <c r="L199" i="1"/>
  <c r="M199" i="1"/>
  <c r="C200" i="1"/>
  <c r="D200" i="1"/>
  <c r="E200" i="1"/>
  <c r="F200" i="1"/>
  <c r="G200" i="1"/>
  <c r="H200" i="1"/>
  <c r="I200" i="1"/>
  <c r="J200" i="1"/>
  <c r="K200" i="1"/>
  <c r="L200" i="1"/>
  <c r="M200" i="1"/>
  <c r="C201" i="1"/>
  <c r="D201" i="1"/>
  <c r="E201" i="1"/>
  <c r="F201" i="1"/>
  <c r="G201" i="1"/>
  <c r="H201" i="1"/>
  <c r="I201" i="1"/>
  <c r="J201" i="1"/>
  <c r="K201" i="1"/>
  <c r="L201" i="1"/>
  <c r="M201" i="1"/>
  <c r="M204" i="1"/>
  <c r="M205" i="1"/>
  <c r="M206" i="1"/>
  <c r="C207" i="1"/>
  <c r="D207" i="1"/>
  <c r="E207" i="1"/>
  <c r="F207" i="1"/>
  <c r="G207" i="1"/>
  <c r="H207" i="1"/>
  <c r="I207" i="1"/>
  <c r="J207" i="1"/>
  <c r="K207" i="1"/>
  <c r="L207" i="1"/>
  <c r="M207" i="1"/>
  <c r="C208" i="1"/>
  <c r="D208" i="1"/>
  <c r="E208" i="1"/>
  <c r="F208" i="1"/>
  <c r="G208" i="1"/>
  <c r="H208" i="1"/>
  <c r="I208" i="1"/>
  <c r="J208" i="1"/>
  <c r="K208" i="1"/>
  <c r="L208" i="1"/>
  <c r="C209" i="1"/>
  <c r="D209" i="1"/>
  <c r="E209" i="1"/>
  <c r="F209" i="1"/>
  <c r="G209" i="1"/>
  <c r="H209" i="1"/>
  <c r="I209" i="1"/>
  <c r="J209" i="1"/>
  <c r="K209" i="1"/>
  <c r="L209" i="1"/>
  <c r="C210" i="1"/>
  <c r="D210" i="1"/>
  <c r="E210" i="1"/>
  <c r="F210" i="1"/>
  <c r="G210" i="1"/>
  <c r="H210" i="1"/>
  <c r="I210" i="1"/>
  <c r="J210" i="1"/>
  <c r="K210" i="1"/>
  <c r="L210" i="1"/>
  <c r="W42" i="9"/>
  <c r="O20" i="9"/>
  <c r="N20" i="9"/>
  <c r="M20" i="9"/>
  <c r="L20" i="9"/>
  <c r="K20" i="9"/>
  <c r="J20" i="9"/>
  <c r="I20" i="9"/>
  <c r="H20" i="9"/>
  <c r="G20" i="9"/>
  <c r="F20" i="9"/>
  <c r="E20" i="9"/>
  <c r="AK146" i="9"/>
  <c r="AJ146" i="9"/>
  <c r="X140" i="9"/>
  <c r="V127" i="9"/>
  <c r="T127" i="9"/>
  <c r="R127" i="9"/>
  <c r="P127" i="9"/>
  <c r="N127" i="9"/>
  <c r="L127" i="9"/>
  <c r="J127" i="9"/>
  <c r="H127" i="9"/>
  <c r="F127" i="9"/>
  <c r="D127" i="9"/>
  <c r="AK126" i="9"/>
  <c r="AJ126" i="9"/>
  <c r="AI126" i="9"/>
  <c r="AH126" i="9"/>
  <c r="AG126" i="9"/>
  <c r="AF126" i="9"/>
  <c r="AE126" i="9"/>
  <c r="AD126" i="9"/>
  <c r="AC126" i="9"/>
  <c r="AB126" i="9"/>
  <c r="AK125" i="9"/>
  <c r="AJ125" i="9"/>
  <c r="AI125" i="9"/>
  <c r="AH125" i="9"/>
  <c r="AG125" i="9"/>
  <c r="AF125" i="9"/>
  <c r="AE125" i="9"/>
  <c r="AD125" i="9"/>
  <c r="AC125" i="9"/>
  <c r="AB125" i="9"/>
  <c r="AK124" i="9"/>
  <c r="AJ124" i="9"/>
  <c r="AI124" i="9"/>
  <c r="AH124" i="9"/>
  <c r="AG124" i="9"/>
  <c r="AF124" i="9"/>
  <c r="AE124" i="9"/>
  <c r="AD124" i="9"/>
  <c r="AC124" i="9"/>
  <c r="AB124" i="9"/>
  <c r="AK123" i="9"/>
  <c r="AJ123" i="9"/>
  <c r="AI123" i="9"/>
  <c r="AH123" i="9"/>
  <c r="AG123" i="9"/>
  <c r="AF123" i="9"/>
  <c r="AE123" i="9"/>
  <c r="AD123" i="9"/>
  <c r="AC123" i="9"/>
  <c r="AB123" i="9"/>
  <c r="AK122" i="9"/>
  <c r="AJ122" i="9"/>
  <c r="AI122" i="9"/>
  <c r="AH122" i="9"/>
  <c r="AG122" i="9"/>
  <c r="AF122" i="9"/>
  <c r="AE122" i="9"/>
  <c r="AD122" i="9"/>
  <c r="AC122" i="9"/>
  <c r="AB122" i="9"/>
  <c r="AK121" i="9"/>
  <c r="AJ121" i="9"/>
  <c r="AI121" i="9"/>
  <c r="AH121" i="9"/>
  <c r="AG121" i="9"/>
  <c r="AF121" i="9"/>
  <c r="AE121" i="9"/>
  <c r="AD121" i="9"/>
  <c r="AC121" i="9"/>
  <c r="AB121" i="9"/>
  <c r="V119" i="9"/>
  <c r="T119" i="9"/>
  <c r="R119" i="9"/>
  <c r="P119" i="9"/>
  <c r="N119" i="9"/>
  <c r="L119" i="9"/>
  <c r="J119" i="9"/>
  <c r="H119" i="9"/>
  <c r="F119" i="9"/>
  <c r="D119" i="9"/>
  <c r="V114" i="9"/>
  <c r="T114" i="9"/>
  <c r="R114" i="9"/>
  <c r="P114" i="9"/>
  <c r="N114" i="9"/>
  <c r="L114" i="9"/>
  <c r="J114" i="9"/>
  <c r="H114" i="9"/>
  <c r="F114" i="9"/>
  <c r="D114" i="9"/>
  <c r="AK113" i="9"/>
  <c r="AJ113" i="9"/>
  <c r="AI113" i="9"/>
  <c r="AH113" i="9"/>
  <c r="AG113" i="9"/>
  <c r="AF113" i="9"/>
  <c r="AE113" i="9"/>
  <c r="AC113" i="9"/>
  <c r="AB113" i="9"/>
  <c r="AK112" i="9"/>
  <c r="AJ112" i="9"/>
  <c r="AI112" i="9"/>
  <c r="AH112" i="9"/>
  <c r="AG112" i="9"/>
  <c r="AF112" i="9"/>
  <c r="AE112" i="9"/>
  <c r="AC112" i="9"/>
  <c r="AB112" i="9"/>
  <c r="AK111" i="9"/>
  <c r="AJ111" i="9"/>
  <c r="AI111" i="9"/>
  <c r="AH111" i="9"/>
  <c r="AG111" i="9"/>
  <c r="AF111" i="9"/>
  <c r="AE111" i="9"/>
  <c r="AD111" i="9"/>
  <c r="AC111" i="9"/>
  <c r="AB111" i="9"/>
  <c r="AK110" i="9"/>
  <c r="AJ110" i="9"/>
  <c r="AI110" i="9"/>
  <c r="AH110" i="9"/>
  <c r="AG110" i="9"/>
  <c r="AF110" i="9"/>
  <c r="AE110" i="9"/>
  <c r="AD110" i="9"/>
  <c r="AC110" i="9"/>
  <c r="AB110" i="9"/>
  <c r="AK109" i="9"/>
  <c r="AJ109" i="9"/>
  <c r="AI109" i="9"/>
  <c r="AH109" i="9"/>
  <c r="AG109" i="9"/>
  <c r="AF109" i="9"/>
  <c r="AE109" i="9"/>
  <c r="AD109" i="9"/>
  <c r="AC109" i="9"/>
  <c r="AB109" i="9"/>
  <c r="AK108" i="9"/>
  <c r="AJ108" i="9"/>
  <c r="AI108" i="9"/>
  <c r="AH108" i="9"/>
  <c r="AG108" i="9"/>
  <c r="AF108" i="9"/>
  <c r="AE108" i="9"/>
  <c r="AD108" i="9"/>
  <c r="AC108" i="9"/>
  <c r="AB108" i="9"/>
  <c r="AK107" i="9"/>
  <c r="AJ107" i="9"/>
  <c r="AI107" i="9"/>
  <c r="AH107" i="9"/>
  <c r="AG107" i="9"/>
  <c r="AF107" i="9"/>
  <c r="AE107" i="9"/>
  <c r="AD107" i="9"/>
  <c r="AC107" i="9"/>
  <c r="AB107" i="9"/>
  <c r="AK106" i="9"/>
  <c r="AJ106" i="9"/>
  <c r="AI106" i="9"/>
  <c r="AH106" i="9"/>
  <c r="AG106" i="9"/>
  <c r="AF106" i="9"/>
  <c r="AE106" i="9"/>
  <c r="AD106" i="9"/>
  <c r="AC106" i="9"/>
  <c r="AB106" i="9"/>
  <c r="AK103" i="9"/>
  <c r="V103" i="9"/>
  <c r="T103" i="9"/>
  <c r="AJ103" i="9" s="1"/>
  <c r="R103" i="9"/>
  <c r="AI103" i="9" s="1"/>
  <c r="P103" i="9"/>
  <c r="AH103" i="9" s="1"/>
  <c r="N103" i="9"/>
  <c r="AG103" i="9" s="1"/>
  <c r="L103" i="9"/>
  <c r="AF103" i="9" s="1"/>
  <c r="J103" i="9"/>
  <c r="H103" i="9"/>
  <c r="AE103" i="9" s="1"/>
  <c r="F103" i="9"/>
  <c r="AC103" i="9" s="1"/>
  <c r="D103" i="9"/>
  <c r="AB103" i="9" s="1"/>
  <c r="AK102" i="9"/>
  <c r="AJ102" i="9"/>
  <c r="AI102" i="9"/>
  <c r="AH102" i="9"/>
  <c r="AG102" i="9"/>
  <c r="AF102" i="9"/>
  <c r="AE102" i="9"/>
  <c r="AD102" i="9"/>
  <c r="AC102" i="9"/>
  <c r="AB102" i="9"/>
  <c r="AK101" i="9"/>
  <c r="AJ101" i="9"/>
  <c r="AI101" i="9"/>
  <c r="AH101" i="9"/>
  <c r="AG101" i="9"/>
  <c r="AF101" i="9"/>
  <c r="AE101" i="9"/>
  <c r="AD101" i="9"/>
  <c r="AC101" i="9"/>
  <c r="AB101" i="9"/>
  <c r="AJ98" i="9"/>
  <c r="V98" i="9"/>
  <c r="AK98" i="9" s="1"/>
  <c r="T98" i="9"/>
  <c r="R98" i="9"/>
  <c r="AI98" i="9" s="1"/>
  <c r="P98" i="9"/>
  <c r="AH98" i="9" s="1"/>
  <c r="N98" i="9"/>
  <c r="AG98" i="9" s="1"/>
  <c r="L98" i="9"/>
  <c r="AF98" i="9" s="1"/>
  <c r="J98" i="9"/>
  <c r="H98" i="9"/>
  <c r="AE98" i="9" s="1"/>
  <c r="F98" i="9"/>
  <c r="AC98" i="9" s="1"/>
  <c r="D98" i="9"/>
  <c r="AB98" i="9" s="1"/>
  <c r="AK97" i="9"/>
  <c r="AJ97" i="9"/>
  <c r="AI97" i="9"/>
  <c r="AH97" i="9"/>
  <c r="AG97" i="9"/>
  <c r="AF97" i="9"/>
  <c r="AE97" i="9"/>
  <c r="AD97" i="9"/>
  <c r="AC97" i="9"/>
  <c r="AB97" i="9"/>
  <c r="AK96" i="9"/>
  <c r="AJ96" i="9"/>
  <c r="AI96" i="9"/>
  <c r="AH96" i="9"/>
  <c r="AG96" i="9"/>
  <c r="AF96" i="9"/>
  <c r="AE96" i="9"/>
  <c r="AD96" i="9"/>
  <c r="AC96" i="9"/>
  <c r="AB96" i="9"/>
  <c r="AK95" i="9"/>
  <c r="AJ95" i="9"/>
  <c r="AI95" i="9"/>
  <c r="AH95" i="9"/>
  <c r="AG95" i="9"/>
  <c r="AF95" i="9"/>
  <c r="AE95" i="9"/>
  <c r="AD95" i="9"/>
  <c r="AC95" i="9"/>
  <c r="AB95" i="9"/>
  <c r="AK94" i="9"/>
  <c r="AJ94" i="9"/>
  <c r="AI94" i="9"/>
  <c r="AH94" i="9"/>
  <c r="AG94" i="9"/>
  <c r="AF94" i="9"/>
  <c r="AE94" i="9"/>
  <c r="AD94" i="9"/>
  <c r="AC94" i="9"/>
  <c r="AB94" i="9"/>
  <c r="AK93" i="9"/>
  <c r="AJ93" i="9"/>
  <c r="AI93" i="9"/>
  <c r="AH93" i="9"/>
  <c r="AG93" i="9"/>
  <c r="AF93" i="9"/>
  <c r="AE93" i="9"/>
  <c r="AD93" i="9"/>
  <c r="AC93" i="9"/>
  <c r="AB93" i="9"/>
  <c r="AK92" i="9"/>
  <c r="AJ92" i="9"/>
  <c r="AI92" i="9"/>
  <c r="AH92" i="9"/>
  <c r="AG92" i="9"/>
  <c r="AF92" i="9"/>
  <c r="AE92" i="9"/>
  <c r="AD92" i="9"/>
  <c r="AC92" i="9"/>
  <c r="AB92" i="9"/>
  <c r="V90" i="9"/>
  <c r="T90" i="9"/>
  <c r="R90" i="9"/>
  <c r="P90" i="9"/>
  <c r="N90" i="9"/>
  <c r="L90" i="9"/>
  <c r="J90" i="9"/>
  <c r="H90" i="9"/>
  <c r="F90" i="9"/>
  <c r="D90" i="9"/>
  <c r="V85" i="9"/>
  <c r="T85" i="9"/>
  <c r="R85" i="9"/>
  <c r="P85" i="9"/>
  <c r="N85" i="9"/>
  <c r="L85" i="9"/>
  <c r="J85" i="9"/>
  <c r="H85" i="9"/>
  <c r="F85" i="9"/>
  <c r="D85" i="9"/>
  <c r="AK84" i="9"/>
  <c r="AJ84" i="9"/>
  <c r="AI84" i="9"/>
  <c r="AH84" i="9"/>
  <c r="AG84" i="9"/>
  <c r="AF84" i="9"/>
  <c r="AE84" i="9"/>
  <c r="AD84" i="9"/>
  <c r="AC84" i="9"/>
  <c r="AB84" i="9"/>
  <c r="AK83" i="9"/>
  <c r="AJ83" i="9"/>
  <c r="AI83" i="9"/>
  <c r="AH83" i="9"/>
  <c r="AG83" i="9"/>
  <c r="AF83" i="9"/>
  <c r="AE83" i="9"/>
  <c r="AD83" i="9"/>
  <c r="AC83" i="9"/>
  <c r="AB83" i="9"/>
  <c r="AK82" i="9"/>
  <c r="AJ82" i="9"/>
  <c r="AI82" i="9"/>
  <c r="AH82" i="9"/>
  <c r="AG82" i="9"/>
  <c r="AF82" i="9"/>
  <c r="AE82" i="9"/>
  <c r="AD82" i="9"/>
  <c r="AC82" i="9"/>
  <c r="AB82" i="9"/>
  <c r="AK81" i="9"/>
  <c r="AJ81" i="9"/>
  <c r="AI81" i="9"/>
  <c r="AH81" i="9"/>
  <c r="AG81" i="9"/>
  <c r="AF81" i="9"/>
  <c r="AE81" i="9"/>
  <c r="AD81" i="9"/>
  <c r="AC81" i="9"/>
  <c r="AB81" i="9"/>
  <c r="AK80" i="9"/>
  <c r="AJ80" i="9"/>
  <c r="AI80" i="9"/>
  <c r="AH80" i="9"/>
  <c r="AG80" i="9"/>
  <c r="AF80" i="9"/>
  <c r="AE80" i="9"/>
  <c r="AD80" i="9"/>
  <c r="AC80" i="9"/>
  <c r="AB80" i="9"/>
  <c r="AK79" i="9"/>
  <c r="AJ79" i="9"/>
  <c r="AI79" i="9"/>
  <c r="AH79" i="9"/>
  <c r="AG79" i="9"/>
  <c r="AF79" i="9"/>
  <c r="AE79" i="9"/>
  <c r="AD79" i="9"/>
  <c r="AC79" i="9"/>
  <c r="AB79" i="9"/>
  <c r="V77" i="9"/>
  <c r="T77" i="9"/>
  <c r="R77" i="9"/>
  <c r="P77" i="9"/>
  <c r="N77" i="9"/>
  <c r="L77" i="9"/>
  <c r="J77" i="9"/>
  <c r="H77" i="9"/>
  <c r="F77" i="9"/>
  <c r="D77" i="9"/>
  <c r="W63" i="9"/>
  <c r="W118" i="9" s="1"/>
  <c r="W62" i="9"/>
  <c r="W101" i="9" s="1"/>
  <c r="S62" i="9"/>
  <c r="S101" i="9" s="1"/>
  <c r="AG52" i="9"/>
  <c r="AF52" i="9"/>
  <c r="AD52" i="9"/>
  <c r="W52" i="9"/>
  <c r="AK52" i="9" s="1"/>
  <c r="U52" i="9"/>
  <c r="AJ52" i="9" s="1"/>
  <c r="S52" i="9"/>
  <c r="AI52" i="9" s="1"/>
  <c r="Q52" i="9"/>
  <c r="AH52" i="9" s="1"/>
  <c r="O52" i="9"/>
  <c r="M52" i="9"/>
  <c r="K52" i="9"/>
  <c r="AE52" i="9" s="1"/>
  <c r="I52" i="9"/>
  <c r="G52" i="9"/>
  <c r="AC52" i="9" s="1"/>
  <c r="E52" i="9"/>
  <c r="AB52" i="9" s="1"/>
  <c r="AJ51" i="9"/>
  <c r="AI51" i="9"/>
  <c r="W51" i="9"/>
  <c r="AK51" i="9" s="1"/>
  <c r="U51" i="9"/>
  <c r="S51" i="9"/>
  <c r="Q51" i="9"/>
  <c r="AH51" i="9" s="1"/>
  <c r="O51" i="9"/>
  <c r="AG51" i="9" s="1"/>
  <c r="M51" i="9"/>
  <c r="AF51" i="9" s="1"/>
  <c r="K51" i="9"/>
  <c r="AE51" i="9" s="1"/>
  <c r="I51" i="9"/>
  <c r="AD51" i="9" s="1"/>
  <c r="G51" i="9"/>
  <c r="AC51" i="9" s="1"/>
  <c r="E51" i="9"/>
  <c r="AB51" i="9" s="1"/>
  <c r="AI50" i="9"/>
  <c r="W50" i="9"/>
  <c r="U50" i="9"/>
  <c r="AJ50" i="9" s="1"/>
  <c r="Q50" i="9"/>
  <c r="AH50" i="9" s="1"/>
  <c r="O50" i="9"/>
  <c r="AG50" i="9" s="1"/>
  <c r="M50" i="9"/>
  <c r="AF50" i="9" s="1"/>
  <c r="K50" i="9"/>
  <c r="AE50" i="9" s="1"/>
  <c r="I50" i="9"/>
  <c r="AD50" i="9" s="1"/>
  <c r="G50" i="9"/>
  <c r="AC50" i="9" s="1"/>
  <c r="E50" i="9"/>
  <c r="AB50" i="9" s="1"/>
  <c r="AE49" i="9"/>
  <c r="AD49" i="9"/>
  <c r="AB49" i="9"/>
  <c r="W49" i="9"/>
  <c r="AK49" i="9" s="1"/>
  <c r="U49" i="9"/>
  <c r="AJ49" i="9" s="1"/>
  <c r="S49" i="9"/>
  <c r="AI49" i="9" s="1"/>
  <c r="Q49" i="9"/>
  <c r="AH49" i="9" s="1"/>
  <c r="O49" i="9"/>
  <c r="AG49" i="9" s="1"/>
  <c r="M49" i="9"/>
  <c r="AF49" i="9" s="1"/>
  <c r="K49" i="9"/>
  <c r="I49" i="9"/>
  <c r="G49" i="9"/>
  <c r="AC49" i="9" s="1"/>
  <c r="E49" i="9"/>
  <c r="AJ48" i="9"/>
  <c r="AI48" i="9"/>
  <c r="AG48" i="9"/>
  <c r="AC48" i="9"/>
  <c r="W48" i="9"/>
  <c r="AK48" i="9" s="1"/>
  <c r="U48" i="9"/>
  <c r="S48" i="9"/>
  <c r="Q48" i="9"/>
  <c r="AH48" i="9" s="1"/>
  <c r="O48" i="9"/>
  <c r="M48" i="9"/>
  <c r="AF48" i="9" s="1"/>
  <c r="K48" i="9"/>
  <c r="AE48" i="9" s="1"/>
  <c r="I48" i="9"/>
  <c r="AD48" i="9" s="1"/>
  <c r="G48" i="9"/>
  <c r="E48" i="9"/>
  <c r="AB48" i="9" s="1"/>
  <c r="AH47" i="9"/>
  <c r="AE47" i="9"/>
  <c r="X47" i="9"/>
  <c r="W47" i="9"/>
  <c r="W57" i="9" s="1"/>
  <c r="W73" i="9" s="1"/>
  <c r="U47" i="9"/>
  <c r="AJ47" i="9" s="1"/>
  <c r="S47" i="9"/>
  <c r="AI47" i="9" s="1"/>
  <c r="Q47" i="9"/>
  <c r="O47" i="9"/>
  <c r="AG47" i="9" s="1"/>
  <c r="M47" i="9"/>
  <c r="AF47" i="9" s="1"/>
  <c r="K47" i="9"/>
  <c r="I47" i="9"/>
  <c r="G47" i="9"/>
  <c r="E47" i="9"/>
  <c r="E57" i="9" s="1"/>
  <c r="E76" i="9" s="1"/>
  <c r="W46" i="9"/>
  <c r="U46" i="9"/>
  <c r="AJ46" i="9" s="1"/>
  <c r="S46" i="9"/>
  <c r="AI46" i="9" s="1"/>
  <c r="Q46" i="9"/>
  <c r="AH46" i="9" s="1"/>
  <c r="O46" i="9"/>
  <c r="AG46" i="9" s="1"/>
  <c r="M46" i="9"/>
  <c r="AF46" i="9" s="1"/>
  <c r="K46" i="9"/>
  <c r="AE46" i="9" s="1"/>
  <c r="I46" i="9"/>
  <c r="AD46" i="9" s="1"/>
  <c r="G46" i="9"/>
  <c r="AC46" i="9" s="1"/>
  <c r="E46" i="9"/>
  <c r="AE45" i="9"/>
  <c r="AD45" i="9"/>
  <c r="AB45" i="9"/>
  <c r="W45" i="9"/>
  <c r="AK45" i="9" s="1"/>
  <c r="U45" i="9"/>
  <c r="AJ45" i="9" s="1"/>
  <c r="S45" i="9"/>
  <c r="AI45" i="9" s="1"/>
  <c r="Q45" i="9"/>
  <c r="AH45" i="9" s="1"/>
  <c r="O45" i="9"/>
  <c r="AG45" i="9" s="1"/>
  <c r="M45" i="9"/>
  <c r="AF45" i="9" s="1"/>
  <c r="K45" i="9"/>
  <c r="I45" i="9"/>
  <c r="G45" i="9"/>
  <c r="AC45" i="9" s="1"/>
  <c r="E45" i="9"/>
  <c r="AK43" i="9"/>
  <c r="AG43" i="9"/>
  <c r="W43" i="9"/>
  <c r="U43" i="9"/>
  <c r="U44" i="9" s="1"/>
  <c r="S43" i="9"/>
  <c r="AI43" i="9" s="1"/>
  <c r="Q43" i="9"/>
  <c r="AH43" i="9" s="1"/>
  <c r="O43" i="9"/>
  <c r="O44" i="9" s="1"/>
  <c r="M43" i="9"/>
  <c r="AF43" i="9" s="1"/>
  <c r="K43" i="9"/>
  <c r="AE43" i="9" s="1"/>
  <c r="I43" i="9"/>
  <c r="AD43" i="9" s="1"/>
  <c r="G43" i="9"/>
  <c r="E43" i="9"/>
  <c r="AB43" i="9" s="1"/>
  <c r="AG41" i="9"/>
  <c r="AD41" i="9"/>
  <c r="AB41" i="9"/>
  <c r="W41" i="9"/>
  <c r="W56" i="9" s="1"/>
  <c r="U41" i="9"/>
  <c r="U56" i="9" s="1"/>
  <c r="S41" i="9"/>
  <c r="Q41" i="9"/>
  <c r="Q56" i="9" s="1"/>
  <c r="O41" i="9"/>
  <c r="M41" i="9"/>
  <c r="K41" i="9"/>
  <c r="AE41" i="9" s="1"/>
  <c r="I41" i="9"/>
  <c r="G41" i="9"/>
  <c r="E41" i="9"/>
  <c r="E56" i="9" s="1"/>
  <c r="E58" i="9" s="1"/>
  <c r="AJ40" i="9"/>
  <c r="AI40" i="9"/>
  <c r="AF40" i="9"/>
  <c r="W40" i="9"/>
  <c r="U40" i="9"/>
  <c r="U62" i="9" s="1"/>
  <c r="S40" i="9"/>
  <c r="Q40" i="9"/>
  <c r="O40" i="9"/>
  <c r="AG40" i="9" s="1"/>
  <c r="M40" i="9"/>
  <c r="M62" i="9" s="1"/>
  <c r="K40" i="9"/>
  <c r="AE40" i="9" s="1"/>
  <c r="I40" i="9"/>
  <c r="G40" i="9"/>
  <c r="AC40" i="9" s="1"/>
  <c r="E40" i="9"/>
  <c r="E62" i="9" s="1"/>
  <c r="AK39" i="9"/>
  <c r="AG39" i="9"/>
  <c r="AD39" i="9"/>
  <c r="W39" i="9"/>
  <c r="U39" i="9"/>
  <c r="U42" i="9" s="1"/>
  <c r="S39" i="9"/>
  <c r="AI39" i="9" s="1"/>
  <c r="Q39" i="9"/>
  <c r="Q42" i="9" s="1"/>
  <c r="O39" i="9"/>
  <c r="O42" i="9" s="1"/>
  <c r="M39" i="9"/>
  <c r="AF39" i="9" s="1"/>
  <c r="K39" i="9"/>
  <c r="AE39" i="9" s="1"/>
  <c r="I39" i="9"/>
  <c r="I42" i="9" s="1"/>
  <c r="G39" i="9"/>
  <c r="AC39" i="9" s="1"/>
  <c r="E39" i="9"/>
  <c r="AB39" i="9" s="1"/>
  <c r="AF37" i="9"/>
  <c r="AD37" i="9"/>
  <c r="AC37" i="9"/>
  <c r="W37" i="9"/>
  <c r="AK37" i="9" s="1"/>
  <c r="U37" i="9"/>
  <c r="S37" i="9"/>
  <c r="AI37" i="9" s="1"/>
  <c r="Q37" i="9"/>
  <c r="AH37" i="9" s="1"/>
  <c r="O37" i="9"/>
  <c r="AG37" i="9" s="1"/>
  <c r="M37" i="9"/>
  <c r="K37" i="9"/>
  <c r="I37" i="9"/>
  <c r="G37" i="9"/>
  <c r="E37" i="9"/>
  <c r="AK34" i="9"/>
  <c r="AI34" i="9"/>
  <c r="AH34" i="9"/>
  <c r="W34" i="9"/>
  <c r="U34" i="9"/>
  <c r="AJ34" i="9" s="1"/>
  <c r="S34" i="9"/>
  <c r="Q34" i="9"/>
  <c r="O34" i="9"/>
  <c r="AG34" i="9" s="1"/>
  <c r="M34" i="9"/>
  <c r="AF34" i="9" s="1"/>
  <c r="K34" i="9"/>
  <c r="AE34" i="9" s="1"/>
  <c r="I34" i="9"/>
  <c r="AD34" i="9" s="1"/>
  <c r="G34" i="9"/>
  <c r="AC34" i="9" s="1"/>
  <c r="E34" i="9"/>
  <c r="AB34" i="9" s="1"/>
  <c r="V21" i="9"/>
  <c r="AM152" i="10" l="1"/>
  <c r="N243" i="1" s="1"/>
  <c r="N242" i="1"/>
  <c r="H9" i="21" s="1"/>
  <c r="I9" i="21" s="1"/>
  <c r="AN152" i="10"/>
  <c r="O243" i="1" s="1"/>
  <c r="O242" i="1"/>
  <c r="K9" i="21" s="1"/>
  <c r="L9" i="21" s="1"/>
  <c r="O59" i="9"/>
  <c r="O60" i="9" s="1"/>
  <c r="Q44" i="9"/>
  <c r="AH44" i="9" s="1"/>
  <c r="W122" i="9"/>
  <c r="AH41" i="9"/>
  <c r="X46" i="9"/>
  <c r="E42" i="9"/>
  <c r="X50" i="9"/>
  <c r="X39" i="9"/>
  <c r="AK41" i="9"/>
  <c r="AD47" i="9"/>
  <c r="X51" i="9"/>
  <c r="P20" i="9"/>
  <c r="G42" i="9"/>
  <c r="AH42" i="9"/>
  <c r="E53" i="9"/>
  <c r="B43" i="9"/>
  <c r="B45" i="9" s="1"/>
  <c r="I56" i="9"/>
  <c r="I59" i="9" s="1"/>
  <c r="K42" i="9"/>
  <c r="AE42" i="9" s="1"/>
  <c r="O53" i="9"/>
  <c r="O56" i="9"/>
  <c r="O57" i="9" s="1"/>
  <c r="AH85" i="9"/>
  <c r="M42" i="9"/>
  <c r="M36" i="9" s="1"/>
  <c r="AH39" i="9"/>
  <c r="X40" i="9"/>
  <c r="X62" i="9" s="1"/>
  <c r="AJ43" i="9"/>
  <c r="AK50" i="9"/>
  <c r="AJ39" i="9"/>
  <c r="X41" i="9"/>
  <c r="X56" i="9" s="1"/>
  <c r="X45" i="9"/>
  <c r="AJ85" i="9"/>
  <c r="M44" i="9"/>
  <c r="M53" i="9" s="1"/>
  <c r="K44" i="9"/>
  <c r="AE44" i="9" s="1"/>
  <c r="X52" i="9"/>
  <c r="S42" i="9"/>
  <c r="X49" i="9"/>
  <c r="E88" i="9"/>
  <c r="E89" i="9"/>
  <c r="G53" i="9"/>
  <c r="O75" i="9"/>
  <c r="AG75" i="9" s="1"/>
  <c r="O76" i="9"/>
  <c r="AG76" i="9" s="1"/>
  <c r="O73" i="9"/>
  <c r="O74" i="9"/>
  <c r="AG74" i="9" s="1"/>
  <c r="Q57" i="9"/>
  <c r="Q58" i="9"/>
  <c r="Q59" i="9"/>
  <c r="AB76" i="9"/>
  <c r="O84" i="9"/>
  <c r="O81" i="9"/>
  <c r="O83" i="9"/>
  <c r="O82" i="9"/>
  <c r="O80" i="9"/>
  <c r="O79" i="9"/>
  <c r="AG78" i="9"/>
  <c r="AT78" i="9" s="1"/>
  <c r="AT80" i="9" s="1"/>
  <c r="O61" i="9"/>
  <c r="AT83" i="9"/>
  <c r="U36" i="9"/>
  <c r="U35" i="9" s="1"/>
  <c r="E101" i="9"/>
  <c r="E103" i="9" s="1"/>
  <c r="E112" i="9" s="1"/>
  <c r="E102" i="9"/>
  <c r="O54" i="9"/>
  <c r="U101" i="9"/>
  <c r="U102" i="9"/>
  <c r="Q54" i="9"/>
  <c r="AF44" i="9"/>
  <c r="AG42" i="9"/>
  <c r="O36" i="9"/>
  <c r="AJ44" i="9"/>
  <c r="U53" i="9"/>
  <c r="AK134" i="9"/>
  <c r="L198" i="1" s="1"/>
  <c r="AK73" i="9"/>
  <c r="U57" i="9"/>
  <c r="AX122" i="9"/>
  <c r="AJ37" i="9"/>
  <c r="AD40" i="9"/>
  <c r="AC41" i="9"/>
  <c r="I143" i="9"/>
  <c r="AD143" i="9" s="1"/>
  <c r="AG44" i="9"/>
  <c r="AK47" i="9"/>
  <c r="X48" i="9"/>
  <c r="W53" i="9"/>
  <c r="X63" i="9"/>
  <c r="X64" i="9" s="1"/>
  <c r="E73" i="9"/>
  <c r="W75" i="9"/>
  <c r="AK75" i="9" s="1"/>
  <c r="K143" i="9"/>
  <c r="AE143" i="9" s="1"/>
  <c r="G56" i="9"/>
  <c r="S102" i="9"/>
  <c r="S103" i="9" s="1"/>
  <c r="AK46" i="9"/>
  <c r="W102" i="9"/>
  <c r="X37" i="9"/>
  <c r="AF41" i="9"/>
  <c r="O143" i="9"/>
  <c r="AG143" i="9" s="1"/>
  <c r="S44" i="9"/>
  <c r="S53" i="9" s="1"/>
  <c r="AB47" i="9"/>
  <c r="K56" i="9"/>
  <c r="O58" i="9"/>
  <c r="G63" i="9"/>
  <c r="AT81" i="9"/>
  <c r="AT82" i="9"/>
  <c r="AB37" i="9"/>
  <c r="AH40" i="9"/>
  <c r="Q143" i="9"/>
  <c r="AH143" i="9" s="1"/>
  <c r="AC47" i="9"/>
  <c r="M56" i="9"/>
  <c r="M64" i="9" s="1"/>
  <c r="U59" i="9"/>
  <c r="U60" i="9" s="1"/>
  <c r="I63" i="9"/>
  <c r="W74" i="9"/>
  <c r="AK74" i="9" s="1"/>
  <c r="E75" i="9"/>
  <c r="W117" i="9"/>
  <c r="S143" i="9"/>
  <c r="AI143" i="9" s="1"/>
  <c r="W44" i="9"/>
  <c r="AB46" i="9"/>
  <c r="W59" i="9"/>
  <c r="G62" i="9"/>
  <c r="K63" i="9"/>
  <c r="W76" i="9"/>
  <c r="AK76" i="9" s="1"/>
  <c r="AC85" i="9"/>
  <c r="M143" i="9"/>
  <c r="AF143" i="9" s="1"/>
  <c r="AI41" i="9"/>
  <c r="AJ42" i="9"/>
  <c r="U143" i="9"/>
  <c r="AJ143" i="9" s="1"/>
  <c r="K53" i="9"/>
  <c r="S57" i="9"/>
  <c r="I62" i="9"/>
  <c r="M63" i="9"/>
  <c r="AK85" i="9"/>
  <c r="AD85" i="9"/>
  <c r="E63" i="9"/>
  <c r="AE37" i="9"/>
  <c r="AK40" i="9"/>
  <c r="W58" i="9"/>
  <c r="AJ41" i="9"/>
  <c r="AK42" i="9"/>
  <c r="W143" i="9"/>
  <c r="AK143" i="9" s="1"/>
  <c r="S56" i="9"/>
  <c r="K62" i="9"/>
  <c r="O63" i="9"/>
  <c r="AE85" i="9"/>
  <c r="E44" i="9"/>
  <c r="E59" i="9"/>
  <c r="M102" i="9"/>
  <c r="M101" i="9"/>
  <c r="Q63" i="9"/>
  <c r="E74" i="9"/>
  <c r="AF85" i="9"/>
  <c r="G143" i="9"/>
  <c r="AC143" i="9" s="1"/>
  <c r="W103" i="9"/>
  <c r="W112" i="9" s="1"/>
  <c r="X43" i="9"/>
  <c r="Y41" i="9"/>
  <c r="Z41" i="9" s="1"/>
  <c r="G44" i="9"/>
  <c r="Q53" i="9"/>
  <c r="O62" i="9"/>
  <c r="S63" i="9"/>
  <c r="W64" i="9"/>
  <c r="AB85" i="9"/>
  <c r="Q36" i="9"/>
  <c r="Q38" i="9" s="1"/>
  <c r="AH38" i="9" s="1"/>
  <c r="AG85" i="9"/>
  <c r="AT79" i="9"/>
  <c r="W109" i="9"/>
  <c r="W106" i="9"/>
  <c r="X34" i="9"/>
  <c r="W124" i="9"/>
  <c r="W121" i="9"/>
  <c r="W127" i="9"/>
  <c r="W130" i="9" s="1"/>
  <c r="W125" i="9"/>
  <c r="W126" i="9"/>
  <c r="AB40" i="9"/>
  <c r="E143" i="9"/>
  <c r="AC43" i="9"/>
  <c r="I44" i="9"/>
  <c r="B57" i="9"/>
  <c r="B58" i="9" s="1"/>
  <c r="Q62" i="9"/>
  <c r="U63" i="9"/>
  <c r="U64" i="9" s="1"/>
  <c r="AI85" i="9"/>
  <c r="W123" i="9"/>
  <c r="AF42" i="9" l="1"/>
  <c r="K54" i="9"/>
  <c r="I60" i="9"/>
  <c r="I61" i="9" s="1"/>
  <c r="M54" i="9"/>
  <c r="M59" i="9"/>
  <c r="K36" i="9"/>
  <c r="I58" i="9"/>
  <c r="X42" i="9"/>
  <c r="Y46" i="9" s="1"/>
  <c r="U103" i="9"/>
  <c r="I57" i="9"/>
  <c r="AX112" i="9"/>
  <c r="AO112" i="9"/>
  <c r="S109" i="9"/>
  <c r="AV109" i="9" s="1"/>
  <c r="S107" i="9"/>
  <c r="AV107" i="9" s="1"/>
  <c r="S112" i="9"/>
  <c r="S113" i="9"/>
  <c r="AV113" i="9" s="1"/>
  <c r="S110" i="9"/>
  <c r="AV110" i="9" s="1"/>
  <c r="S111" i="9"/>
  <c r="AV111" i="9" s="1"/>
  <c r="S108" i="9"/>
  <c r="AV108" i="9" s="1"/>
  <c r="S106" i="9"/>
  <c r="U73" i="9"/>
  <c r="U75" i="9"/>
  <c r="AJ75" i="9" s="1"/>
  <c r="U76" i="9"/>
  <c r="AJ76" i="9" s="1"/>
  <c r="U74" i="9"/>
  <c r="AJ74" i="9" s="1"/>
  <c r="AD44" i="9"/>
  <c r="I54" i="9"/>
  <c r="E61" i="9"/>
  <c r="S58" i="9"/>
  <c r="W36" i="9"/>
  <c r="O129" i="9"/>
  <c r="AG129" i="9" s="1"/>
  <c r="H193" i="1" s="1"/>
  <c r="O38" i="9"/>
  <c r="AG38" i="9" s="1"/>
  <c r="AG36" i="9"/>
  <c r="U129" i="9"/>
  <c r="AJ129" i="9" s="1"/>
  <c r="K193" i="1" s="1"/>
  <c r="AJ36" i="9"/>
  <c r="U38" i="9"/>
  <c r="AJ38" i="9" s="1"/>
  <c r="Q60" i="9"/>
  <c r="Q61" i="9"/>
  <c r="K101" i="9"/>
  <c r="K102" i="9"/>
  <c r="K64" i="9"/>
  <c r="K57" i="9"/>
  <c r="K58" i="9"/>
  <c r="K59" i="9"/>
  <c r="S54" i="9"/>
  <c r="AI44" i="9"/>
  <c r="E77" i="9"/>
  <c r="AB73" i="9"/>
  <c r="E110" i="9"/>
  <c r="AO110" i="9" s="1"/>
  <c r="W119" i="9"/>
  <c r="M129" i="9"/>
  <c r="AF129" i="9" s="1"/>
  <c r="G193" i="1" s="1"/>
  <c r="AF36" i="9"/>
  <c r="M35" i="9"/>
  <c r="U58" i="9"/>
  <c r="Q75" i="9"/>
  <c r="AH75" i="9" s="1"/>
  <c r="Q73" i="9"/>
  <c r="Q74" i="9"/>
  <c r="AH74" i="9" s="1"/>
  <c r="Q76" i="9"/>
  <c r="AH76" i="9" s="1"/>
  <c r="AB143" i="9"/>
  <c r="Y143" i="9"/>
  <c r="W108" i="9"/>
  <c r="S118" i="9"/>
  <c r="S117" i="9"/>
  <c r="M117" i="9"/>
  <c r="M118" i="9"/>
  <c r="E108" i="9"/>
  <c r="AO108" i="9" s="1"/>
  <c r="K118" i="9"/>
  <c r="K117" i="9"/>
  <c r="K119" i="9" s="1"/>
  <c r="W111" i="9"/>
  <c r="M60" i="9"/>
  <c r="M38" i="9"/>
  <c r="AF38" i="9" s="1"/>
  <c r="Q35" i="9"/>
  <c r="AX109" i="9"/>
  <c r="AB42" i="9"/>
  <c r="B41" i="9"/>
  <c r="W107" i="9"/>
  <c r="O102" i="9"/>
  <c r="O64" i="9"/>
  <c r="O101" i="9"/>
  <c r="X143" i="9"/>
  <c r="AL143" i="9" s="1"/>
  <c r="X44" i="9"/>
  <c r="I102" i="9"/>
  <c r="I64" i="9"/>
  <c r="I101" i="9"/>
  <c r="E113" i="9"/>
  <c r="AO113" i="9" s="1"/>
  <c r="G101" i="9"/>
  <c r="G102" i="9"/>
  <c r="G64" i="9"/>
  <c r="G57" i="9"/>
  <c r="W77" i="9"/>
  <c r="M149" i="9"/>
  <c r="AF149" i="9" s="1"/>
  <c r="G213" i="1" s="1"/>
  <c r="AF53" i="9"/>
  <c r="E90" i="9"/>
  <c r="AI42" i="9"/>
  <c r="S36" i="9"/>
  <c r="Q88" i="9"/>
  <c r="Q89" i="9"/>
  <c r="E118" i="9"/>
  <c r="E117" i="9"/>
  <c r="E119" i="9" s="1"/>
  <c r="AB75" i="9"/>
  <c r="E60" i="9"/>
  <c r="K149" i="9"/>
  <c r="AE149" i="9" s="1"/>
  <c r="F213" i="1" s="1"/>
  <c r="AE53" i="9"/>
  <c r="AX123" i="9"/>
  <c r="W113" i="9"/>
  <c r="AC44" i="9"/>
  <c r="G54" i="9"/>
  <c r="W89" i="9"/>
  <c r="W88" i="9"/>
  <c r="W90" i="9" s="1"/>
  <c r="E107" i="9"/>
  <c r="AO107" i="9" s="1"/>
  <c r="I53" i="9"/>
  <c r="X53" i="9" s="1"/>
  <c r="G117" i="9"/>
  <c r="G119" i="9" s="1"/>
  <c r="G118" i="9"/>
  <c r="O35" i="9"/>
  <c r="O96" i="9"/>
  <c r="AT96" i="9" s="1"/>
  <c r="O94" i="9"/>
  <c r="AT94" i="9" s="1"/>
  <c r="AG91" i="9"/>
  <c r="O92" i="9"/>
  <c r="O97" i="9"/>
  <c r="AT97" i="9" s="1"/>
  <c r="O95" i="9"/>
  <c r="AT95" i="9" s="1"/>
  <c r="O93" i="9"/>
  <c r="AT93" i="9" s="1"/>
  <c r="E106" i="9"/>
  <c r="AX125" i="9"/>
  <c r="E111" i="9"/>
  <c r="AO111" i="9" s="1"/>
  <c r="I117" i="9"/>
  <c r="I119" i="9" s="1"/>
  <c r="I118" i="9"/>
  <c r="U82" i="9"/>
  <c r="U83" i="9"/>
  <c r="U81" i="9"/>
  <c r="U80" i="9"/>
  <c r="U84" i="9"/>
  <c r="U79" i="9"/>
  <c r="AJ78" i="9"/>
  <c r="AW78" i="9" s="1"/>
  <c r="G59" i="9"/>
  <c r="AG134" i="9"/>
  <c r="H198" i="1" s="1"/>
  <c r="AG73" i="9"/>
  <c r="O77" i="9"/>
  <c r="U118" i="9"/>
  <c r="U117" i="9"/>
  <c r="U119" i="9" s="1"/>
  <c r="AB74" i="9"/>
  <c r="U140" i="9"/>
  <c r="AJ140" i="9" s="1"/>
  <c r="K204" i="1" s="1"/>
  <c r="AJ35" i="9"/>
  <c r="E109" i="9"/>
  <c r="AO109" i="9" s="1"/>
  <c r="W54" i="9"/>
  <c r="AK44" i="9"/>
  <c r="W60" i="9"/>
  <c r="W61" i="9" s="1"/>
  <c r="S59" i="9"/>
  <c r="X59" i="9" s="1"/>
  <c r="G36" i="9"/>
  <c r="AC42" i="9"/>
  <c r="O149" i="9"/>
  <c r="AG149" i="9" s="1"/>
  <c r="H213" i="1" s="1"/>
  <c r="AG53" i="9"/>
  <c r="O85" i="9"/>
  <c r="I36" i="9"/>
  <c r="AD42" i="9"/>
  <c r="AB44" i="9"/>
  <c r="E54" i="9"/>
  <c r="Q102" i="9"/>
  <c r="Q64" i="9"/>
  <c r="Q101" i="9"/>
  <c r="AX121" i="9"/>
  <c r="Q117" i="9"/>
  <c r="Q118" i="9"/>
  <c r="S64" i="9"/>
  <c r="U110" i="9"/>
  <c r="AW110" i="9" s="1"/>
  <c r="U61" i="9"/>
  <c r="O88" i="9"/>
  <c r="O89" i="9"/>
  <c r="U54" i="9"/>
  <c r="E64" i="9"/>
  <c r="Q129" i="9"/>
  <c r="AH129" i="9" s="1"/>
  <c r="I193" i="1" s="1"/>
  <c r="AH36" i="9"/>
  <c r="AX106" i="9"/>
  <c r="W110" i="9"/>
  <c r="S76" i="9"/>
  <c r="AI76" i="9" s="1"/>
  <c r="S75" i="9"/>
  <c r="AI75" i="9" s="1"/>
  <c r="S73" i="9"/>
  <c r="S74" i="9"/>
  <c r="AI74" i="9" s="1"/>
  <c r="AX126" i="9"/>
  <c r="AK130" i="9"/>
  <c r="L194" i="1" s="1"/>
  <c r="AX124" i="9"/>
  <c r="M103" i="9"/>
  <c r="O118" i="9"/>
  <c r="O117" i="9"/>
  <c r="M57" i="9"/>
  <c r="M58" i="9" s="1"/>
  <c r="AT84" i="9"/>
  <c r="AT85" i="9" s="1"/>
  <c r="E36" i="9"/>
  <c r="Q149" i="9"/>
  <c r="AH149" i="9" s="1"/>
  <c r="I213" i="1" s="1"/>
  <c r="AH53" i="9"/>
  <c r="I84" i="9"/>
  <c r="I81" i="9"/>
  <c r="I82" i="9"/>
  <c r="I79" i="9"/>
  <c r="AD78" i="9"/>
  <c r="AQ78" i="9" s="1"/>
  <c r="I83" i="9"/>
  <c r="I80" i="9"/>
  <c r="X54" i="9" l="1"/>
  <c r="X149" i="9" s="1"/>
  <c r="AL149" i="9" s="1"/>
  <c r="M213" i="1" s="1"/>
  <c r="C7" i="21" s="1"/>
  <c r="AL42" i="9"/>
  <c r="I96" i="9"/>
  <c r="AQ96" i="9" s="1"/>
  <c r="I93" i="9"/>
  <c r="AQ93" i="9" s="1"/>
  <c r="I94" i="9"/>
  <c r="AQ94" i="9" s="1"/>
  <c r="I97" i="9"/>
  <c r="AQ97" i="9" s="1"/>
  <c r="AD91" i="9"/>
  <c r="I92" i="9"/>
  <c r="I95" i="9"/>
  <c r="AQ95" i="9" s="1"/>
  <c r="G103" i="9"/>
  <c r="G106" i="9" s="1"/>
  <c r="Y64" i="9"/>
  <c r="U85" i="9"/>
  <c r="S119" i="9"/>
  <c r="I88" i="9"/>
  <c r="I89" i="9"/>
  <c r="K38" i="9"/>
  <c r="AE38" i="9" s="1"/>
  <c r="K129" i="9"/>
  <c r="AE129" i="9" s="1"/>
  <c r="F193" i="1" s="1"/>
  <c r="AE36" i="9"/>
  <c r="K35" i="9"/>
  <c r="X102" i="9"/>
  <c r="W114" i="9"/>
  <c r="W131" i="9" s="1"/>
  <c r="AK131" i="9" s="1"/>
  <c r="Y42" i="9"/>
  <c r="Q119" i="9"/>
  <c r="O119" i="9"/>
  <c r="I76" i="9"/>
  <c r="AD76" i="9" s="1"/>
  <c r="I74" i="9"/>
  <c r="AD74" i="9" s="1"/>
  <c r="I75" i="9"/>
  <c r="AD75" i="9" s="1"/>
  <c r="I73" i="9"/>
  <c r="U109" i="9"/>
  <c r="AW109" i="9" s="1"/>
  <c r="U106" i="9"/>
  <c r="U135" i="9" s="1"/>
  <c r="AJ135" i="9" s="1"/>
  <c r="U111" i="9"/>
  <c r="AW111" i="9" s="1"/>
  <c r="U112" i="9"/>
  <c r="AW112" i="9" s="1"/>
  <c r="U108" i="9"/>
  <c r="AW108" i="9" s="1"/>
  <c r="U113" i="9"/>
  <c r="AW113" i="9" s="1"/>
  <c r="U107" i="9"/>
  <c r="AW107" i="9" s="1"/>
  <c r="M89" i="9"/>
  <c r="M88" i="9"/>
  <c r="I129" i="9"/>
  <c r="AD129" i="9" s="1"/>
  <c r="E193" i="1" s="1"/>
  <c r="AD36" i="9"/>
  <c r="I38" i="9"/>
  <c r="AD38" i="9" s="1"/>
  <c r="I35" i="9"/>
  <c r="G60" i="9"/>
  <c r="S129" i="9"/>
  <c r="AI129" i="9" s="1"/>
  <c r="J193" i="1" s="1"/>
  <c r="S35" i="9"/>
  <c r="AI36" i="9"/>
  <c r="S38" i="9"/>
  <c r="AI38" i="9" s="1"/>
  <c r="M121" i="9"/>
  <c r="AS121" i="9" s="1"/>
  <c r="M123" i="9"/>
  <c r="AS123" i="9" s="1"/>
  <c r="M125" i="9"/>
  <c r="AS125" i="9" s="1"/>
  <c r="M126" i="9"/>
  <c r="AS126" i="9" s="1"/>
  <c r="M127" i="9"/>
  <c r="M130" i="9" s="1"/>
  <c r="M122" i="9"/>
  <c r="AS122" i="9" s="1"/>
  <c r="M124" i="9"/>
  <c r="AS124" i="9" s="1"/>
  <c r="W129" i="9"/>
  <c r="AK129" i="9" s="1"/>
  <c r="X36" i="9"/>
  <c r="AK36" i="9"/>
  <c r="W38" i="9"/>
  <c r="AK38" i="9" s="1"/>
  <c r="W35" i="9"/>
  <c r="Q94" i="9"/>
  <c r="AU94" i="9" s="1"/>
  <c r="AH91" i="9"/>
  <c r="Q92" i="9"/>
  <c r="Q97" i="9"/>
  <c r="AU97" i="9" s="1"/>
  <c r="Q95" i="9"/>
  <c r="AU95" i="9" s="1"/>
  <c r="Q93" i="9"/>
  <c r="AU93" i="9" s="1"/>
  <c r="Q96" i="9"/>
  <c r="AU96" i="9" s="1"/>
  <c r="AW80" i="9"/>
  <c r="AW83" i="9"/>
  <c r="AW82" i="9"/>
  <c r="AW79" i="9"/>
  <c r="AW84" i="9"/>
  <c r="AW81" i="9"/>
  <c r="E83" i="9"/>
  <c r="E80" i="9"/>
  <c r="AB78" i="9"/>
  <c r="AO78" i="9" s="1"/>
  <c r="B60" i="9"/>
  <c r="B61" i="9" s="1"/>
  <c r="E84" i="9"/>
  <c r="E82" i="9"/>
  <c r="E81" i="9"/>
  <c r="E79" i="9"/>
  <c r="E150" i="9" s="1"/>
  <c r="I103" i="9"/>
  <c r="M119" i="9"/>
  <c r="AH134" i="9"/>
  <c r="I198" i="1" s="1"/>
  <c r="Q77" i="9"/>
  <c r="AH73" i="9"/>
  <c r="K103" i="9"/>
  <c r="S88" i="9"/>
  <c r="S89" i="9"/>
  <c r="S149" i="9"/>
  <c r="AI149" i="9" s="1"/>
  <c r="J213" i="1" s="1"/>
  <c r="AI53" i="9"/>
  <c r="U149" i="9"/>
  <c r="AJ149" i="9" s="1"/>
  <c r="K213" i="1" s="1"/>
  <c r="AJ53" i="9"/>
  <c r="U126" i="9"/>
  <c r="U127" i="9"/>
  <c r="U130" i="9" s="1"/>
  <c r="U124" i="9"/>
  <c r="X118" i="9"/>
  <c r="U121" i="9"/>
  <c r="U123" i="9"/>
  <c r="U125" i="9"/>
  <c r="U122" i="9"/>
  <c r="W92" i="9"/>
  <c r="W97" i="9"/>
  <c r="AX97" i="9" s="1"/>
  <c r="W95" i="9"/>
  <c r="AX95" i="9" s="1"/>
  <c r="W93" i="9"/>
  <c r="AX93" i="9" s="1"/>
  <c r="W96" i="9"/>
  <c r="AK91" i="9"/>
  <c r="W94" i="9"/>
  <c r="AX94" i="9" s="1"/>
  <c r="M84" i="9"/>
  <c r="M81" i="9"/>
  <c r="AF78" i="9"/>
  <c r="AS78" i="9" s="1"/>
  <c r="M83" i="9"/>
  <c r="M82" i="9"/>
  <c r="M80" i="9"/>
  <c r="M79" i="9"/>
  <c r="M85" i="9" s="1"/>
  <c r="AV112" i="9"/>
  <c r="AI134" i="9"/>
  <c r="J198" i="1" s="1"/>
  <c r="AI73" i="9"/>
  <c r="S77" i="9"/>
  <c r="O121" i="9"/>
  <c r="AT121" i="9" s="1"/>
  <c r="O122" i="9"/>
  <c r="AT122" i="9" s="1"/>
  <c r="O127" i="9"/>
  <c r="O130" i="9" s="1"/>
  <c r="O123" i="9"/>
  <c r="AT123" i="9" s="1"/>
  <c r="O126" i="9"/>
  <c r="AT126" i="9" s="1"/>
  <c r="O124" i="9"/>
  <c r="AT124" i="9" s="1"/>
  <c r="O125" i="9"/>
  <c r="AT125" i="9" s="1"/>
  <c r="W82" i="9"/>
  <c r="W79" i="9"/>
  <c r="W83" i="9"/>
  <c r="W81" i="9"/>
  <c r="W80" i="9"/>
  <c r="W84" i="9"/>
  <c r="AK78" i="9"/>
  <c r="AX78" i="9" s="1"/>
  <c r="E127" i="9"/>
  <c r="E130" i="9" s="1"/>
  <c r="E126" i="9"/>
  <c r="AO126" i="9" s="1"/>
  <c r="E123" i="9"/>
  <c r="AO123" i="9" s="1"/>
  <c r="E122" i="9"/>
  <c r="AO122" i="9" s="1"/>
  <c r="E124" i="9"/>
  <c r="AO124" i="9" s="1"/>
  <c r="E121" i="9"/>
  <c r="AO121" i="9" s="1"/>
  <c r="E125" i="9"/>
  <c r="AO125" i="9" s="1"/>
  <c r="G73" i="9"/>
  <c r="G74" i="9"/>
  <c r="G75" i="9"/>
  <c r="G76" i="9"/>
  <c r="O103" i="9"/>
  <c r="M61" i="9"/>
  <c r="S126" i="9"/>
  <c r="AV126" i="9" s="1"/>
  <c r="S123" i="9"/>
  <c r="AV123" i="9" s="1"/>
  <c r="S124" i="9"/>
  <c r="AV124" i="9" s="1"/>
  <c r="S121" i="9"/>
  <c r="AV121" i="9" s="1"/>
  <c r="S125" i="9"/>
  <c r="AV125" i="9" s="1"/>
  <c r="S122" i="9"/>
  <c r="AV122" i="9" s="1"/>
  <c r="S127" i="9"/>
  <c r="S130" i="9" s="1"/>
  <c r="E129" i="9"/>
  <c r="AB129" i="9" s="1"/>
  <c r="C193" i="1" s="1"/>
  <c r="AB36" i="9"/>
  <c r="E38" i="9"/>
  <c r="AB38" i="9" s="1"/>
  <c r="E35" i="9"/>
  <c r="E114" i="9"/>
  <c r="E131" i="9" s="1"/>
  <c r="AB131" i="9" s="1"/>
  <c r="AO106" i="9"/>
  <c r="AX127" i="9"/>
  <c r="U88" i="9"/>
  <c r="U150" i="9" s="1"/>
  <c r="U89" i="9"/>
  <c r="AQ83" i="9"/>
  <c r="AQ80" i="9"/>
  <c r="AQ81" i="9"/>
  <c r="AQ82" i="9"/>
  <c r="AQ79" i="9"/>
  <c r="AQ84" i="9"/>
  <c r="G149" i="9"/>
  <c r="AC149" i="9" s="1"/>
  <c r="D213" i="1" s="1"/>
  <c r="AC53" i="9"/>
  <c r="U95" i="9"/>
  <c r="AW95" i="9" s="1"/>
  <c r="AJ91" i="9"/>
  <c r="U92" i="9"/>
  <c r="U97" i="9"/>
  <c r="AW97" i="9" s="1"/>
  <c r="U93" i="9"/>
  <c r="AW93" i="9" s="1"/>
  <c r="U94" i="9"/>
  <c r="AW94" i="9" s="1"/>
  <c r="U96" i="9"/>
  <c r="I125" i="9"/>
  <c r="AQ125" i="9" s="1"/>
  <c r="I121" i="9"/>
  <c r="AQ121" i="9" s="1"/>
  <c r="I126" i="9"/>
  <c r="AQ126" i="9" s="1"/>
  <c r="I123" i="9"/>
  <c r="AQ123" i="9" s="1"/>
  <c r="I122" i="9"/>
  <c r="AQ122" i="9" s="1"/>
  <c r="I124" i="9"/>
  <c r="AQ124" i="9" s="1"/>
  <c r="I127" i="9"/>
  <c r="I130" i="9" s="1"/>
  <c r="O98" i="9"/>
  <c r="AT92" i="9"/>
  <c r="AX113" i="9"/>
  <c r="G58" i="9"/>
  <c r="X58" i="9" s="1"/>
  <c r="AX111" i="9"/>
  <c r="AX108" i="9"/>
  <c r="K60" i="9"/>
  <c r="I98" i="9"/>
  <c r="AQ92" i="9"/>
  <c r="Q140" i="9"/>
  <c r="AH140" i="9" s="1"/>
  <c r="I204" i="1" s="1"/>
  <c r="AH35" i="9"/>
  <c r="M140" i="9"/>
  <c r="AF140" i="9" s="1"/>
  <c r="G204" i="1" s="1"/>
  <c r="AF35" i="9"/>
  <c r="O140" i="9"/>
  <c r="AG140" i="9" s="1"/>
  <c r="H204" i="1" s="1"/>
  <c r="AG35" i="9"/>
  <c r="X117" i="9"/>
  <c r="X119" i="9" s="1"/>
  <c r="K88" i="9"/>
  <c r="K89" i="9"/>
  <c r="AJ134" i="9"/>
  <c r="K198" i="1" s="1"/>
  <c r="U77" i="9"/>
  <c r="AJ73" i="9"/>
  <c r="Q103" i="9"/>
  <c r="X101" i="9"/>
  <c r="X103" i="9" s="1"/>
  <c r="I149" i="9"/>
  <c r="AD149" i="9" s="1"/>
  <c r="E213" i="1" s="1"/>
  <c r="AD53" i="9"/>
  <c r="G129" i="9"/>
  <c r="AC129" i="9" s="1"/>
  <c r="D193" i="1" s="1"/>
  <c r="AC36" i="9"/>
  <c r="G35" i="9"/>
  <c r="G38" i="9"/>
  <c r="AC38" i="9" s="1"/>
  <c r="S60" i="9"/>
  <c r="S61" i="9" s="1"/>
  <c r="I85" i="9"/>
  <c r="O90" i="9"/>
  <c r="M111" i="9"/>
  <c r="AS111" i="9" s="1"/>
  <c r="M107" i="9"/>
  <c r="AS107" i="9" s="1"/>
  <c r="M113" i="9"/>
  <c r="AS113" i="9" s="1"/>
  <c r="M110" i="9"/>
  <c r="AS110" i="9" s="1"/>
  <c r="M112" i="9"/>
  <c r="M106" i="9"/>
  <c r="M108" i="9"/>
  <c r="AS108" i="9" s="1"/>
  <c r="M109" i="9"/>
  <c r="AS109" i="9" s="1"/>
  <c r="E149" i="9"/>
  <c r="AB149" i="9" s="1"/>
  <c r="C213" i="1" s="1"/>
  <c r="AB53" i="9"/>
  <c r="G126" i="9"/>
  <c r="AP126" i="9" s="1"/>
  <c r="G124" i="9"/>
  <c r="AP124" i="9" s="1"/>
  <c r="G127" i="9"/>
  <c r="G130" i="9" s="1"/>
  <c r="G121" i="9"/>
  <c r="AP121" i="9" s="1"/>
  <c r="G123" i="9"/>
  <c r="AP123" i="9" s="1"/>
  <c r="G125" i="9"/>
  <c r="AP125" i="9" s="1"/>
  <c r="G122" i="9"/>
  <c r="AP122" i="9" s="1"/>
  <c r="Q90" i="9"/>
  <c r="AX107" i="9"/>
  <c r="K123" i="9"/>
  <c r="AR123" i="9" s="1"/>
  <c r="K125" i="9"/>
  <c r="AR125" i="9" s="1"/>
  <c r="K122" i="9"/>
  <c r="AR122" i="9" s="1"/>
  <c r="K127" i="9"/>
  <c r="K130" i="9" s="1"/>
  <c r="K126" i="9"/>
  <c r="AR126" i="9" s="1"/>
  <c r="K124" i="9"/>
  <c r="AR124" i="9" s="1"/>
  <c r="K121" i="9"/>
  <c r="AR121" i="9" s="1"/>
  <c r="AR127" i="9" s="1"/>
  <c r="K74" i="9"/>
  <c r="AE74" i="9" s="1"/>
  <c r="K75" i="9"/>
  <c r="AE75" i="9" s="1"/>
  <c r="K73" i="9"/>
  <c r="K76" i="9"/>
  <c r="AE76" i="9" s="1"/>
  <c r="S114" i="9"/>
  <c r="S131" i="9" s="1"/>
  <c r="AI131" i="9" s="1"/>
  <c r="AV106" i="9"/>
  <c r="E96" i="9"/>
  <c r="E93" i="9"/>
  <c r="E94" i="9"/>
  <c r="E92" i="9"/>
  <c r="AB91" i="9"/>
  <c r="E95" i="9"/>
  <c r="E97" i="9"/>
  <c r="Q82" i="9"/>
  <c r="Q79" i="9"/>
  <c r="Q83" i="9"/>
  <c r="Q80" i="9"/>
  <c r="Q81" i="9"/>
  <c r="Q84" i="9"/>
  <c r="AH78" i="9"/>
  <c r="AU78" i="9" s="1"/>
  <c r="M75" i="9"/>
  <c r="AF75" i="9" s="1"/>
  <c r="M74" i="9"/>
  <c r="AF74" i="9" s="1"/>
  <c r="M73" i="9"/>
  <c r="M76" i="9"/>
  <c r="AF76" i="9" s="1"/>
  <c r="AX110" i="9"/>
  <c r="W149" i="9"/>
  <c r="AK149" i="9" s="1"/>
  <c r="L213" i="1" s="1"/>
  <c r="AK53" i="9"/>
  <c r="Q127" i="9"/>
  <c r="Q130" i="9" s="1"/>
  <c r="Q124" i="9"/>
  <c r="AU124" i="9" s="1"/>
  <c r="Q121" i="9"/>
  <c r="AU121" i="9" s="1"/>
  <c r="Q123" i="9"/>
  <c r="AU123" i="9" s="1"/>
  <c r="Q125" i="9"/>
  <c r="AU125" i="9" s="1"/>
  <c r="Q122" i="9"/>
  <c r="AU122" i="9" s="1"/>
  <c r="Q126" i="9"/>
  <c r="AU126" i="9" s="1"/>
  <c r="X57" i="9"/>
  <c r="AD103" i="9"/>
  <c r="G111" i="9"/>
  <c r="AP111" i="9" s="1"/>
  <c r="G110" i="9"/>
  <c r="AP110" i="9" s="1"/>
  <c r="G107" i="9"/>
  <c r="AP107" i="9" s="1"/>
  <c r="G112" i="9"/>
  <c r="L193" i="1" l="1"/>
  <c r="AK139" i="9"/>
  <c r="AL53" i="9"/>
  <c r="AL36" i="9"/>
  <c r="AL35" i="9" s="1"/>
  <c r="W137" i="9"/>
  <c r="K140" i="9"/>
  <c r="AE140" i="9" s="1"/>
  <c r="F204" i="1" s="1"/>
  <c r="AE35" i="9"/>
  <c r="I77" i="9"/>
  <c r="AD73" i="9"/>
  <c r="AD134" i="9"/>
  <c r="E198" i="1" s="1"/>
  <c r="W150" i="9"/>
  <c r="AX114" i="9"/>
  <c r="U90" i="9"/>
  <c r="U137" i="9" s="1"/>
  <c r="G108" i="9"/>
  <c r="AP108" i="9" s="1"/>
  <c r="AW106" i="9"/>
  <c r="AW114" i="9" s="1"/>
  <c r="U114" i="9"/>
  <c r="U131" i="9" s="1"/>
  <c r="AJ131" i="9" s="1"/>
  <c r="G113" i="9"/>
  <c r="K90" i="9"/>
  <c r="M135" i="9"/>
  <c r="AF135" i="9" s="1"/>
  <c r="G109" i="9"/>
  <c r="AP109" i="9" s="1"/>
  <c r="W135" i="9"/>
  <c r="AK135" i="9" s="1"/>
  <c r="I90" i="9"/>
  <c r="AK137" i="9"/>
  <c r="W139" i="9"/>
  <c r="L203" i="1" s="1"/>
  <c r="W138" i="9"/>
  <c r="AY122" i="9"/>
  <c r="AX96" i="9"/>
  <c r="W144" i="9"/>
  <c r="AW126" i="9"/>
  <c r="AY126" i="9" s="1"/>
  <c r="X126" i="9"/>
  <c r="Q85" i="9"/>
  <c r="AE134" i="9"/>
  <c r="F198" i="1" s="1"/>
  <c r="K77" i="9"/>
  <c r="AE73" i="9"/>
  <c r="AI78" i="9"/>
  <c r="AV78" i="9" s="1"/>
  <c r="S83" i="9"/>
  <c r="S82" i="9"/>
  <c r="S81" i="9"/>
  <c r="S80" i="9"/>
  <c r="S84" i="9"/>
  <c r="S79" i="9"/>
  <c r="AO114" i="9"/>
  <c r="AW85" i="9"/>
  <c r="W140" i="9"/>
  <c r="AK140" i="9" s="1"/>
  <c r="L204" i="1" s="1"/>
  <c r="AK35" i="9"/>
  <c r="AS127" i="9"/>
  <c r="AQ85" i="9"/>
  <c r="AO95" i="9"/>
  <c r="M114" i="9"/>
  <c r="M131" i="9" s="1"/>
  <c r="AF131" i="9" s="1"/>
  <c r="AS106" i="9"/>
  <c r="AG130" i="9"/>
  <c r="H194" i="1" s="1"/>
  <c r="E136" i="9"/>
  <c r="AO92" i="9"/>
  <c r="E98" i="9"/>
  <c r="AP127" i="9"/>
  <c r="M144" i="9"/>
  <c r="AS112" i="9"/>
  <c r="AD132" i="9"/>
  <c r="E196" i="1" s="1"/>
  <c r="AQ98" i="9"/>
  <c r="AC75" i="9"/>
  <c r="AL75" i="9" s="1"/>
  <c r="AW125" i="9"/>
  <c r="X125" i="9"/>
  <c r="S90" i="9"/>
  <c r="S140" i="9"/>
  <c r="AI140" i="9" s="1"/>
  <c r="J204" i="1" s="1"/>
  <c r="AI35" i="9"/>
  <c r="M90" i="9"/>
  <c r="AI91" i="9"/>
  <c r="S92" i="9"/>
  <c r="S97" i="9"/>
  <c r="AV97" i="9" s="1"/>
  <c r="S95" i="9"/>
  <c r="AV95" i="9" s="1"/>
  <c r="S93" i="9"/>
  <c r="AV93" i="9" s="1"/>
  <c r="S94" i="9"/>
  <c r="AV94" i="9" s="1"/>
  <c r="S96" i="9"/>
  <c r="G88" i="9"/>
  <c r="G89" i="9"/>
  <c r="E85" i="9"/>
  <c r="E134" i="9"/>
  <c r="X129" i="9"/>
  <c r="AL129" i="9" s="1"/>
  <c r="X38" i="9"/>
  <c r="AL38" i="9" s="1"/>
  <c r="AC76" i="9"/>
  <c r="AL76" i="9" s="1"/>
  <c r="AW122" i="9"/>
  <c r="X122" i="9"/>
  <c r="AO94" i="9"/>
  <c r="AG132" i="9"/>
  <c r="H196" i="1" s="1"/>
  <c r="AT98" i="9"/>
  <c r="AC74" i="9"/>
  <c r="AL74" i="9" s="1"/>
  <c r="AT127" i="9"/>
  <c r="AS84" i="9"/>
  <c r="AS82" i="9"/>
  <c r="AS81" i="9"/>
  <c r="AS83" i="9"/>
  <c r="AS80" i="9"/>
  <c r="AS79" i="9"/>
  <c r="AW123" i="9"/>
  <c r="AY123" i="9" s="1"/>
  <c r="X123" i="9"/>
  <c r="K111" i="9"/>
  <c r="AR111" i="9" s="1"/>
  <c r="K108" i="9"/>
  <c r="AR108" i="9" s="1"/>
  <c r="K112" i="9"/>
  <c r="K109" i="9"/>
  <c r="AR109" i="9" s="1"/>
  <c r="K113" i="9"/>
  <c r="AR113" i="9" s="1"/>
  <c r="K110" i="9"/>
  <c r="AR110" i="9" s="1"/>
  <c r="K106" i="9"/>
  <c r="K107" i="9"/>
  <c r="AR107" i="9" s="1"/>
  <c r="AB130" i="9"/>
  <c r="C194" i="1" s="1"/>
  <c r="W136" i="9"/>
  <c r="AK136" i="9" s="1"/>
  <c r="AX92" i="9"/>
  <c r="W98" i="9"/>
  <c r="E137" i="9"/>
  <c r="M77" i="9"/>
  <c r="AF134" i="9"/>
  <c r="G198" i="1" s="1"/>
  <c r="AF73" i="9"/>
  <c r="AW96" i="9"/>
  <c r="U144" i="9"/>
  <c r="AP106" i="9"/>
  <c r="AU127" i="9"/>
  <c r="AU84" i="9"/>
  <c r="AU82" i="9"/>
  <c r="AU81" i="9"/>
  <c r="AU83" i="9"/>
  <c r="AU80" i="9"/>
  <c r="AU79" i="9"/>
  <c r="AO93" i="9"/>
  <c r="AE130" i="9"/>
  <c r="F194" i="1" s="1"/>
  <c r="AI130" i="9"/>
  <c r="J194" i="1" s="1"/>
  <c r="AC134" i="9"/>
  <c r="D198" i="1" s="1"/>
  <c r="AC73" i="9"/>
  <c r="G77" i="9"/>
  <c r="AW121" i="9"/>
  <c r="X121" i="9"/>
  <c r="AO81" i="9"/>
  <c r="AO80" i="9"/>
  <c r="AY78" i="9"/>
  <c r="AO82" i="9"/>
  <c r="AO84" i="9"/>
  <c r="AO83" i="9"/>
  <c r="AO79" i="9"/>
  <c r="E140" i="9"/>
  <c r="AB140" i="9" s="1"/>
  <c r="C204" i="1" s="1"/>
  <c r="AB35" i="9"/>
  <c r="AP113" i="9"/>
  <c r="AD113" i="9"/>
  <c r="K84" i="9"/>
  <c r="K83" i="9"/>
  <c r="K82" i="9"/>
  <c r="K81" i="9"/>
  <c r="K80" i="9"/>
  <c r="K79" i="9"/>
  <c r="K85" i="9" s="1"/>
  <c r="AE78" i="9"/>
  <c r="AR78" i="9" s="1"/>
  <c r="AD130" i="9"/>
  <c r="E194" i="1" s="1"/>
  <c r="U136" i="9"/>
  <c r="AJ136" i="9" s="1"/>
  <c r="AW92" i="9"/>
  <c r="U98" i="9"/>
  <c r="AM149" i="9"/>
  <c r="N213" i="1" s="1"/>
  <c r="AN149" i="9"/>
  <c r="O213" i="1" s="1"/>
  <c r="AY125" i="9"/>
  <c r="E135" i="9"/>
  <c r="Q136" i="9"/>
  <c r="AH136" i="9" s="1"/>
  <c r="Q98" i="9"/>
  <c r="AU92" i="9"/>
  <c r="AF130" i="9"/>
  <c r="G194" i="1" s="1"/>
  <c r="G83" i="9"/>
  <c r="G80" i="9"/>
  <c r="AC78" i="9"/>
  <c r="AP78" i="9" s="1"/>
  <c r="G84" i="9"/>
  <c r="G82" i="9"/>
  <c r="G81" i="9"/>
  <c r="G79" i="9"/>
  <c r="AO97" i="9"/>
  <c r="G140" i="9"/>
  <c r="AC140" i="9" s="1"/>
  <c r="D204" i="1" s="1"/>
  <c r="AC35" i="9"/>
  <c r="AC130" i="9"/>
  <c r="D194" i="1" s="1"/>
  <c r="AD112" i="9"/>
  <c r="AP112" i="9"/>
  <c r="AO96" i="9"/>
  <c r="E144" i="9"/>
  <c r="AH130" i="9"/>
  <c r="I194" i="1" s="1"/>
  <c r="AV114" i="9"/>
  <c r="K61" i="9"/>
  <c r="AO127" i="9"/>
  <c r="AY121" i="9"/>
  <c r="X60" i="9"/>
  <c r="AW124" i="9"/>
  <c r="X124" i="9"/>
  <c r="G61" i="9"/>
  <c r="AQ127" i="9"/>
  <c r="I111" i="9"/>
  <c r="AQ111" i="9" s="1"/>
  <c r="I113" i="9"/>
  <c r="AQ113" i="9" s="1"/>
  <c r="I108" i="9"/>
  <c r="I110" i="9"/>
  <c r="AQ110" i="9" s="1"/>
  <c r="I106" i="9"/>
  <c r="I150" i="9" s="1"/>
  <c r="I107" i="9"/>
  <c r="AQ107" i="9" s="1"/>
  <c r="I112" i="9"/>
  <c r="I109" i="9"/>
  <c r="AQ109" i="9" s="1"/>
  <c r="M97" i="9"/>
  <c r="AS97" i="9" s="1"/>
  <c r="M94" i="9"/>
  <c r="AS94" i="9" s="1"/>
  <c r="M96" i="9"/>
  <c r="AS96" i="9" s="1"/>
  <c r="AF91" i="9"/>
  <c r="M95" i="9"/>
  <c r="AS95" i="9" s="1"/>
  <c r="M93" i="9"/>
  <c r="AS93" i="9" s="1"/>
  <c r="M92" i="9"/>
  <c r="M150" i="9" s="1"/>
  <c r="O107" i="9"/>
  <c r="AT107" i="9" s="1"/>
  <c r="O112" i="9"/>
  <c r="O109" i="9"/>
  <c r="AT109" i="9" s="1"/>
  <c r="O106" i="9"/>
  <c r="O113" i="9"/>
  <c r="AT113" i="9" s="1"/>
  <c r="O108" i="9"/>
  <c r="O110" i="9"/>
  <c r="AT110" i="9" s="1"/>
  <c r="O111" i="9"/>
  <c r="AT111" i="9" s="1"/>
  <c r="AX81" i="9"/>
  <c r="AX84" i="9"/>
  <c r="AX80" i="9"/>
  <c r="AX82" i="9"/>
  <c r="AX83" i="9"/>
  <c r="AX79" i="9"/>
  <c r="Q113" i="9"/>
  <c r="Q110" i="9"/>
  <c r="Q107" i="9"/>
  <c r="Q112" i="9"/>
  <c r="Q111" i="9"/>
  <c r="Q106" i="9"/>
  <c r="Q150" i="9" s="1"/>
  <c r="Q108" i="9"/>
  <c r="Q109" i="9"/>
  <c r="Q137" i="9" s="1"/>
  <c r="AV127" i="9"/>
  <c r="AY124" i="9"/>
  <c r="W85" i="9"/>
  <c r="AJ130" i="9"/>
  <c r="K194" i="1" s="1"/>
  <c r="I140" i="9"/>
  <c r="AD140" i="9" s="1"/>
  <c r="E204" i="1" s="1"/>
  <c r="AD35" i="9"/>
  <c r="M193" i="1" l="1"/>
  <c r="AL139" i="9"/>
  <c r="M203" i="1" s="1"/>
  <c r="W151" i="9"/>
  <c r="AK150" i="9"/>
  <c r="L214" i="1" s="1"/>
  <c r="AJ137" i="9"/>
  <c r="U139" i="9"/>
  <c r="AJ139" i="9" s="1"/>
  <c r="K203" i="1" s="1"/>
  <c r="U138" i="9"/>
  <c r="U141" i="9" s="1"/>
  <c r="S150" i="9"/>
  <c r="AS85" i="9"/>
  <c r="S137" i="9"/>
  <c r="AI137" i="9" s="1"/>
  <c r="O150" i="9"/>
  <c r="Q135" i="9"/>
  <c r="AH135" i="9" s="1"/>
  <c r="AL73" i="9"/>
  <c r="AX85" i="9"/>
  <c r="G114" i="9"/>
  <c r="G131" i="9" s="1"/>
  <c r="AC131" i="9" s="1"/>
  <c r="Q139" i="9"/>
  <c r="AH139" i="9" s="1"/>
  <c r="I203" i="1" s="1"/>
  <c r="AH137" i="9"/>
  <c r="Q138" i="9"/>
  <c r="G85" i="9"/>
  <c r="AB135" i="9"/>
  <c r="K135" i="9"/>
  <c r="AE135" i="9" s="1"/>
  <c r="AX98" i="9"/>
  <c r="E151" i="9"/>
  <c r="AB150" i="9"/>
  <c r="C214" i="1" s="1"/>
  <c r="S135" i="9"/>
  <c r="AI135" i="9" s="1"/>
  <c r="AK144" i="9"/>
  <c r="W145" i="9"/>
  <c r="AK145" i="9" s="1"/>
  <c r="O114" i="9"/>
  <c r="O131" i="9" s="1"/>
  <c r="AT106" i="9"/>
  <c r="O135" i="9"/>
  <c r="AG135" i="9" s="1"/>
  <c r="AL78" i="9"/>
  <c r="X61" i="9"/>
  <c r="AP79" i="9"/>
  <c r="AP82" i="9"/>
  <c r="AP84" i="9"/>
  <c r="AY84" i="9" s="1"/>
  <c r="AP81" i="9"/>
  <c r="AY81" i="9" s="1"/>
  <c r="AP83" i="9"/>
  <c r="AP80" i="9"/>
  <c r="AY80" i="9" s="1"/>
  <c r="G90" i="9"/>
  <c r="G137" i="9" s="1"/>
  <c r="AV82" i="9"/>
  <c r="AV83" i="9"/>
  <c r="AV80" i="9"/>
  <c r="AV79" i="9"/>
  <c r="AV81" i="9"/>
  <c r="AV84" i="9"/>
  <c r="I144" i="9"/>
  <c r="AQ112" i="9"/>
  <c r="M136" i="9"/>
  <c r="AF136" i="9" s="1"/>
  <c r="M98" i="9"/>
  <c r="AS92" i="9"/>
  <c r="AP114" i="9"/>
  <c r="O137" i="9"/>
  <c r="AO98" i="9"/>
  <c r="AU108" i="9"/>
  <c r="X108" i="9"/>
  <c r="G135" i="9"/>
  <c r="AC135" i="9" s="1"/>
  <c r="AW98" i="9"/>
  <c r="AJ144" i="9"/>
  <c r="U145" i="9"/>
  <c r="AB134" i="9"/>
  <c r="X134" i="9"/>
  <c r="AY127" i="9"/>
  <c r="Q114" i="9"/>
  <c r="Q131" i="9" s="1"/>
  <c r="AU106" i="9"/>
  <c r="X106" i="9"/>
  <c r="AQ108" i="9"/>
  <c r="I136" i="9"/>
  <c r="AD136" i="9" s="1"/>
  <c r="K96" i="9"/>
  <c r="AR96" i="9" s="1"/>
  <c r="K94" i="9"/>
  <c r="AR94" i="9" s="1"/>
  <c r="K92" i="9"/>
  <c r="K150" i="9" s="1"/>
  <c r="K97" i="9"/>
  <c r="AR97" i="9" s="1"/>
  <c r="AE91" i="9"/>
  <c r="K95" i="9"/>
  <c r="AR95" i="9" s="1"/>
  <c r="K93" i="9"/>
  <c r="AR93" i="9" s="1"/>
  <c r="X127" i="9"/>
  <c r="X130" i="9" s="1"/>
  <c r="K114" i="9"/>
  <c r="K131" i="9" s="1"/>
  <c r="AR106" i="9"/>
  <c r="AV96" i="9"/>
  <c r="S144" i="9"/>
  <c r="AB136" i="9"/>
  <c r="AO85" i="9"/>
  <c r="AY79" i="9"/>
  <c r="S136" i="9"/>
  <c r="AI136" i="9" s="1"/>
  <c r="S98" i="9"/>
  <c r="AV92" i="9"/>
  <c r="O144" i="9"/>
  <c r="AT112" i="9"/>
  <c r="AW127" i="9"/>
  <c r="AK138" i="9"/>
  <c r="L202" i="1" s="1"/>
  <c r="W141" i="9"/>
  <c r="AU113" i="9"/>
  <c r="AY113" i="9" s="1"/>
  <c r="X113" i="9"/>
  <c r="E139" i="9"/>
  <c r="AB139" i="9" s="1"/>
  <c r="C203" i="1" s="1"/>
  <c r="AB137" i="9"/>
  <c r="E138" i="9"/>
  <c r="AF144" i="9"/>
  <c r="M145" i="9"/>
  <c r="AU109" i="9"/>
  <c r="AY109" i="9" s="1"/>
  <c r="X109" i="9"/>
  <c r="AU111" i="9"/>
  <c r="AY111" i="9" s="1"/>
  <c r="X111" i="9"/>
  <c r="Q144" i="9"/>
  <c r="AU112" i="9"/>
  <c r="X112" i="9"/>
  <c r="AU85" i="9"/>
  <c r="AB144" i="9"/>
  <c r="E145" i="9"/>
  <c r="U151" i="9"/>
  <c r="AJ150" i="9"/>
  <c r="K214" i="1" s="1"/>
  <c r="AU107" i="9"/>
  <c r="AY107" i="9" s="1"/>
  <c r="X107" i="9"/>
  <c r="AT108" i="9"/>
  <c r="O136" i="9"/>
  <c r="AG136" i="9" s="1"/>
  <c r="M137" i="9"/>
  <c r="AS114" i="9"/>
  <c r="I114" i="9"/>
  <c r="I131" i="9" s="1"/>
  <c r="AQ106" i="9"/>
  <c r="I135" i="9"/>
  <c r="AD135" i="9" s="1"/>
  <c r="AU110" i="9"/>
  <c r="AY110" i="9" s="1"/>
  <c r="X110" i="9"/>
  <c r="G93" i="9"/>
  <c r="G96" i="9"/>
  <c r="G94" i="9"/>
  <c r="AC91" i="9"/>
  <c r="G92" i="9"/>
  <c r="G150" i="9" s="1"/>
  <c r="G95" i="9"/>
  <c r="G97" i="9"/>
  <c r="AH132" i="9"/>
  <c r="I196" i="1" s="1"/>
  <c r="AU98" i="9"/>
  <c r="AR82" i="9"/>
  <c r="AY82" i="9" s="1"/>
  <c r="AR81" i="9"/>
  <c r="AR84" i="9"/>
  <c r="AR79" i="9"/>
  <c r="AR83" i="9"/>
  <c r="AR80" i="9"/>
  <c r="K144" i="9"/>
  <c r="AR112" i="9"/>
  <c r="S85" i="9"/>
  <c r="I137" i="9"/>
  <c r="AJ138" i="9" l="1"/>
  <c r="K202" i="1" s="1"/>
  <c r="W152" i="9"/>
  <c r="AK152" i="9" s="1"/>
  <c r="L216" i="1" s="1"/>
  <c r="AK151" i="9"/>
  <c r="L215" i="1" s="1"/>
  <c r="X135" i="9"/>
  <c r="AL135" i="9" s="1"/>
  <c r="AY83" i="9"/>
  <c r="S138" i="9"/>
  <c r="AI138" i="9" s="1"/>
  <c r="J202" i="1" s="1"/>
  <c r="S139" i="9"/>
  <c r="AI139" i="9" s="1"/>
  <c r="J203" i="1" s="1"/>
  <c r="AY112" i="9"/>
  <c r="AC137" i="9"/>
  <c r="G139" i="9"/>
  <c r="AC139" i="9" s="1"/>
  <c r="D203" i="1" s="1"/>
  <c r="G138" i="9"/>
  <c r="K151" i="9"/>
  <c r="AE150" i="9"/>
  <c r="F214" i="1" s="1"/>
  <c r="AD137" i="9"/>
  <c r="I139" i="9"/>
  <c r="AD139" i="9" s="1"/>
  <c r="E203" i="1" s="1"/>
  <c r="I138" i="9"/>
  <c r="AH131" i="9"/>
  <c r="Q133" i="9"/>
  <c r="AH133" i="9" s="1"/>
  <c r="I197" i="1" s="1"/>
  <c r="AG131" i="9"/>
  <c r="O133" i="9"/>
  <c r="AG133" i="9" s="1"/>
  <c r="H197" i="1" s="1"/>
  <c r="AM135" i="9"/>
  <c r="AN135" i="9"/>
  <c r="Y135" i="9"/>
  <c r="AL134" i="9"/>
  <c r="M198" i="1" s="1"/>
  <c r="AE144" i="9"/>
  <c r="K145" i="9"/>
  <c r="U152" i="9"/>
  <c r="AJ152" i="9" s="1"/>
  <c r="K216" i="1" s="1"/>
  <c r="AJ151" i="9"/>
  <c r="K215" i="1" s="1"/>
  <c r="AK141" i="9"/>
  <c r="L205" i="1" s="1"/>
  <c r="W142" i="9"/>
  <c r="AK142" i="9" s="1"/>
  <c r="L206" i="1" s="1"/>
  <c r="AH138" i="9"/>
  <c r="I202" i="1" s="1"/>
  <c r="Q141" i="9"/>
  <c r="U146" i="9"/>
  <c r="AJ145" i="9"/>
  <c r="G136" i="9"/>
  <c r="G98" i="9"/>
  <c r="AP92" i="9"/>
  <c r="AD131" i="9"/>
  <c r="I133" i="9"/>
  <c r="AD133" i="9" s="1"/>
  <c r="E197" i="1" s="1"/>
  <c r="AI144" i="9"/>
  <c r="S145" i="9"/>
  <c r="AP85" i="9"/>
  <c r="E152" i="9"/>
  <c r="AB152" i="9" s="1"/>
  <c r="C216" i="1" s="1"/>
  <c r="AB151" i="9"/>
  <c r="C215" i="1" s="1"/>
  <c r="M151" i="9"/>
  <c r="AF150" i="9"/>
  <c r="G214" i="1" s="1"/>
  <c r="AL91" i="9"/>
  <c r="AB145" i="9"/>
  <c r="E146" i="9"/>
  <c r="AB146" i="9" s="1"/>
  <c r="O139" i="9"/>
  <c r="AG139" i="9" s="1"/>
  <c r="H203" i="1" s="1"/>
  <c r="AG137" i="9"/>
  <c r="O138" i="9"/>
  <c r="AV85" i="9"/>
  <c r="S151" i="9"/>
  <c r="AI150" i="9"/>
  <c r="J214" i="1" s="1"/>
  <c r="I151" i="9"/>
  <c r="AD150" i="9"/>
  <c r="E214" i="1" s="1"/>
  <c r="AP95" i="9"/>
  <c r="AY95" i="9" s="1"/>
  <c r="AP94" i="9"/>
  <c r="AY94" i="9" s="1"/>
  <c r="M139" i="9"/>
  <c r="AF139" i="9" s="1"/>
  <c r="G203" i="1" s="1"/>
  <c r="AF137" i="9"/>
  <c r="M138" i="9"/>
  <c r="M146" i="9"/>
  <c r="AF146" i="9" s="1"/>
  <c r="AF145" i="9"/>
  <c r="AG144" i="9"/>
  <c r="O145" i="9"/>
  <c r="AR114" i="9"/>
  <c r="AJ132" i="9"/>
  <c r="K196" i="1" s="1"/>
  <c r="U133" i="9"/>
  <c r="AJ133" i="9" s="1"/>
  <c r="K197" i="1" s="1"/>
  <c r="AK132" i="9"/>
  <c r="L196" i="1" s="1"/>
  <c r="W133" i="9"/>
  <c r="AK133" i="9" s="1"/>
  <c r="L197" i="1" s="1"/>
  <c r="AB132" i="9"/>
  <c r="C196" i="1" s="1"/>
  <c r="E133" i="9"/>
  <c r="AB133" i="9" s="1"/>
  <c r="C197" i="1" s="1"/>
  <c r="AQ114" i="9"/>
  <c r="AP96" i="9"/>
  <c r="AY96" i="9" s="1"/>
  <c r="G144" i="9"/>
  <c r="X144" i="9"/>
  <c r="AE131" i="9"/>
  <c r="AY108" i="9"/>
  <c r="O151" i="9"/>
  <c r="AG150" i="9"/>
  <c r="H214" i="1" s="1"/>
  <c r="Q151" i="9"/>
  <c r="AH150" i="9"/>
  <c r="I214" i="1" s="1"/>
  <c r="K137" i="9"/>
  <c r="AP93" i="9"/>
  <c r="AY93" i="9" s="1"/>
  <c r="AY106" i="9"/>
  <c r="AB138" i="9"/>
  <c r="C202" i="1" s="1"/>
  <c r="E141" i="9"/>
  <c r="AV98" i="9"/>
  <c r="X114" i="9"/>
  <c r="Y107" i="9"/>
  <c r="Z107" i="9" s="1"/>
  <c r="AS98" i="9"/>
  <c r="AH144" i="9"/>
  <c r="Q145" i="9"/>
  <c r="AP97" i="9"/>
  <c r="AY97" i="9" s="1"/>
  <c r="AD144" i="9"/>
  <c r="I145" i="9"/>
  <c r="K136" i="9"/>
  <c r="AE136" i="9" s="1"/>
  <c r="K98" i="9"/>
  <c r="AR92" i="9"/>
  <c r="AR85" i="9"/>
  <c r="AY85" i="9" s="1"/>
  <c r="AJ141" i="9"/>
  <c r="K205" i="1" s="1"/>
  <c r="U142" i="9"/>
  <c r="AJ142" i="9" s="1"/>
  <c r="K206" i="1" s="1"/>
  <c r="AL130" i="9"/>
  <c r="M194" i="1" s="1"/>
  <c r="AU114" i="9"/>
  <c r="AT114" i="9"/>
  <c r="AY92" i="9" l="1"/>
  <c r="X150" i="9"/>
  <c r="AL150" i="9" s="1"/>
  <c r="M214" i="1" s="1"/>
  <c r="D7" i="21" s="1"/>
  <c r="S141" i="9"/>
  <c r="AI141" i="9" s="1"/>
  <c r="J205" i="1" s="1"/>
  <c r="AL144" i="9"/>
  <c r="M208" i="1" s="1"/>
  <c r="X145" i="9"/>
  <c r="AI132" i="9"/>
  <c r="J196" i="1" s="1"/>
  <c r="S133" i="9"/>
  <c r="AI133" i="9" s="1"/>
  <c r="J197" i="1" s="1"/>
  <c r="K146" i="9"/>
  <c r="AE146" i="9" s="1"/>
  <c r="AE145" i="9"/>
  <c r="I146" i="9"/>
  <c r="AD146" i="9" s="1"/>
  <c r="AD145" i="9"/>
  <c r="AB141" i="9"/>
  <c r="C205" i="1" s="1"/>
  <c r="E142" i="9"/>
  <c r="AB142" i="9" s="1"/>
  <c r="C206" i="1" s="1"/>
  <c r="O152" i="9"/>
  <c r="AG152" i="9" s="1"/>
  <c r="H216" i="1" s="1"/>
  <c r="AG151" i="9"/>
  <c r="H215" i="1" s="1"/>
  <c r="AY114" i="9"/>
  <c r="AP98" i="9"/>
  <c r="AL132" i="9"/>
  <c r="M196" i="1" s="1"/>
  <c r="M152" i="9"/>
  <c r="AF152" i="9" s="1"/>
  <c r="G216" i="1" s="1"/>
  <c r="AF151" i="9"/>
  <c r="G215" i="1" s="1"/>
  <c r="AC144" i="9"/>
  <c r="G145" i="9"/>
  <c r="O146" i="9"/>
  <c r="AG146" i="9" s="1"/>
  <c r="AG145" i="9"/>
  <c r="I152" i="9"/>
  <c r="AD152" i="9" s="1"/>
  <c r="E216" i="1" s="1"/>
  <c r="AD151" i="9"/>
  <c r="E215" i="1" s="1"/>
  <c r="Q146" i="9"/>
  <c r="AH146" i="9" s="1"/>
  <c r="AH145" i="9"/>
  <c r="K152" i="9"/>
  <c r="AE152" i="9" s="1"/>
  <c r="F216" i="1" s="1"/>
  <c r="AE151" i="9"/>
  <c r="F215" i="1" s="1"/>
  <c r="AE137" i="9"/>
  <c r="K139" i="9"/>
  <c r="AE139" i="9" s="1"/>
  <c r="F203" i="1" s="1"/>
  <c r="K138" i="9"/>
  <c r="S152" i="9"/>
  <c r="AI152" i="9" s="1"/>
  <c r="J216" i="1" s="1"/>
  <c r="AI151" i="9"/>
  <c r="J215" i="1" s="1"/>
  <c r="AH141" i="9"/>
  <c r="I205" i="1" s="1"/>
  <c r="Q142" i="9"/>
  <c r="AH142" i="9" s="1"/>
  <c r="I206" i="1" s="1"/>
  <c r="X137" i="9"/>
  <c r="AC138" i="9"/>
  <c r="D202" i="1" s="1"/>
  <c r="G141" i="9"/>
  <c r="AF132" i="9"/>
  <c r="G196" i="1" s="1"/>
  <c r="M133" i="9"/>
  <c r="AF133" i="9" s="1"/>
  <c r="G197" i="1" s="1"/>
  <c r="X131" i="9"/>
  <c r="Y114" i="9"/>
  <c r="Q152" i="9"/>
  <c r="AH152" i="9" s="1"/>
  <c r="I216" i="1" s="1"/>
  <c r="AH151" i="9"/>
  <c r="I215" i="1" s="1"/>
  <c r="AF138" i="9"/>
  <c r="G202" i="1" s="1"/>
  <c r="M141" i="9"/>
  <c r="AG138" i="9"/>
  <c r="H202" i="1" s="1"/>
  <c r="O141" i="9"/>
  <c r="S146" i="9"/>
  <c r="AI146" i="9" s="1"/>
  <c r="AI145" i="9"/>
  <c r="AD138" i="9"/>
  <c r="E202" i="1" s="1"/>
  <c r="I141" i="9"/>
  <c r="AC136" i="9"/>
  <c r="X136" i="9"/>
  <c r="AL136" i="9" s="1"/>
  <c r="AR98" i="9"/>
  <c r="G151" i="9"/>
  <c r="AC150" i="9"/>
  <c r="D214" i="1" s="1"/>
  <c r="S142" i="9"/>
  <c r="AI142" i="9" s="1"/>
  <c r="J206" i="1" s="1"/>
  <c r="AL131" i="9" l="1"/>
  <c r="X133" i="9"/>
  <c r="AL133" i="9" s="1"/>
  <c r="M197" i="1" s="1"/>
  <c r="Z194" i="1" s="1"/>
  <c r="Z195" i="1" s="1"/>
  <c r="I142" i="9"/>
  <c r="AD142" i="9" s="1"/>
  <c r="E206" i="1" s="1"/>
  <c r="AD141" i="9"/>
  <c r="E205" i="1" s="1"/>
  <c r="AE138" i="9"/>
  <c r="F202" i="1" s="1"/>
  <c r="K141" i="9"/>
  <c r="X138" i="9"/>
  <c r="Y137" i="9" s="1"/>
  <c r="AC141" i="9"/>
  <c r="D205" i="1" s="1"/>
  <c r="G142" i="9"/>
  <c r="AC142" i="9" s="1"/>
  <c r="D206" i="1" s="1"/>
  <c r="Z137" i="9"/>
  <c r="AL137" i="9"/>
  <c r="X139" i="9"/>
  <c r="AC132" i="9"/>
  <c r="D196" i="1" s="1"/>
  <c r="G133" i="9"/>
  <c r="AC133" i="9" s="1"/>
  <c r="D197" i="1" s="1"/>
  <c r="X146" i="9"/>
  <c r="AL146" i="9" s="1"/>
  <c r="M210" i="1" s="1"/>
  <c r="AL145" i="9"/>
  <c r="M209" i="1" s="1"/>
  <c r="G146" i="9"/>
  <c r="AC146" i="9" s="1"/>
  <c r="AC145" i="9"/>
  <c r="AY98" i="9"/>
  <c r="AE132" i="9"/>
  <c r="F196" i="1" s="1"/>
  <c r="K133" i="9"/>
  <c r="AE133" i="9" s="1"/>
  <c r="F197" i="1" s="1"/>
  <c r="AG141" i="9"/>
  <c r="H205" i="1" s="1"/>
  <c r="O142" i="9"/>
  <c r="AG142" i="9" s="1"/>
  <c r="H206" i="1" s="1"/>
  <c r="AF141" i="9"/>
  <c r="G205" i="1" s="1"/>
  <c r="M142" i="9"/>
  <c r="AF142" i="9" s="1"/>
  <c r="G206" i="1" s="1"/>
  <c r="G152" i="9"/>
  <c r="AC152" i="9" s="1"/>
  <c r="D216" i="1" s="1"/>
  <c r="AC151" i="9"/>
  <c r="D215" i="1" s="1"/>
  <c r="X151" i="9"/>
  <c r="AL138" i="9" l="1"/>
  <c r="M202" i="1" s="1"/>
  <c r="X141" i="9"/>
  <c r="X142" i="9" s="1"/>
  <c r="K142" i="9"/>
  <c r="AE142" i="9" s="1"/>
  <c r="F206" i="1" s="1"/>
  <c r="AE141" i="9"/>
  <c r="F205" i="1" s="1"/>
  <c r="AL151" i="9"/>
  <c r="M215" i="1" s="1"/>
  <c r="E7" i="21" s="1"/>
  <c r="F7" i="21" s="1"/>
  <c r="C32" i="21" s="1"/>
  <c r="E32" i="21" s="1"/>
  <c r="X152" i="9"/>
  <c r="AL152" i="9" s="1"/>
  <c r="M216" i="1" s="1"/>
  <c r="AN145" i="9"/>
  <c r="AM145" i="9"/>
  <c r="AM147" i="9" l="1"/>
  <c r="N211" i="1" s="1"/>
  <c r="N209" i="1"/>
  <c r="AN147" i="9"/>
  <c r="O211" i="1" s="1"/>
  <c r="O209" i="1"/>
  <c r="AO147" i="9"/>
  <c r="AN150" i="9"/>
  <c r="AM150" i="9" l="1"/>
  <c r="P211" i="1"/>
  <c r="AN151" i="9"/>
  <c r="O214" i="1"/>
  <c r="J7" i="21" s="1"/>
  <c r="AM151" i="9"/>
  <c r="N214" i="1"/>
  <c r="G7" i="21" s="1"/>
  <c r="N172" i="1"/>
  <c r="O172" i="1"/>
  <c r="C168" i="1"/>
  <c r="D168" i="1"/>
  <c r="E168" i="1"/>
  <c r="F168" i="1"/>
  <c r="G168" i="1"/>
  <c r="H168" i="1"/>
  <c r="I168" i="1"/>
  <c r="J168" i="1"/>
  <c r="K168" i="1"/>
  <c r="L168" i="1"/>
  <c r="M168" i="1"/>
  <c r="C171" i="1"/>
  <c r="C172" i="1"/>
  <c r="D172" i="1"/>
  <c r="E172" i="1"/>
  <c r="F172" i="1"/>
  <c r="G172" i="1"/>
  <c r="H172" i="1"/>
  <c r="I172" i="1"/>
  <c r="J172" i="1"/>
  <c r="K172" i="1"/>
  <c r="L172" i="1"/>
  <c r="M172" i="1"/>
  <c r="C173" i="1"/>
  <c r="D173" i="1"/>
  <c r="E173" i="1"/>
  <c r="F173" i="1"/>
  <c r="G173" i="1"/>
  <c r="H173" i="1"/>
  <c r="I173" i="1"/>
  <c r="J173" i="1"/>
  <c r="K173" i="1"/>
  <c r="L173" i="1"/>
  <c r="M173" i="1"/>
  <c r="C174" i="1"/>
  <c r="D174" i="1"/>
  <c r="E174" i="1"/>
  <c r="F174" i="1"/>
  <c r="G174" i="1"/>
  <c r="H174" i="1"/>
  <c r="I174" i="1"/>
  <c r="J174" i="1"/>
  <c r="K174" i="1"/>
  <c r="L174" i="1"/>
  <c r="M174" i="1"/>
  <c r="M177" i="1"/>
  <c r="M178" i="1"/>
  <c r="M179" i="1"/>
  <c r="C180" i="1"/>
  <c r="D180" i="1"/>
  <c r="E180" i="1"/>
  <c r="F180" i="1"/>
  <c r="G180" i="1"/>
  <c r="H180" i="1"/>
  <c r="I180" i="1"/>
  <c r="J180" i="1"/>
  <c r="K180" i="1"/>
  <c r="L180" i="1"/>
  <c r="M180" i="1"/>
  <c r="C181" i="1"/>
  <c r="D181" i="1"/>
  <c r="E181" i="1"/>
  <c r="F181" i="1"/>
  <c r="G181" i="1"/>
  <c r="H181" i="1"/>
  <c r="I181" i="1"/>
  <c r="J181" i="1"/>
  <c r="K181" i="1"/>
  <c r="L181" i="1"/>
  <c r="C182" i="1"/>
  <c r="D182" i="1"/>
  <c r="E182" i="1"/>
  <c r="F182" i="1"/>
  <c r="G182" i="1"/>
  <c r="H182" i="1"/>
  <c r="I182" i="1"/>
  <c r="J182" i="1"/>
  <c r="K182" i="1"/>
  <c r="L182" i="1"/>
  <c r="C183" i="1"/>
  <c r="D183" i="1"/>
  <c r="E183" i="1"/>
  <c r="F183" i="1"/>
  <c r="G183" i="1"/>
  <c r="H183" i="1"/>
  <c r="I183" i="1"/>
  <c r="J183" i="1"/>
  <c r="K183" i="1"/>
  <c r="L183" i="1"/>
  <c r="O20" i="8"/>
  <c r="N20" i="8"/>
  <c r="M20" i="8"/>
  <c r="L20" i="8"/>
  <c r="K20" i="8"/>
  <c r="J20" i="8"/>
  <c r="I20" i="8"/>
  <c r="H20" i="8"/>
  <c r="G20" i="8"/>
  <c r="F20" i="8"/>
  <c r="E20" i="8"/>
  <c r="AK146" i="8"/>
  <c r="AJ146" i="8"/>
  <c r="X140" i="8"/>
  <c r="V127" i="8"/>
  <c r="T127" i="8"/>
  <c r="R127" i="8"/>
  <c r="P127" i="8"/>
  <c r="N127" i="8"/>
  <c r="L127" i="8"/>
  <c r="J127" i="8"/>
  <c r="H127" i="8"/>
  <c r="F127" i="8"/>
  <c r="D127" i="8"/>
  <c r="AK126" i="8"/>
  <c r="AJ126" i="8"/>
  <c r="AI126" i="8"/>
  <c r="AH126" i="8"/>
  <c r="AG126" i="8"/>
  <c r="AF126" i="8"/>
  <c r="AE126" i="8"/>
  <c r="AD126" i="8"/>
  <c r="AC126" i="8"/>
  <c r="AB126" i="8"/>
  <c r="AK125" i="8"/>
  <c r="AJ125" i="8"/>
  <c r="AI125" i="8"/>
  <c r="AH125" i="8"/>
  <c r="AG125" i="8"/>
  <c r="AF125" i="8"/>
  <c r="AE125" i="8"/>
  <c r="AD125" i="8"/>
  <c r="AC125" i="8"/>
  <c r="AB125" i="8"/>
  <c r="AK124" i="8"/>
  <c r="AJ124" i="8"/>
  <c r="AI124" i="8"/>
  <c r="AH124" i="8"/>
  <c r="AG124" i="8"/>
  <c r="AF124" i="8"/>
  <c r="AE124" i="8"/>
  <c r="AD124" i="8"/>
  <c r="AC124" i="8"/>
  <c r="AB124" i="8"/>
  <c r="AK123" i="8"/>
  <c r="AJ123" i="8"/>
  <c r="AI123" i="8"/>
  <c r="AH123" i="8"/>
  <c r="AG123" i="8"/>
  <c r="AF123" i="8"/>
  <c r="AE123" i="8"/>
  <c r="AD123" i="8"/>
  <c r="AC123" i="8"/>
  <c r="AB123" i="8"/>
  <c r="AK122" i="8"/>
  <c r="AJ122" i="8"/>
  <c r="AI122" i="8"/>
  <c r="AH122" i="8"/>
  <c r="AG122" i="8"/>
  <c r="AF122" i="8"/>
  <c r="AE122" i="8"/>
  <c r="AD122" i="8"/>
  <c r="AC122" i="8"/>
  <c r="AB122" i="8"/>
  <c r="AK121" i="8"/>
  <c r="AJ121" i="8"/>
  <c r="AI121" i="8"/>
  <c r="AH121" i="8"/>
  <c r="AG121" i="8"/>
  <c r="AF121" i="8"/>
  <c r="AE121" i="8"/>
  <c r="AD121" i="8"/>
  <c r="AC121" i="8"/>
  <c r="AB121" i="8"/>
  <c r="V119" i="8"/>
  <c r="T119" i="8"/>
  <c r="R119" i="8"/>
  <c r="P119" i="8"/>
  <c r="N119" i="8"/>
  <c r="L119" i="8"/>
  <c r="J119" i="8"/>
  <c r="H119" i="8"/>
  <c r="F119" i="8"/>
  <c r="D119" i="8"/>
  <c r="V114" i="8"/>
  <c r="T114" i="8"/>
  <c r="R114" i="8"/>
  <c r="P114" i="8"/>
  <c r="N114" i="8"/>
  <c r="L114" i="8"/>
  <c r="J114" i="8"/>
  <c r="H114" i="8"/>
  <c r="F114" i="8"/>
  <c r="D114" i="8"/>
  <c r="AK113" i="8"/>
  <c r="AJ113" i="8"/>
  <c r="AI113" i="8"/>
  <c r="AH113" i="8"/>
  <c r="AG113" i="8"/>
  <c r="AF113" i="8"/>
  <c r="AE113" i="8"/>
  <c r="AC113" i="8"/>
  <c r="AB113" i="8"/>
  <c r="AK112" i="8"/>
  <c r="AJ112" i="8"/>
  <c r="AI112" i="8"/>
  <c r="AH112" i="8"/>
  <c r="AG112" i="8"/>
  <c r="AF112" i="8"/>
  <c r="AE112" i="8"/>
  <c r="AC112" i="8"/>
  <c r="AB112" i="8"/>
  <c r="AK111" i="8"/>
  <c r="AJ111" i="8"/>
  <c r="AI111" i="8"/>
  <c r="AH111" i="8"/>
  <c r="AG111" i="8"/>
  <c r="AF111" i="8"/>
  <c r="AE111" i="8"/>
  <c r="AD111" i="8"/>
  <c r="AC111" i="8"/>
  <c r="AB111" i="8"/>
  <c r="AK110" i="8"/>
  <c r="AJ110" i="8"/>
  <c r="AI110" i="8"/>
  <c r="AH110" i="8"/>
  <c r="AG110" i="8"/>
  <c r="AF110" i="8"/>
  <c r="AE110" i="8"/>
  <c r="AD110" i="8"/>
  <c r="AC110" i="8"/>
  <c r="AB110" i="8"/>
  <c r="AK109" i="8"/>
  <c r="AJ109" i="8"/>
  <c r="AI109" i="8"/>
  <c r="AH109" i="8"/>
  <c r="AG109" i="8"/>
  <c r="AF109" i="8"/>
  <c r="AE109" i="8"/>
  <c r="AD109" i="8"/>
  <c r="AC109" i="8"/>
  <c r="AB109" i="8"/>
  <c r="AK108" i="8"/>
  <c r="AJ108" i="8"/>
  <c r="AI108" i="8"/>
  <c r="AH108" i="8"/>
  <c r="AG108" i="8"/>
  <c r="AF108" i="8"/>
  <c r="AE108" i="8"/>
  <c r="AD108" i="8"/>
  <c r="AC108" i="8"/>
  <c r="AB108" i="8"/>
  <c r="AK107" i="8"/>
  <c r="AJ107" i="8"/>
  <c r="AI107" i="8"/>
  <c r="AH107" i="8"/>
  <c r="AG107" i="8"/>
  <c r="AF107" i="8"/>
  <c r="AE107" i="8"/>
  <c r="AD107" i="8"/>
  <c r="AC107" i="8"/>
  <c r="AB107" i="8"/>
  <c r="AK106" i="8"/>
  <c r="AJ106" i="8"/>
  <c r="AI106" i="8"/>
  <c r="AH106" i="8"/>
  <c r="AG106" i="8"/>
  <c r="AF106" i="8"/>
  <c r="AE106" i="8"/>
  <c r="AD106" i="8"/>
  <c r="AC106" i="8"/>
  <c r="AB106" i="8"/>
  <c r="V103" i="8"/>
  <c r="AK103" i="8" s="1"/>
  <c r="T103" i="8"/>
  <c r="AJ103" i="8" s="1"/>
  <c r="R103" i="8"/>
  <c r="AI103" i="8" s="1"/>
  <c r="P103" i="8"/>
  <c r="AH103" i="8" s="1"/>
  <c r="N103" i="8"/>
  <c r="AG103" i="8" s="1"/>
  <c r="L103" i="8"/>
  <c r="AF103" i="8" s="1"/>
  <c r="J103" i="8"/>
  <c r="H103" i="8"/>
  <c r="AE103" i="8" s="1"/>
  <c r="F103" i="8"/>
  <c r="AC103" i="8" s="1"/>
  <c r="D103" i="8"/>
  <c r="AB103" i="8" s="1"/>
  <c r="AK102" i="8"/>
  <c r="AJ102" i="8"/>
  <c r="AI102" i="8"/>
  <c r="AH102" i="8"/>
  <c r="AG102" i="8"/>
  <c r="AF102" i="8"/>
  <c r="AE102" i="8"/>
  <c r="AD102" i="8"/>
  <c r="AC102" i="8"/>
  <c r="AB102" i="8"/>
  <c r="AK101" i="8"/>
  <c r="AJ101" i="8"/>
  <c r="AI101" i="8"/>
  <c r="AH101" i="8"/>
  <c r="AG101" i="8"/>
  <c r="AF101" i="8"/>
  <c r="AE101" i="8"/>
  <c r="AD101" i="8"/>
  <c r="AC101" i="8"/>
  <c r="AB101" i="8"/>
  <c r="AK98" i="8"/>
  <c r="V98" i="8"/>
  <c r="T98" i="8"/>
  <c r="AJ98" i="8" s="1"/>
  <c r="R98" i="8"/>
  <c r="AI98" i="8" s="1"/>
  <c r="P98" i="8"/>
  <c r="AH98" i="8" s="1"/>
  <c r="N98" i="8"/>
  <c r="AG98" i="8" s="1"/>
  <c r="L98" i="8"/>
  <c r="AF98" i="8" s="1"/>
  <c r="J98" i="8"/>
  <c r="H98" i="8"/>
  <c r="AE98" i="8" s="1"/>
  <c r="F98" i="8"/>
  <c r="AC98" i="8" s="1"/>
  <c r="D98" i="8"/>
  <c r="AB98" i="8" s="1"/>
  <c r="AK97" i="8"/>
  <c r="AJ97" i="8"/>
  <c r="AI97" i="8"/>
  <c r="AH97" i="8"/>
  <c r="AG97" i="8"/>
  <c r="AF97" i="8"/>
  <c r="AE97" i="8"/>
  <c r="AD97" i="8"/>
  <c r="AC97" i="8"/>
  <c r="AB97" i="8"/>
  <c r="AK96" i="8"/>
  <c r="AJ96" i="8"/>
  <c r="AI96" i="8"/>
  <c r="AH96" i="8"/>
  <c r="AG96" i="8"/>
  <c r="AF96" i="8"/>
  <c r="AE96" i="8"/>
  <c r="AD96" i="8"/>
  <c r="AC96" i="8"/>
  <c r="AB96" i="8"/>
  <c r="AK95" i="8"/>
  <c r="AJ95" i="8"/>
  <c r="AI95" i="8"/>
  <c r="AH95" i="8"/>
  <c r="AG95" i="8"/>
  <c r="AF95" i="8"/>
  <c r="AE95" i="8"/>
  <c r="AD95" i="8"/>
  <c r="AC95" i="8"/>
  <c r="AB95" i="8"/>
  <c r="AK94" i="8"/>
  <c r="AJ94" i="8"/>
  <c r="AI94" i="8"/>
  <c r="AH94" i="8"/>
  <c r="AG94" i="8"/>
  <c r="AF94" i="8"/>
  <c r="AE94" i="8"/>
  <c r="AD94" i="8"/>
  <c r="AC94" i="8"/>
  <c r="AB94" i="8"/>
  <c r="AK93" i="8"/>
  <c r="AJ93" i="8"/>
  <c r="AI93" i="8"/>
  <c r="AH93" i="8"/>
  <c r="AG93" i="8"/>
  <c r="AF93" i="8"/>
  <c r="AE93" i="8"/>
  <c r="AD93" i="8"/>
  <c r="AC93" i="8"/>
  <c r="AB93" i="8"/>
  <c r="AK92" i="8"/>
  <c r="AJ92" i="8"/>
  <c r="AI92" i="8"/>
  <c r="AH92" i="8"/>
  <c r="AG92" i="8"/>
  <c r="AF92" i="8"/>
  <c r="AE92" i="8"/>
  <c r="AD92" i="8"/>
  <c r="AC92" i="8"/>
  <c r="AB92" i="8"/>
  <c r="V90" i="8"/>
  <c r="T90" i="8"/>
  <c r="R90" i="8"/>
  <c r="P90" i="8"/>
  <c r="N90" i="8"/>
  <c r="L90" i="8"/>
  <c r="J90" i="8"/>
  <c r="H90" i="8"/>
  <c r="F90" i="8"/>
  <c r="D90" i="8"/>
  <c r="V85" i="8"/>
  <c r="T85" i="8"/>
  <c r="R85" i="8"/>
  <c r="P85" i="8"/>
  <c r="N85" i="8"/>
  <c r="L85" i="8"/>
  <c r="J85" i="8"/>
  <c r="H85" i="8"/>
  <c r="F85" i="8"/>
  <c r="D85" i="8"/>
  <c r="AK84" i="8"/>
  <c r="AJ84" i="8"/>
  <c r="AI84" i="8"/>
  <c r="AH84" i="8"/>
  <c r="AG84" i="8"/>
  <c r="AF84" i="8"/>
  <c r="AE84" i="8"/>
  <c r="AD84" i="8"/>
  <c r="AC84" i="8"/>
  <c r="AB84" i="8"/>
  <c r="AK83" i="8"/>
  <c r="AJ83" i="8"/>
  <c r="AI83" i="8"/>
  <c r="AH83" i="8"/>
  <c r="AG83" i="8"/>
  <c r="AF83" i="8"/>
  <c r="AE83" i="8"/>
  <c r="AD83" i="8"/>
  <c r="AC83" i="8"/>
  <c r="AB83" i="8"/>
  <c r="AK82" i="8"/>
  <c r="AJ82" i="8"/>
  <c r="AI82" i="8"/>
  <c r="AH82" i="8"/>
  <c r="AG82" i="8"/>
  <c r="AF82" i="8"/>
  <c r="AE82" i="8"/>
  <c r="AD82" i="8"/>
  <c r="AC82" i="8"/>
  <c r="AB82" i="8"/>
  <c r="AK81" i="8"/>
  <c r="AJ81" i="8"/>
  <c r="AI81" i="8"/>
  <c r="AH81" i="8"/>
  <c r="AG81" i="8"/>
  <c r="AF81" i="8"/>
  <c r="AE81" i="8"/>
  <c r="AD81" i="8"/>
  <c r="AC81" i="8"/>
  <c r="AB81" i="8"/>
  <c r="AK80" i="8"/>
  <c r="AJ80" i="8"/>
  <c r="AI80" i="8"/>
  <c r="AH80" i="8"/>
  <c r="AG80" i="8"/>
  <c r="AF80" i="8"/>
  <c r="AE80" i="8"/>
  <c r="AD80" i="8"/>
  <c r="AC80" i="8"/>
  <c r="AB80" i="8"/>
  <c r="AK79" i="8"/>
  <c r="AJ79" i="8"/>
  <c r="AI79" i="8"/>
  <c r="AH79" i="8"/>
  <c r="AG79" i="8"/>
  <c r="AF79" i="8"/>
  <c r="AE79" i="8"/>
  <c r="AD79" i="8"/>
  <c r="AC79" i="8"/>
  <c r="AB79" i="8"/>
  <c r="V77" i="8"/>
  <c r="T77" i="8"/>
  <c r="R77" i="8"/>
  <c r="P77" i="8"/>
  <c r="N77" i="8"/>
  <c r="L77" i="8"/>
  <c r="J77" i="8"/>
  <c r="H77" i="8"/>
  <c r="F77" i="8"/>
  <c r="D77" i="8"/>
  <c r="Q63" i="8"/>
  <c r="AJ52" i="8"/>
  <c r="AI52" i="8"/>
  <c r="AG52" i="8"/>
  <c r="AE52" i="8"/>
  <c r="W52" i="8"/>
  <c r="AK52" i="8" s="1"/>
  <c r="U52" i="8"/>
  <c r="S52" i="8"/>
  <c r="Q52" i="8"/>
  <c r="AH52" i="8" s="1"/>
  <c r="O52" i="8"/>
  <c r="M52" i="8"/>
  <c r="AF52" i="8" s="1"/>
  <c r="K52" i="8"/>
  <c r="I52" i="8"/>
  <c r="AD52" i="8" s="1"/>
  <c r="G52" i="8"/>
  <c r="AC52" i="8" s="1"/>
  <c r="E52" i="8"/>
  <c r="AB52" i="8" s="1"/>
  <c r="AE51" i="8"/>
  <c r="W51" i="8"/>
  <c r="U51" i="8"/>
  <c r="AJ51" i="8" s="1"/>
  <c r="S51" i="8"/>
  <c r="AI51" i="8" s="1"/>
  <c r="Q51" i="8"/>
  <c r="AH51" i="8" s="1"/>
  <c r="O51" i="8"/>
  <c r="AG51" i="8" s="1"/>
  <c r="M51" i="8"/>
  <c r="AF51" i="8" s="1"/>
  <c r="K51" i="8"/>
  <c r="I51" i="8"/>
  <c r="AD51" i="8" s="1"/>
  <c r="G51" i="8"/>
  <c r="AC51" i="8" s="1"/>
  <c r="E51" i="8"/>
  <c r="AB51" i="8" s="1"/>
  <c r="AI50" i="8"/>
  <c r="W50" i="8"/>
  <c r="AK50" i="8" s="1"/>
  <c r="U50" i="8"/>
  <c r="AJ50" i="8" s="1"/>
  <c r="Q50" i="8"/>
  <c r="AH50" i="8" s="1"/>
  <c r="O50" i="8"/>
  <c r="AG50" i="8" s="1"/>
  <c r="M50" i="8"/>
  <c r="AF50" i="8" s="1"/>
  <c r="K50" i="8"/>
  <c r="AE50" i="8" s="1"/>
  <c r="I50" i="8"/>
  <c r="AD50" i="8" s="1"/>
  <c r="G50" i="8"/>
  <c r="AC50" i="8" s="1"/>
  <c r="E50" i="8"/>
  <c r="AB50" i="8" s="1"/>
  <c r="AG49" i="8"/>
  <c r="AF49" i="8"/>
  <c r="AE49" i="8"/>
  <c r="AD49" i="8"/>
  <c r="W49" i="8"/>
  <c r="U49" i="8"/>
  <c r="AJ49" i="8" s="1"/>
  <c r="S49" i="8"/>
  <c r="AI49" i="8" s="1"/>
  <c r="Q49" i="8"/>
  <c r="AH49" i="8" s="1"/>
  <c r="O49" i="8"/>
  <c r="M49" i="8"/>
  <c r="K49" i="8"/>
  <c r="I49" i="8"/>
  <c r="G49" i="8"/>
  <c r="AC49" i="8" s="1"/>
  <c r="E49" i="8"/>
  <c r="AB49" i="8" s="1"/>
  <c r="AJ48" i="8"/>
  <c r="AD48" i="8"/>
  <c r="AC48" i="8"/>
  <c r="W48" i="8"/>
  <c r="AK48" i="8" s="1"/>
  <c r="U48" i="8"/>
  <c r="S48" i="8"/>
  <c r="AI48" i="8" s="1"/>
  <c r="Q48" i="8"/>
  <c r="AH48" i="8" s="1"/>
  <c r="O48" i="8"/>
  <c r="AG48" i="8" s="1"/>
  <c r="M48" i="8"/>
  <c r="AF48" i="8" s="1"/>
  <c r="K48" i="8"/>
  <c r="AE48" i="8" s="1"/>
  <c r="I48" i="8"/>
  <c r="G48" i="8"/>
  <c r="E48" i="8"/>
  <c r="AB48" i="8" s="1"/>
  <c r="AF47" i="8"/>
  <c r="AE47" i="8"/>
  <c r="AC47" i="8"/>
  <c r="X47" i="8"/>
  <c r="W47" i="8"/>
  <c r="AK47" i="8" s="1"/>
  <c r="U47" i="8"/>
  <c r="AJ47" i="8" s="1"/>
  <c r="S47" i="8"/>
  <c r="Q47" i="8"/>
  <c r="AH47" i="8" s="1"/>
  <c r="O47" i="8"/>
  <c r="AG47" i="8" s="1"/>
  <c r="M47" i="8"/>
  <c r="K47" i="8"/>
  <c r="I47" i="8"/>
  <c r="G47" i="8"/>
  <c r="E47" i="8"/>
  <c r="AH46" i="8"/>
  <c r="W46" i="8"/>
  <c r="AK46" i="8" s="1"/>
  <c r="U46" i="8"/>
  <c r="AJ46" i="8" s="1"/>
  <c r="S46" i="8"/>
  <c r="AI46" i="8" s="1"/>
  <c r="Q46" i="8"/>
  <c r="O46" i="8"/>
  <c r="AG46" i="8" s="1"/>
  <c r="M46" i="8"/>
  <c r="AF46" i="8" s="1"/>
  <c r="K46" i="8"/>
  <c r="AE46" i="8" s="1"/>
  <c r="I46" i="8"/>
  <c r="AD46" i="8" s="1"/>
  <c r="G46" i="8"/>
  <c r="AC46" i="8" s="1"/>
  <c r="E46" i="8"/>
  <c r="B43" i="8" s="1"/>
  <c r="B45" i="8" s="1"/>
  <c r="AK45" i="8"/>
  <c r="AJ45" i="8"/>
  <c r="AI45" i="8"/>
  <c r="AH45" i="8"/>
  <c r="AB45" i="8"/>
  <c r="W45" i="8"/>
  <c r="U45" i="8"/>
  <c r="S45" i="8"/>
  <c r="Q45" i="8"/>
  <c r="O45" i="8"/>
  <c r="AG45" i="8" s="1"/>
  <c r="M45" i="8"/>
  <c r="AF45" i="8" s="1"/>
  <c r="K45" i="8"/>
  <c r="AE45" i="8" s="1"/>
  <c r="I45" i="8"/>
  <c r="AD45" i="8" s="1"/>
  <c r="G45" i="8"/>
  <c r="AC45" i="8" s="1"/>
  <c r="E45" i="8"/>
  <c r="W43" i="8"/>
  <c r="W143" i="8" s="1"/>
  <c r="AK143" i="8" s="1"/>
  <c r="U43" i="8"/>
  <c r="AJ43" i="8" s="1"/>
  <c r="S43" i="8"/>
  <c r="AI43" i="8" s="1"/>
  <c r="Q43" i="8"/>
  <c r="AH43" i="8" s="1"/>
  <c r="O43" i="8"/>
  <c r="AG43" i="8" s="1"/>
  <c r="M43" i="8"/>
  <c r="K43" i="8"/>
  <c r="I43" i="8"/>
  <c r="G43" i="8"/>
  <c r="E43" i="8"/>
  <c r="AB43" i="8" s="1"/>
  <c r="AG41" i="8"/>
  <c r="AF41" i="8"/>
  <c r="AD41" i="8"/>
  <c r="W41" i="8"/>
  <c r="W56" i="8" s="1"/>
  <c r="U41" i="8"/>
  <c r="S41" i="8"/>
  <c r="Q41" i="8"/>
  <c r="AH41" i="8" s="1"/>
  <c r="O41" i="8"/>
  <c r="M41" i="8"/>
  <c r="M56" i="8" s="1"/>
  <c r="K41" i="8"/>
  <c r="K56" i="8" s="1"/>
  <c r="K59" i="8" s="1"/>
  <c r="I41" i="8"/>
  <c r="G41" i="8"/>
  <c r="E41" i="8"/>
  <c r="AB41" i="8" s="1"/>
  <c r="AJ40" i="8"/>
  <c r="AI40" i="8"/>
  <c r="AH40" i="8"/>
  <c r="W40" i="8"/>
  <c r="U40" i="8"/>
  <c r="S40" i="8"/>
  <c r="Q40" i="8"/>
  <c r="O40" i="8"/>
  <c r="AG40" i="8" s="1"/>
  <c r="M40" i="8"/>
  <c r="AF40" i="8" s="1"/>
  <c r="K40" i="8"/>
  <c r="AE40" i="8" s="1"/>
  <c r="I40" i="8"/>
  <c r="AD40" i="8" s="1"/>
  <c r="G40" i="8"/>
  <c r="AC40" i="8" s="1"/>
  <c r="E40" i="8"/>
  <c r="AB40" i="8" s="1"/>
  <c r="AE39" i="8"/>
  <c r="AB39" i="8"/>
  <c r="W39" i="8"/>
  <c r="U39" i="8"/>
  <c r="U42" i="8" s="1"/>
  <c r="S39" i="8"/>
  <c r="S63" i="8" s="1"/>
  <c r="Q39" i="8"/>
  <c r="Q42" i="8" s="1"/>
  <c r="O39" i="8"/>
  <c r="O42" i="8" s="1"/>
  <c r="M39" i="8"/>
  <c r="M63" i="8" s="1"/>
  <c r="K39" i="8"/>
  <c r="K63" i="8" s="1"/>
  <c r="I39" i="8"/>
  <c r="I42" i="8" s="1"/>
  <c r="G39" i="8"/>
  <c r="G42" i="8" s="1"/>
  <c r="E39" i="8"/>
  <c r="AH37" i="8"/>
  <c r="AG37" i="8"/>
  <c r="AF37" i="8"/>
  <c r="AE37" i="8"/>
  <c r="W37" i="8"/>
  <c r="U37" i="8"/>
  <c r="AJ37" i="8" s="1"/>
  <c r="S37" i="8"/>
  <c r="AI37" i="8" s="1"/>
  <c r="Q37" i="8"/>
  <c r="O37" i="8"/>
  <c r="M37" i="8"/>
  <c r="K37" i="8"/>
  <c r="I37" i="8"/>
  <c r="AD37" i="8" s="1"/>
  <c r="G37" i="8"/>
  <c r="AC37" i="8" s="1"/>
  <c r="E37" i="8"/>
  <c r="AB37" i="8" s="1"/>
  <c r="AK34" i="8"/>
  <c r="W34" i="8"/>
  <c r="U34" i="8"/>
  <c r="AJ34" i="8" s="1"/>
  <c r="S34" i="8"/>
  <c r="AI34" i="8" s="1"/>
  <c r="Q34" i="8"/>
  <c r="AH34" i="8" s="1"/>
  <c r="O34" i="8"/>
  <c r="AG34" i="8" s="1"/>
  <c r="M34" i="8"/>
  <c r="K34" i="8"/>
  <c r="AE34" i="8" s="1"/>
  <c r="I34" i="8"/>
  <c r="G34" i="8"/>
  <c r="AC34" i="8" s="1"/>
  <c r="E34" i="8"/>
  <c r="AB34" i="8" s="1"/>
  <c r="V21" i="8"/>
  <c r="AM152" i="9" l="1"/>
  <c r="N216" i="1" s="1"/>
  <c r="N215" i="1"/>
  <c r="H7" i="21" s="1"/>
  <c r="I7" i="21" s="1"/>
  <c r="AN152" i="9"/>
  <c r="O216" i="1" s="1"/>
  <c r="O215" i="1"/>
  <c r="K7" i="21" s="1"/>
  <c r="L7" i="21" s="1"/>
  <c r="E42" i="8"/>
  <c r="AB42" i="8" s="1"/>
  <c r="AC39" i="8"/>
  <c r="P20" i="8"/>
  <c r="AD39" i="8"/>
  <c r="AK41" i="8"/>
  <c r="G62" i="8"/>
  <c r="G101" i="8" s="1"/>
  <c r="I62" i="8"/>
  <c r="I101" i="8" s="1"/>
  <c r="K42" i="8"/>
  <c r="AE42" i="8" s="1"/>
  <c r="W42" i="8"/>
  <c r="AK42" i="8" s="1"/>
  <c r="AH39" i="8"/>
  <c r="K62" i="8"/>
  <c r="AJ85" i="8"/>
  <c r="AD85" i="8"/>
  <c r="M42" i="8"/>
  <c r="M54" i="8" s="1"/>
  <c r="AJ39" i="8"/>
  <c r="M62" i="8"/>
  <c r="M101" i="8" s="1"/>
  <c r="AK85" i="8"/>
  <c r="AK43" i="8"/>
  <c r="X49" i="8"/>
  <c r="X52" i="8"/>
  <c r="O62" i="8"/>
  <c r="M44" i="8"/>
  <c r="AC85" i="8"/>
  <c r="S42" i="8"/>
  <c r="O44" i="8"/>
  <c r="AG44" i="8" s="1"/>
  <c r="AD42" i="8"/>
  <c r="K60" i="8"/>
  <c r="AB47" i="8"/>
  <c r="AK51" i="8"/>
  <c r="X51" i="8"/>
  <c r="AC41" i="8"/>
  <c r="G56" i="8"/>
  <c r="G59" i="8" s="1"/>
  <c r="AK37" i="8"/>
  <c r="X37" i="8"/>
  <c r="AF34" i="8"/>
  <c r="X40" i="8"/>
  <c r="X62" i="8" s="1"/>
  <c r="AK40" i="8"/>
  <c r="W62" i="8"/>
  <c r="W44" i="8"/>
  <c r="I143" i="8"/>
  <c r="AD143" i="8" s="1"/>
  <c r="I44" i="8"/>
  <c r="I53" i="8"/>
  <c r="AD43" i="8"/>
  <c r="W53" i="8"/>
  <c r="AD34" i="8"/>
  <c r="AG42" i="8"/>
  <c r="AG39" i="8"/>
  <c r="O63" i="8"/>
  <c r="G57" i="8"/>
  <c r="Q36" i="8"/>
  <c r="Q38" i="8" s="1"/>
  <c r="AH38" i="8" s="1"/>
  <c r="AH42" i="8"/>
  <c r="K57" i="8"/>
  <c r="K58" i="8"/>
  <c r="AF44" i="8"/>
  <c r="I36" i="8"/>
  <c r="S118" i="8"/>
  <c r="S127" i="8" s="1"/>
  <c r="S130" i="8" s="1"/>
  <c r="S117" i="8"/>
  <c r="S119" i="8" s="1"/>
  <c r="AE41" i="8"/>
  <c r="K143" i="8"/>
  <c r="AE143" i="8" s="1"/>
  <c r="AD47" i="8"/>
  <c r="M59" i="8"/>
  <c r="I64" i="8"/>
  <c r="M122" i="8"/>
  <c r="AS122" i="8" s="1"/>
  <c r="M57" i="8"/>
  <c r="M58" i="8" s="1"/>
  <c r="Q143" i="8"/>
  <c r="AH143" i="8" s="1"/>
  <c r="S56" i="8"/>
  <c r="S57" i="8" s="1"/>
  <c r="AI41" i="8"/>
  <c r="E63" i="8"/>
  <c r="X41" i="8"/>
  <c r="X56" i="8" s="1"/>
  <c r="AC42" i="8"/>
  <c r="X45" i="8"/>
  <c r="AI47" i="8"/>
  <c r="X50" i="8"/>
  <c r="E53" i="8"/>
  <c r="E56" i="8"/>
  <c r="E59" i="8" s="1"/>
  <c r="M143" i="8"/>
  <c r="AF143" i="8" s="1"/>
  <c r="K101" i="8"/>
  <c r="K103" i="8" s="1"/>
  <c r="K111" i="8" s="1"/>
  <c r="AR111" i="8" s="1"/>
  <c r="K102" i="8"/>
  <c r="K64" i="8"/>
  <c r="M64" i="8"/>
  <c r="O56" i="8"/>
  <c r="O59" i="8"/>
  <c r="O102" i="8"/>
  <c r="O101" i="8"/>
  <c r="O103" i="8" s="1"/>
  <c r="O111" i="8" s="1"/>
  <c r="AT111" i="8" s="1"/>
  <c r="AB46" i="8"/>
  <c r="U143" i="8"/>
  <c r="AJ143" i="8" s="1"/>
  <c r="X48" i="8"/>
  <c r="G63" i="8"/>
  <c r="Q44" i="8"/>
  <c r="Q53" i="8" s="1"/>
  <c r="Q117" i="8"/>
  <c r="Q118" i="8"/>
  <c r="Q122" i="8" s="1"/>
  <c r="AU122" i="8" s="1"/>
  <c r="S143" i="8"/>
  <c r="AI143" i="8" s="1"/>
  <c r="E62" i="8"/>
  <c r="O143" i="8"/>
  <c r="AG143" i="8" s="1"/>
  <c r="O53" i="8"/>
  <c r="X46" i="8"/>
  <c r="I63" i="8"/>
  <c r="Q62" i="8"/>
  <c r="S44" i="8"/>
  <c r="W57" i="8"/>
  <c r="W58" i="8" s="1"/>
  <c r="I56" i="8"/>
  <c r="AG85" i="8"/>
  <c r="S126" i="8"/>
  <c r="AV126" i="8" s="1"/>
  <c r="S123" i="8"/>
  <c r="AV123" i="8" s="1"/>
  <c r="S124" i="8"/>
  <c r="AV124" i="8" s="1"/>
  <c r="S121" i="8"/>
  <c r="AV121" i="8" s="1"/>
  <c r="S125" i="8"/>
  <c r="AV125" i="8" s="1"/>
  <c r="S122" i="8"/>
  <c r="AV122" i="8" s="1"/>
  <c r="AI39" i="8"/>
  <c r="M53" i="8"/>
  <c r="AK39" i="8"/>
  <c r="W63" i="8"/>
  <c r="Q56" i="8"/>
  <c r="Q59" i="8" s="1"/>
  <c r="K44" i="8"/>
  <c r="K53" i="8" s="1"/>
  <c r="K117" i="8"/>
  <c r="K118" i="8"/>
  <c r="K121" i="8" s="1"/>
  <c r="AR121" i="8" s="1"/>
  <c r="K125" i="8"/>
  <c r="AR125" i="8" s="1"/>
  <c r="AF39" i="8"/>
  <c r="S62" i="8"/>
  <c r="E44" i="8"/>
  <c r="AE43" i="8"/>
  <c r="U44" i="8"/>
  <c r="AH85" i="8"/>
  <c r="X39" i="8"/>
  <c r="I102" i="8"/>
  <c r="M118" i="8"/>
  <c r="M124" i="8" s="1"/>
  <c r="AS124" i="8" s="1"/>
  <c r="M117" i="8"/>
  <c r="M119" i="8" s="1"/>
  <c r="M126" i="8"/>
  <c r="AS126" i="8" s="1"/>
  <c r="Y41" i="8"/>
  <c r="Z41" i="8" s="1"/>
  <c r="G143" i="8"/>
  <c r="AC143" i="8" s="1"/>
  <c r="AC43" i="8"/>
  <c r="G44" i="8"/>
  <c r="G53" i="8"/>
  <c r="AF43" i="8"/>
  <c r="AI85" i="8"/>
  <c r="U62" i="8"/>
  <c r="AB85" i="8"/>
  <c r="AF85" i="8"/>
  <c r="Q125" i="8"/>
  <c r="AU125" i="8" s="1"/>
  <c r="AJ41" i="8"/>
  <c r="X43" i="8"/>
  <c r="AK49" i="8"/>
  <c r="U56" i="8"/>
  <c r="U57" i="8" s="1"/>
  <c r="W59" i="8"/>
  <c r="W60" i="8" s="1"/>
  <c r="K127" i="8"/>
  <c r="K130" i="8" s="1"/>
  <c r="AE85" i="8"/>
  <c r="U63" i="8"/>
  <c r="E143" i="8"/>
  <c r="AF42" i="8" l="1"/>
  <c r="M36" i="8"/>
  <c r="M129" i="8" s="1"/>
  <c r="AF129" i="8" s="1"/>
  <c r="G166" i="1" s="1"/>
  <c r="K36" i="8"/>
  <c r="K113" i="8"/>
  <c r="AR113" i="8" s="1"/>
  <c r="K108" i="8"/>
  <c r="AR108" i="8" s="1"/>
  <c r="K107" i="8"/>
  <c r="AR107" i="8" s="1"/>
  <c r="X42" i="8"/>
  <c r="Y46" i="8" s="1"/>
  <c r="Q121" i="8"/>
  <c r="AU121" i="8" s="1"/>
  <c r="K109" i="8"/>
  <c r="AR109" i="8" s="1"/>
  <c r="K124" i="8"/>
  <c r="AR124" i="8" s="1"/>
  <c r="AR127" i="8" s="1"/>
  <c r="M102" i="8"/>
  <c r="M103" i="8" s="1"/>
  <c r="Q127" i="8"/>
  <c r="Q130" i="8" s="1"/>
  <c r="AH130" i="8" s="1"/>
  <c r="I167" i="1" s="1"/>
  <c r="Q124" i="8"/>
  <c r="AU124" i="8" s="1"/>
  <c r="K110" i="8"/>
  <c r="AR110" i="8" s="1"/>
  <c r="K123" i="8"/>
  <c r="AR123" i="8" s="1"/>
  <c r="G102" i="8"/>
  <c r="K106" i="8"/>
  <c r="Q123" i="8"/>
  <c r="AU123" i="8" s="1"/>
  <c r="K112" i="8"/>
  <c r="K126" i="8"/>
  <c r="AR126" i="8" s="1"/>
  <c r="Q126" i="8"/>
  <c r="AU126" i="8" s="1"/>
  <c r="AU127" i="8" s="1"/>
  <c r="M123" i="8"/>
  <c r="AS123" i="8" s="1"/>
  <c r="K122" i="8"/>
  <c r="AR122" i="8" s="1"/>
  <c r="AI130" i="8"/>
  <c r="J167" i="1" s="1"/>
  <c r="M89" i="8"/>
  <c r="M88" i="8"/>
  <c r="M90" i="8" s="1"/>
  <c r="S74" i="8"/>
  <c r="AI74" i="8" s="1"/>
  <c r="S75" i="8"/>
  <c r="AI75" i="8" s="1"/>
  <c r="S76" i="8"/>
  <c r="AI76" i="8" s="1"/>
  <c r="S73" i="8"/>
  <c r="W82" i="8"/>
  <c r="W79" i="8"/>
  <c r="W84" i="8"/>
  <c r="W80" i="8"/>
  <c r="AK78" i="8"/>
  <c r="AX78" i="8" s="1"/>
  <c r="W83" i="8"/>
  <c r="W81" i="8"/>
  <c r="E60" i="8"/>
  <c r="E61" i="8" s="1"/>
  <c r="Q60" i="8"/>
  <c r="Q61" i="8" s="1"/>
  <c r="O36" i="8"/>
  <c r="O60" i="8"/>
  <c r="O61" i="8" s="1"/>
  <c r="E57" i="8"/>
  <c r="E58" i="8" s="1"/>
  <c r="I103" i="8"/>
  <c r="U102" i="8"/>
  <c r="U101" i="8"/>
  <c r="U64" i="8"/>
  <c r="B41" i="8"/>
  <c r="I117" i="8"/>
  <c r="I118" i="8"/>
  <c r="O112" i="8"/>
  <c r="E118" i="8"/>
  <c r="E117" i="8"/>
  <c r="E119" i="8" s="1"/>
  <c r="M60" i="8"/>
  <c r="O54" i="8"/>
  <c r="Q129" i="8"/>
  <c r="AH129" i="8" s="1"/>
  <c r="I166" i="1" s="1"/>
  <c r="AH36" i="8"/>
  <c r="Q35" i="8"/>
  <c r="AD44" i="8"/>
  <c r="I54" i="8"/>
  <c r="AB44" i="8"/>
  <c r="E54" i="8"/>
  <c r="W89" i="8"/>
  <c r="W88" i="8"/>
  <c r="W90" i="8" s="1"/>
  <c r="AV127" i="8"/>
  <c r="W75" i="8"/>
  <c r="AK75" i="8" s="1"/>
  <c r="W76" i="8"/>
  <c r="AK76" i="8" s="1"/>
  <c r="W73" i="8"/>
  <c r="W74" i="8"/>
  <c r="AK74" i="8" s="1"/>
  <c r="O113" i="8"/>
  <c r="AT113" i="8" s="1"/>
  <c r="G76" i="8"/>
  <c r="AC76" i="8" s="1"/>
  <c r="G73" i="8"/>
  <c r="G75" i="8"/>
  <c r="AC75" i="8" s="1"/>
  <c r="G74" i="8"/>
  <c r="AC74" i="8" s="1"/>
  <c r="I59" i="8"/>
  <c r="G117" i="8"/>
  <c r="G118" i="8"/>
  <c r="AE130" i="8"/>
  <c r="F167" i="1" s="1"/>
  <c r="O57" i="8"/>
  <c r="S54" i="8"/>
  <c r="AI44" i="8"/>
  <c r="O109" i="8"/>
  <c r="AT109" i="8" s="1"/>
  <c r="G64" i="8"/>
  <c r="E36" i="8"/>
  <c r="AR112" i="8"/>
  <c r="G60" i="8"/>
  <c r="G61" i="8" s="1"/>
  <c r="AC44" i="8"/>
  <c r="G54" i="8"/>
  <c r="K76" i="8"/>
  <c r="AE76" i="8" s="1"/>
  <c r="K73" i="8"/>
  <c r="K74" i="8"/>
  <c r="AE74" i="8" s="1"/>
  <c r="K75" i="8"/>
  <c r="AE75" i="8" s="1"/>
  <c r="AB143" i="8"/>
  <c r="Y143" i="8"/>
  <c r="M127" i="8"/>
  <c r="M130" i="8" s="1"/>
  <c r="AE44" i="8"/>
  <c r="K54" i="8"/>
  <c r="Q101" i="8"/>
  <c r="Q102" i="8"/>
  <c r="Q64" i="8"/>
  <c r="E101" i="8"/>
  <c r="E102" i="8"/>
  <c r="E64" i="8"/>
  <c r="O110" i="8"/>
  <c r="AT110" i="8" s="1"/>
  <c r="I129" i="8"/>
  <c r="AD129" i="8" s="1"/>
  <c r="E166" i="1" s="1"/>
  <c r="I38" i="8"/>
  <c r="AD38" i="8" s="1"/>
  <c r="AD36" i="8"/>
  <c r="I57" i="8"/>
  <c r="X57" i="8" s="1"/>
  <c r="W36" i="8"/>
  <c r="U73" i="8"/>
  <c r="U74" i="8"/>
  <c r="AJ74" i="8" s="1"/>
  <c r="U75" i="8"/>
  <c r="AJ75" i="8" s="1"/>
  <c r="U76" i="8"/>
  <c r="AJ76" i="8" s="1"/>
  <c r="M76" i="8"/>
  <c r="AF76" i="8" s="1"/>
  <c r="M73" i="8"/>
  <c r="M74" i="8"/>
  <c r="AF74" i="8" s="1"/>
  <c r="M75" i="8"/>
  <c r="AF75" i="8" s="1"/>
  <c r="K88" i="8"/>
  <c r="K89" i="8"/>
  <c r="AJ42" i="8"/>
  <c r="U36" i="8"/>
  <c r="X63" i="8"/>
  <c r="X64" i="8" s="1"/>
  <c r="W61" i="8"/>
  <c r="U117" i="8"/>
  <c r="U118" i="8"/>
  <c r="M125" i="8"/>
  <c r="AS125" i="8" s="1"/>
  <c r="K114" i="8"/>
  <c r="K131" i="8" s="1"/>
  <c r="AE131" i="8" s="1"/>
  <c r="AR106" i="8"/>
  <c r="AR114" i="8" s="1"/>
  <c r="O64" i="8"/>
  <c r="Q119" i="8"/>
  <c r="O106" i="8"/>
  <c r="G103" i="8"/>
  <c r="W54" i="8"/>
  <c r="AK44" i="8"/>
  <c r="M35" i="8"/>
  <c r="S58" i="8"/>
  <c r="S102" i="8"/>
  <c r="S101" i="8"/>
  <c r="S64" i="8"/>
  <c r="O107" i="8"/>
  <c r="AT107" i="8" s="1"/>
  <c r="K119" i="8"/>
  <c r="X143" i="8"/>
  <c r="AL143" i="8" s="1"/>
  <c r="X44" i="8"/>
  <c r="M121" i="8"/>
  <c r="AS121" i="8" s="1"/>
  <c r="U54" i="8"/>
  <c r="AJ44" i="8"/>
  <c r="Q57" i="8"/>
  <c r="U53" i="8"/>
  <c r="O108" i="8"/>
  <c r="AT108" i="8" s="1"/>
  <c r="S59" i="8"/>
  <c r="AI42" i="8"/>
  <c r="S36" i="8"/>
  <c r="M149" i="8"/>
  <c r="AF149" i="8" s="1"/>
  <c r="G186" i="1" s="1"/>
  <c r="AF53" i="8"/>
  <c r="O117" i="8"/>
  <c r="O118" i="8"/>
  <c r="K83" i="8"/>
  <c r="K84" i="8"/>
  <c r="K82" i="8"/>
  <c r="K80" i="8"/>
  <c r="K81" i="8"/>
  <c r="K79" i="8"/>
  <c r="K85" i="8" s="1"/>
  <c r="AE78" i="8"/>
  <c r="AR78" i="8" s="1"/>
  <c r="Q54" i="8"/>
  <c r="AH44" i="8"/>
  <c r="U58" i="8"/>
  <c r="U59" i="8"/>
  <c r="X59" i="8" s="1"/>
  <c r="W118" i="8"/>
  <c r="W117" i="8"/>
  <c r="S53" i="8"/>
  <c r="X53" i="8" s="1"/>
  <c r="G36" i="8"/>
  <c r="I35" i="8"/>
  <c r="W102" i="8"/>
  <c r="X102" i="8" s="1"/>
  <c r="W64" i="8"/>
  <c r="W101" i="8"/>
  <c r="G58" i="8"/>
  <c r="K61" i="8"/>
  <c r="AL42" i="8" l="1"/>
  <c r="AF36" i="8"/>
  <c r="M38" i="8"/>
  <c r="AF38" i="8" s="1"/>
  <c r="X54" i="8"/>
  <c r="X149" i="8" s="1"/>
  <c r="AL149" i="8" s="1"/>
  <c r="M186" i="1" s="1"/>
  <c r="C10" i="21" s="1"/>
  <c r="U103" i="8"/>
  <c r="U119" i="8"/>
  <c r="AS127" i="8"/>
  <c r="O119" i="8"/>
  <c r="K90" i="8"/>
  <c r="K38" i="8"/>
  <c r="AE38" i="8" s="1"/>
  <c r="AE36" i="8"/>
  <c r="K35" i="8"/>
  <c r="K129" i="8"/>
  <c r="AE129" i="8" s="1"/>
  <c r="F166" i="1" s="1"/>
  <c r="Q93" i="8"/>
  <c r="AU93" i="8" s="1"/>
  <c r="Q96" i="8"/>
  <c r="AU96" i="8" s="1"/>
  <c r="AH91" i="8"/>
  <c r="Q94" i="8"/>
  <c r="AU94" i="8" s="1"/>
  <c r="Q92" i="8"/>
  <c r="Q97" i="8"/>
  <c r="AU97" i="8" s="1"/>
  <c r="Q95" i="8"/>
  <c r="AU95" i="8" s="1"/>
  <c r="E97" i="8"/>
  <c r="E95" i="8"/>
  <c r="E92" i="8"/>
  <c r="AB91" i="8"/>
  <c r="E94" i="8"/>
  <c r="E93" i="8"/>
  <c r="E96" i="8"/>
  <c r="O93" i="8"/>
  <c r="AT93" i="8" s="1"/>
  <c r="O96" i="8"/>
  <c r="AT96" i="8" s="1"/>
  <c r="O94" i="8"/>
  <c r="AT94" i="8" s="1"/>
  <c r="O97" i="8"/>
  <c r="AT97" i="8" s="1"/>
  <c r="AG91" i="8"/>
  <c r="O92" i="8"/>
  <c r="O95" i="8"/>
  <c r="AT95" i="8" s="1"/>
  <c r="S60" i="8"/>
  <c r="G129" i="8"/>
  <c r="AC129" i="8" s="1"/>
  <c r="D166" i="1" s="1"/>
  <c r="AC36" i="8"/>
  <c r="G38" i="8"/>
  <c r="AC38" i="8" s="1"/>
  <c r="G35" i="8"/>
  <c r="K96" i="8"/>
  <c r="K97" i="8"/>
  <c r="AR97" i="8" s="1"/>
  <c r="AE91" i="8"/>
  <c r="K94" i="8"/>
  <c r="AR94" i="8" s="1"/>
  <c r="K93" i="8"/>
  <c r="AR93" i="8" s="1"/>
  <c r="K92" i="8"/>
  <c r="K150" i="8" s="1"/>
  <c r="K95" i="8"/>
  <c r="AR95" i="8" s="1"/>
  <c r="E149" i="8"/>
  <c r="AB149" i="8" s="1"/>
  <c r="C186" i="1" s="1"/>
  <c r="AB53" i="8"/>
  <c r="AT112" i="8"/>
  <c r="M111" i="8"/>
  <c r="AS111" i="8" s="1"/>
  <c r="M109" i="8"/>
  <c r="AS109" i="8" s="1"/>
  <c r="M113" i="8"/>
  <c r="AS113" i="8" s="1"/>
  <c r="M110" i="8"/>
  <c r="AS110" i="8" s="1"/>
  <c r="M107" i="8"/>
  <c r="AS107" i="8" s="1"/>
  <c r="M106" i="8"/>
  <c r="M108" i="8"/>
  <c r="AS108" i="8" s="1"/>
  <c r="M112" i="8"/>
  <c r="S149" i="8"/>
  <c r="AI149" i="8" s="1"/>
  <c r="J186" i="1" s="1"/>
  <c r="AI53" i="8"/>
  <c r="U113" i="8"/>
  <c r="AW113" i="8" s="1"/>
  <c r="U112" i="8"/>
  <c r="U110" i="8"/>
  <c r="AW110" i="8" s="1"/>
  <c r="U109" i="8"/>
  <c r="AW109" i="8" s="1"/>
  <c r="U108" i="8"/>
  <c r="AW108" i="8" s="1"/>
  <c r="U111" i="8"/>
  <c r="AW111" i="8" s="1"/>
  <c r="U107" i="8"/>
  <c r="AW107" i="8" s="1"/>
  <c r="U106" i="8"/>
  <c r="Q149" i="8"/>
  <c r="AH149" i="8" s="1"/>
  <c r="I186" i="1" s="1"/>
  <c r="AH53" i="8"/>
  <c r="W85" i="8"/>
  <c r="W103" i="8"/>
  <c r="X101" i="8"/>
  <c r="X103" i="8" s="1"/>
  <c r="AD103" i="8"/>
  <c r="G113" i="8"/>
  <c r="G110" i="8"/>
  <c r="AP110" i="8" s="1"/>
  <c r="G107" i="8"/>
  <c r="AP107" i="8" s="1"/>
  <c r="G109" i="8"/>
  <c r="AP109" i="8" s="1"/>
  <c r="G106" i="8"/>
  <c r="G112" i="8"/>
  <c r="G111" i="8"/>
  <c r="AP111" i="8" s="1"/>
  <c r="G108" i="8"/>
  <c r="AP108" i="8" s="1"/>
  <c r="O129" i="8"/>
  <c r="AG129" i="8" s="1"/>
  <c r="H166" i="1" s="1"/>
  <c r="O38" i="8"/>
  <c r="AG38" i="8" s="1"/>
  <c r="AG36" i="8"/>
  <c r="O35" i="8"/>
  <c r="S129" i="8"/>
  <c r="AI129" i="8" s="1"/>
  <c r="J166" i="1" s="1"/>
  <c r="AI36" i="8"/>
  <c r="S35" i="8"/>
  <c r="S38" i="8"/>
  <c r="AI38" i="8" s="1"/>
  <c r="I125" i="8"/>
  <c r="AQ125" i="8" s="1"/>
  <c r="I127" i="8"/>
  <c r="I130" i="8" s="1"/>
  <c r="I122" i="8"/>
  <c r="AQ122" i="8" s="1"/>
  <c r="I126" i="8"/>
  <c r="AQ126" i="8" s="1"/>
  <c r="I123" i="8"/>
  <c r="AQ123" i="8" s="1"/>
  <c r="I124" i="8"/>
  <c r="AQ124" i="8" s="1"/>
  <c r="I121" i="8"/>
  <c r="AQ121" i="8" s="1"/>
  <c r="I60" i="8"/>
  <c r="G149" i="8"/>
  <c r="AC149" i="8" s="1"/>
  <c r="D186" i="1" s="1"/>
  <c r="AC53" i="8"/>
  <c r="W119" i="8"/>
  <c r="X117" i="8"/>
  <c r="X119" i="8" s="1"/>
  <c r="Q74" i="8"/>
  <c r="AH74" i="8" s="1"/>
  <c r="Q75" i="8"/>
  <c r="AH75" i="8" s="1"/>
  <c r="Q76" i="8"/>
  <c r="AH76" i="8" s="1"/>
  <c r="Q73" i="8"/>
  <c r="S103" i="8"/>
  <c r="U129" i="8"/>
  <c r="AJ129" i="8" s="1"/>
  <c r="K166" i="1" s="1"/>
  <c r="U35" i="8"/>
  <c r="U38" i="8"/>
  <c r="AJ38" i="8" s="1"/>
  <c r="AJ36" i="8"/>
  <c r="W129" i="8"/>
  <c r="AK129" i="8" s="1"/>
  <c r="W35" i="8"/>
  <c r="X36" i="8"/>
  <c r="AK36" i="8"/>
  <c r="W38" i="8"/>
  <c r="AK38" i="8" s="1"/>
  <c r="Q103" i="8"/>
  <c r="O74" i="8"/>
  <c r="AG74" i="8" s="1"/>
  <c r="O75" i="8"/>
  <c r="AG75" i="8" s="1"/>
  <c r="O76" i="8"/>
  <c r="AG76" i="8" s="1"/>
  <c r="O73" i="8"/>
  <c r="W94" i="8"/>
  <c r="AX94" i="8" s="1"/>
  <c r="W97" i="8"/>
  <c r="AX97" i="8" s="1"/>
  <c r="W95" i="8"/>
  <c r="AX95" i="8" s="1"/>
  <c r="W92" i="8"/>
  <c r="W93" i="8"/>
  <c r="AX93" i="8" s="1"/>
  <c r="W96" i="8"/>
  <c r="AX96" i="8" s="1"/>
  <c r="AK91" i="8"/>
  <c r="G122" i="8"/>
  <c r="AP122" i="8" s="1"/>
  <c r="G125" i="8"/>
  <c r="AP125" i="8" s="1"/>
  <c r="G123" i="8"/>
  <c r="AP123" i="8" s="1"/>
  <c r="G126" i="8"/>
  <c r="AP126" i="8" s="1"/>
  <c r="G124" i="8"/>
  <c r="AP124" i="8" s="1"/>
  <c r="G121" i="8"/>
  <c r="AP121" i="8" s="1"/>
  <c r="G127" i="8"/>
  <c r="G130" i="8" s="1"/>
  <c r="E88" i="8"/>
  <c r="E89" i="8"/>
  <c r="AF73" i="8"/>
  <c r="AF134" i="8"/>
  <c r="G171" i="1" s="1"/>
  <c r="M77" i="8"/>
  <c r="G119" i="8"/>
  <c r="AR83" i="8"/>
  <c r="AR81" i="8"/>
  <c r="AR79" i="8"/>
  <c r="AR84" i="8"/>
  <c r="AR80" i="8"/>
  <c r="AR82" i="8"/>
  <c r="AI134" i="8"/>
  <c r="J171" i="1" s="1"/>
  <c r="S77" i="8"/>
  <c r="AI73" i="8"/>
  <c r="I119" i="8"/>
  <c r="B60" i="8"/>
  <c r="B61" i="8" s="1"/>
  <c r="E83" i="8"/>
  <c r="E81" i="8"/>
  <c r="E79" i="8"/>
  <c r="E80" i="8"/>
  <c r="E84" i="8"/>
  <c r="AB78" i="8"/>
  <c r="AO78" i="8" s="1"/>
  <c r="E82" i="8"/>
  <c r="X118" i="8"/>
  <c r="W126" i="8"/>
  <c r="W121" i="8"/>
  <c r="W123" i="8"/>
  <c r="W122" i="8"/>
  <c r="W124" i="8"/>
  <c r="W125" i="8"/>
  <c r="W127" i="8"/>
  <c r="W130" i="8" s="1"/>
  <c r="Q58" i="8"/>
  <c r="I76" i="8"/>
  <c r="AD76" i="8" s="1"/>
  <c r="I73" i="8"/>
  <c r="I74" i="8"/>
  <c r="AD74" i="8" s="1"/>
  <c r="I75" i="8"/>
  <c r="AD75" i="8" s="1"/>
  <c r="K149" i="8"/>
  <c r="AE149" i="8" s="1"/>
  <c r="F186" i="1" s="1"/>
  <c r="AE53" i="8"/>
  <c r="AC91" i="8"/>
  <c r="G95" i="8"/>
  <c r="AP95" i="8" s="1"/>
  <c r="G92" i="8"/>
  <c r="G96" i="8"/>
  <c r="AP96" i="8" s="1"/>
  <c r="G93" i="8"/>
  <c r="AP93" i="8" s="1"/>
  <c r="G97" i="8"/>
  <c r="AP97" i="8" s="1"/>
  <c r="G94" i="8"/>
  <c r="AP94" i="8" s="1"/>
  <c r="O58" i="8"/>
  <c r="O149" i="8"/>
  <c r="AG149" i="8" s="1"/>
  <c r="H186" i="1" s="1"/>
  <c r="AG53" i="8"/>
  <c r="I108" i="8"/>
  <c r="AQ108" i="8" s="1"/>
  <c r="I112" i="8"/>
  <c r="I111" i="8"/>
  <c r="AQ111" i="8" s="1"/>
  <c r="I109" i="8"/>
  <c r="AQ109" i="8" s="1"/>
  <c r="I113" i="8"/>
  <c r="AQ113" i="8" s="1"/>
  <c r="I110" i="8"/>
  <c r="AQ110" i="8" s="1"/>
  <c r="I106" i="8"/>
  <c r="I107" i="8"/>
  <c r="AQ107" i="8" s="1"/>
  <c r="AX84" i="8"/>
  <c r="AX82" i="8"/>
  <c r="AX80" i="8"/>
  <c r="AX83" i="8"/>
  <c r="AX79" i="8"/>
  <c r="AX81" i="8"/>
  <c r="U149" i="8"/>
  <c r="AJ149" i="8" s="1"/>
  <c r="K186" i="1" s="1"/>
  <c r="AJ53" i="8"/>
  <c r="O84" i="8"/>
  <c r="O81" i="8"/>
  <c r="O82" i="8"/>
  <c r="O80" i="8"/>
  <c r="AG78" i="8"/>
  <c r="AT78" i="8" s="1"/>
  <c r="O79" i="8"/>
  <c r="O83" i="8"/>
  <c r="O144" i="8" s="1"/>
  <c r="E129" i="8"/>
  <c r="AB129" i="8" s="1"/>
  <c r="C166" i="1" s="1"/>
  <c r="AB36" i="8"/>
  <c r="E35" i="8"/>
  <c r="E38" i="8"/>
  <c r="AB38" i="8" s="1"/>
  <c r="E121" i="8"/>
  <c r="AO121" i="8" s="1"/>
  <c r="E123" i="8"/>
  <c r="AO123" i="8" s="1"/>
  <c r="E125" i="8"/>
  <c r="AO125" i="8" s="1"/>
  <c r="E122" i="8"/>
  <c r="AO122" i="8" s="1"/>
  <c r="E124" i="8"/>
  <c r="AO124" i="8" s="1"/>
  <c r="E126" i="8"/>
  <c r="AO126" i="8" s="1"/>
  <c r="E127" i="8"/>
  <c r="E130" i="8" s="1"/>
  <c r="I149" i="8"/>
  <c r="AD149" i="8" s="1"/>
  <c r="E186" i="1" s="1"/>
  <c r="AD53" i="8"/>
  <c r="E103" i="8"/>
  <c r="Q140" i="8"/>
  <c r="AH140" i="8" s="1"/>
  <c r="I177" i="1" s="1"/>
  <c r="AH35" i="8"/>
  <c r="K135" i="8"/>
  <c r="AE135" i="8" s="1"/>
  <c r="AJ134" i="8"/>
  <c r="K171" i="1" s="1"/>
  <c r="U77" i="8"/>
  <c r="AJ73" i="8"/>
  <c r="U60" i="8"/>
  <c r="U61" i="8" s="1"/>
  <c r="S89" i="8"/>
  <c r="S88" i="8"/>
  <c r="U122" i="8"/>
  <c r="AW122" i="8" s="1"/>
  <c r="U126" i="8"/>
  <c r="AW126" i="8" s="1"/>
  <c r="U121" i="8"/>
  <c r="AW121" i="8" s="1"/>
  <c r="U124" i="8"/>
  <c r="AW124" i="8" s="1"/>
  <c r="U123" i="8"/>
  <c r="AW123" i="8" s="1"/>
  <c r="U125" i="8"/>
  <c r="AW125" i="8" s="1"/>
  <c r="U127" i="8"/>
  <c r="U130" i="8" s="1"/>
  <c r="G83" i="8"/>
  <c r="G80" i="8"/>
  <c r="G81" i="8"/>
  <c r="G79" i="8"/>
  <c r="G84" i="8"/>
  <c r="G82" i="8"/>
  <c r="AC78" i="8"/>
  <c r="AP78" i="8" s="1"/>
  <c r="AC134" i="8"/>
  <c r="D171" i="1" s="1"/>
  <c r="G77" i="8"/>
  <c r="AC73" i="8"/>
  <c r="M84" i="8"/>
  <c r="M82" i="8"/>
  <c r="M80" i="8"/>
  <c r="AF78" i="8"/>
  <c r="AS78" i="8" s="1"/>
  <c r="M83" i="8"/>
  <c r="M81" i="8"/>
  <c r="M79" i="8"/>
  <c r="I58" i="8"/>
  <c r="X65" i="8"/>
  <c r="Y64" i="8"/>
  <c r="G88" i="8"/>
  <c r="G150" i="8" s="1"/>
  <c r="G89" i="8"/>
  <c r="W149" i="8"/>
  <c r="AK149" i="8" s="1"/>
  <c r="L186" i="1" s="1"/>
  <c r="AK53" i="8"/>
  <c r="AK134" i="8"/>
  <c r="L171" i="1" s="1"/>
  <c r="AK73" i="8"/>
  <c r="W77" i="8"/>
  <c r="Q82" i="8"/>
  <c r="Q84" i="8"/>
  <c r="Q80" i="8"/>
  <c r="AH78" i="8"/>
  <c r="AU78" i="8" s="1"/>
  <c r="Q79" i="8"/>
  <c r="Q83" i="8"/>
  <c r="Q81" i="8"/>
  <c r="O114" i="8"/>
  <c r="O131" i="8" s="1"/>
  <c r="AG131" i="8" s="1"/>
  <c r="AT106" i="8"/>
  <c r="AT114" i="8" s="1"/>
  <c r="I140" i="8"/>
  <c r="AD140" i="8" s="1"/>
  <c r="E177" i="1" s="1"/>
  <c r="AD35" i="8"/>
  <c r="AE134" i="8"/>
  <c r="F171" i="1" s="1"/>
  <c r="K77" i="8"/>
  <c r="AE73" i="8"/>
  <c r="U88" i="8"/>
  <c r="U89" i="8"/>
  <c r="O121" i="8"/>
  <c r="AT121" i="8" s="1"/>
  <c r="O124" i="8"/>
  <c r="AT124" i="8" s="1"/>
  <c r="O126" i="8"/>
  <c r="AT126" i="8" s="1"/>
  <c r="O127" i="8"/>
  <c r="O130" i="8" s="1"/>
  <c r="O125" i="8"/>
  <c r="AT125" i="8" s="1"/>
  <c r="O122" i="8"/>
  <c r="AT122" i="8" s="1"/>
  <c r="O123" i="8"/>
  <c r="AT123" i="8" s="1"/>
  <c r="M140" i="8"/>
  <c r="AF140" i="8" s="1"/>
  <c r="G177" i="1" s="1"/>
  <c r="AF35" i="8"/>
  <c r="AF130" i="8"/>
  <c r="G167" i="1" s="1"/>
  <c r="M61" i="8"/>
  <c r="E75" i="8"/>
  <c r="E76" i="8"/>
  <c r="E73" i="8"/>
  <c r="E74" i="8"/>
  <c r="B57" i="8"/>
  <c r="B58" i="8" s="1"/>
  <c r="L166" i="1" l="1"/>
  <c r="AK139" i="8"/>
  <c r="AL53" i="8"/>
  <c r="AL36" i="8"/>
  <c r="AL35" i="8" s="1"/>
  <c r="AT127" i="8"/>
  <c r="U90" i="8"/>
  <c r="M85" i="8"/>
  <c r="S90" i="8"/>
  <c r="M150" i="8"/>
  <c r="AP127" i="8"/>
  <c r="K140" i="8"/>
  <c r="AE140" i="8" s="1"/>
  <c r="F177" i="1" s="1"/>
  <c r="AE35" i="8"/>
  <c r="O135" i="8"/>
  <c r="AG135" i="8" s="1"/>
  <c r="AG144" i="8"/>
  <c r="O145" i="8"/>
  <c r="AB75" i="8"/>
  <c r="AL75" i="8" s="1"/>
  <c r="AJ130" i="8"/>
  <c r="K167" i="1" s="1"/>
  <c r="O85" i="8"/>
  <c r="O89" i="8"/>
  <c r="O88" i="8"/>
  <c r="I77" i="8"/>
  <c r="AD134" i="8"/>
  <c r="E171" i="1" s="1"/>
  <c r="AD73" i="8"/>
  <c r="AO83" i="8"/>
  <c r="AO81" i="8"/>
  <c r="AO80" i="8"/>
  <c r="AO82" i="8"/>
  <c r="AO79" i="8"/>
  <c r="AO84" i="8"/>
  <c r="E90" i="8"/>
  <c r="W98" i="8"/>
  <c r="AX92" i="8"/>
  <c r="W140" i="8"/>
  <c r="AK140" i="8" s="1"/>
  <c r="L177" i="1" s="1"/>
  <c r="AK35" i="8"/>
  <c r="AD130" i="8"/>
  <c r="E167" i="1" s="1"/>
  <c r="AS112" i="8"/>
  <c r="AI78" i="8"/>
  <c r="AV78" i="8" s="1"/>
  <c r="S82" i="8"/>
  <c r="S84" i="8"/>
  <c r="S80" i="8"/>
  <c r="S81" i="8"/>
  <c r="S79" i="8"/>
  <c r="S83" i="8"/>
  <c r="AO94" i="8"/>
  <c r="M93" i="8"/>
  <c r="AS93" i="8" s="1"/>
  <c r="M96" i="8"/>
  <c r="AS96" i="8" s="1"/>
  <c r="M97" i="8"/>
  <c r="AS97" i="8" s="1"/>
  <c r="AF91" i="8"/>
  <c r="M94" i="8"/>
  <c r="AS94" i="8" s="1"/>
  <c r="M95" i="8"/>
  <c r="AS95" i="8" s="1"/>
  <c r="M92" i="8"/>
  <c r="Q85" i="8"/>
  <c r="G90" i="8"/>
  <c r="G137" i="8" s="1"/>
  <c r="AT84" i="8"/>
  <c r="AT82" i="8"/>
  <c r="AT80" i="8"/>
  <c r="AT83" i="8"/>
  <c r="AT79" i="8"/>
  <c r="AT81" i="8"/>
  <c r="AC130" i="8"/>
  <c r="D167" i="1" s="1"/>
  <c r="K136" i="8"/>
  <c r="AE136" i="8" s="1"/>
  <c r="AR92" i="8"/>
  <c r="K98" i="8"/>
  <c r="S61" i="8"/>
  <c r="M114" i="8"/>
  <c r="M131" i="8" s="1"/>
  <c r="AS106" i="8"/>
  <c r="AR85" i="8"/>
  <c r="G114" i="8"/>
  <c r="G131" i="8" s="1"/>
  <c r="AC131" i="8" s="1"/>
  <c r="AP106" i="8"/>
  <c r="AO97" i="8"/>
  <c r="I81" i="8"/>
  <c r="I79" i="8"/>
  <c r="I83" i="8"/>
  <c r="I84" i="8"/>
  <c r="I82" i="8"/>
  <c r="I80" i="8"/>
  <c r="I135" i="8" s="1"/>
  <c r="AD135" i="8" s="1"/>
  <c r="AD78" i="8"/>
  <c r="AQ78" i="8" s="1"/>
  <c r="AY78" i="8" s="1"/>
  <c r="I61" i="8"/>
  <c r="AR96" i="8"/>
  <c r="K144" i="8"/>
  <c r="AQ127" i="8"/>
  <c r="O140" i="8"/>
  <c r="AG140" i="8" s="1"/>
  <c r="H177" i="1" s="1"/>
  <c r="AG35" i="8"/>
  <c r="AD113" i="8"/>
  <c r="AP113" i="8"/>
  <c r="G140" i="8"/>
  <c r="AC140" i="8" s="1"/>
  <c r="D177" i="1" s="1"/>
  <c r="AC35" i="8"/>
  <c r="AU92" i="8"/>
  <c r="Q136" i="8"/>
  <c r="AH136" i="8" s="1"/>
  <c r="Q98" i="8"/>
  <c r="AU81" i="8"/>
  <c r="AU84" i="8"/>
  <c r="AU82" i="8"/>
  <c r="AU80" i="8"/>
  <c r="AU79" i="8"/>
  <c r="AU83" i="8"/>
  <c r="Q88" i="8"/>
  <c r="Q89" i="8"/>
  <c r="Q150" i="8" s="1"/>
  <c r="G144" i="8"/>
  <c r="AD112" i="8"/>
  <c r="AP112" i="8"/>
  <c r="X58" i="8"/>
  <c r="S140" i="8"/>
  <c r="AI140" i="8" s="1"/>
  <c r="J177" i="1" s="1"/>
  <c r="AI35" i="8"/>
  <c r="I88" i="8"/>
  <c r="I89" i="8"/>
  <c r="X125" i="8"/>
  <c r="AX125" i="8"/>
  <c r="AY125" i="8" s="1"/>
  <c r="AG73" i="8"/>
  <c r="AG134" i="8"/>
  <c r="H171" i="1" s="1"/>
  <c r="O77" i="8"/>
  <c r="O98" i="8"/>
  <c r="O136" i="8"/>
  <c r="AG136" i="8" s="1"/>
  <c r="AT92" i="8"/>
  <c r="X122" i="8"/>
  <c r="AX122" i="8"/>
  <c r="AX123" i="8"/>
  <c r="X123" i="8"/>
  <c r="AS81" i="8"/>
  <c r="AS79" i="8"/>
  <c r="AS84" i="8"/>
  <c r="AS82" i="8"/>
  <c r="AS80" i="8"/>
  <c r="AS83" i="8"/>
  <c r="G85" i="8"/>
  <c r="AQ112" i="8"/>
  <c r="X121" i="8"/>
  <c r="AX121" i="8"/>
  <c r="Q108" i="8"/>
  <c r="AU108" i="8" s="1"/>
  <c r="Q109" i="8"/>
  <c r="AU109" i="8" s="1"/>
  <c r="Q111" i="8"/>
  <c r="AU111" i="8" s="1"/>
  <c r="Q107" i="8"/>
  <c r="AU107" i="8" s="1"/>
  <c r="Q112" i="8"/>
  <c r="Q110" i="8"/>
  <c r="AU110" i="8" s="1"/>
  <c r="Q113" i="8"/>
  <c r="AU113" i="8" s="1"/>
  <c r="Q106" i="8"/>
  <c r="S111" i="8"/>
  <c r="AV111" i="8" s="1"/>
  <c r="S112" i="8"/>
  <c r="S110" i="8"/>
  <c r="AV110" i="8" s="1"/>
  <c r="S107" i="8"/>
  <c r="AV107" i="8" s="1"/>
  <c r="S113" i="8"/>
  <c r="AV113" i="8" s="1"/>
  <c r="S108" i="8"/>
  <c r="AV108" i="8" s="1"/>
  <c r="S109" i="8"/>
  <c r="AV109" i="8" s="1"/>
  <c r="S106" i="8"/>
  <c r="AW112" i="8"/>
  <c r="AC150" i="8"/>
  <c r="D187" i="1" s="1"/>
  <c r="G151" i="8"/>
  <c r="AK130" i="8"/>
  <c r="L167" i="1" s="1"/>
  <c r="AW127" i="8"/>
  <c r="G136" i="8"/>
  <c r="AC136" i="8" s="1"/>
  <c r="G98" i="8"/>
  <c r="AP92" i="8"/>
  <c r="E113" i="8"/>
  <c r="AO113" i="8" s="1"/>
  <c r="E110" i="8"/>
  <c r="AO110" i="8" s="1"/>
  <c r="E111" i="8"/>
  <c r="AO111" i="8" s="1"/>
  <c r="E109" i="8"/>
  <c r="AO109" i="8" s="1"/>
  <c r="E106" i="8"/>
  <c r="E150" i="8" s="1"/>
  <c r="E107" i="8"/>
  <c r="AO107" i="8" s="1"/>
  <c r="E112" i="8"/>
  <c r="E108" i="8"/>
  <c r="AO108" i="8" s="1"/>
  <c r="E140" i="8"/>
  <c r="AB140" i="8" s="1"/>
  <c r="C177" i="1" s="1"/>
  <c r="AB35" i="8"/>
  <c r="AB74" i="8"/>
  <c r="AL74" i="8" s="1"/>
  <c r="AG130" i="8"/>
  <c r="H167" i="1" s="1"/>
  <c r="M135" i="8"/>
  <c r="AF135" i="8" s="1"/>
  <c r="U82" i="8"/>
  <c r="U84" i="8"/>
  <c r="U80" i="8"/>
  <c r="AJ78" i="8"/>
  <c r="AW78" i="8" s="1"/>
  <c r="U79" i="8"/>
  <c r="U137" i="8" s="1"/>
  <c r="U81" i="8"/>
  <c r="U83" i="8"/>
  <c r="X60" i="8"/>
  <c r="AX85" i="8"/>
  <c r="AX126" i="8"/>
  <c r="AY126" i="8" s="1"/>
  <c r="X126" i="8"/>
  <c r="AH73" i="8"/>
  <c r="AH134" i="8"/>
  <c r="I171" i="1" s="1"/>
  <c r="Q77" i="8"/>
  <c r="U114" i="8"/>
  <c r="U131" i="8" s="1"/>
  <c r="AJ131" i="8" s="1"/>
  <c r="AW106" i="8"/>
  <c r="Q135" i="8"/>
  <c r="AH135" i="8" s="1"/>
  <c r="E85" i="8"/>
  <c r="AO95" i="8"/>
  <c r="AY121" i="8"/>
  <c r="AO127" i="8"/>
  <c r="X124" i="8"/>
  <c r="AX124" i="8"/>
  <c r="AY124" i="8" s="1"/>
  <c r="U140" i="8"/>
  <c r="AJ140" i="8" s="1"/>
  <c r="K177" i="1" s="1"/>
  <c r="AJ35" i="8"/>
  <c r="E134" i="8"/>
  <c r="E77" i="8"/>
  <c r="AB73" i="8"/>
  <c r="AL73" i="8" s="1"/>
  <c r="AN149" i="8"/>
  <c r="O186" i="1" s="1"/>
  <c r="AM149" i="8"/>
  <c r="N186" i="1" s="1"/>
  <c r="W108" i="8"/>
  <c r="W111" i="8"/>
  <c r="W106" i="8"/>
  <c r="W150" i="8" s="1"/>
  <c r="AK150" i="8" s="1"/>
  <c r="L187" i="1" s="1"/>
  <c r="W113" i="8"/>
  <c r="W110" i="8"/>
  <c r="W112" i="8"/>
  <c r="W109" i="8"/>
  <c r="W107" i="8"/>
  <c r="AO96" i="8"/>
  <c r="AY122" i="8"/>
  <c r="E98" i="8"/>
  <c r="AO92" i="8"/>
  <c r="I114" i="8"/>
  <c r="I131" i="8" s="1"/>
  <c r="AD131" i="8" s="1"/>
  <c r="AQ106" i="8"/>
  <c r="K137" i="8"/>
  <c r="AY123" i="8"/>
  <c r="AP83" i="8"/>
  <c r="AP81" i="8"/>
  <c r="AP79" i="8"/>
  <c r="AP80" i="8"/>
  <c r="AP84" i="8"/>
  <c r="AP82" i="8"/>
  <c r="G135" i="8"/>
  <c r="AC135" i="8" s="1"/>
  <c r="U94" i="8"/>
  <c r="AW94" i="8" s="1"/>
  <c r="U97" i="8"/>
  <c r="AW97" i="8" s="1"/>
  <c r="AJ91" i="8"/>
  <c r="U92" i="8"/>
  <c r="U93" i="8"/>
  <c r="AW93" i="8" s="1"/>
  <c r="U95" i="8"/>
  <c r="AW95" i="8" s="1"/>
  <c r="U96" i="8"/>
  <c r="AW96" i="8" s="1"/>
  <c r="AB76" i="8"/>
  <c r="AL76" i="8" s="1"/>
  <c r="AB130" i="8"/>
  <c r="C167" i="1" s="1"/>
  <c r="X129" i="8"/>
  <c r="AL129" i="8" s="1"/>
  <c r="X38" i="8"/>
  <c r="AL38" i="8" s="1"/>
  <c r="AO93" i="8"/>
  <c r="M166" i="1" l="1"/>
  <c r="AL139" i="8"/>
  <c r="M176" i="1" s="1"/>
  <c r="E135" i="8"/>
  <c r="AQ114" i="8"/>
  <c r="O150" i="8"/>
  <c r="O151" i="8" s="1"/>
  <c r="AU85" i="8"/>
  <c r="W151" i="8"/>
  <c r="AT85" i="8"/>
  <c r="U150" i="8"/>
  <c r="U144" i="8"/>
  <c r="U145" i="8" s="1"/>
  <c r="E136" i="8"/>
  <c r="I90" i="8"/>
  <c r="AP114" i="8"/>
  <c r="G139" i="8"/>
  <c r="AC139" i="8" s="1"/>
  <c r="D176" i="1" s="1"/>
  <c r="AC137" i="8"/>
  <c r="G138" i="8"/>
  <c r="AY111" i="8"/>
  <c r="AY110" i="8"/>
  <c r="AT98" i="8"/>
  <c r="I95" i="8"/>
  <c r="I92" i="8"/>
  <c r="I150" i="8" s="1"/>
  <c r="I96" i="8"/>
  <c r="I97" i="8"/>
  <c r="AD91" i="8"/>
  <c r="AL91" i="8" s="1"/>
  <c r="I93" i="8"/>
  <c r="I94" i="8"/>
  <c r="O90" i="8"/>
  <c r="O137" i="8" s="1"/>
  <c r="AX109" i="8"/>
  <c r="AY109" i="8" s="1"/>
  <c r="X109" i="8"/>
  <c r="AW114" i="8"/>
  <c r="W114" i="8"/>
  <c r="W131" i="8" s="1"/>
  <c r="AX106" i="8"/>
  <c r="X106" i="8"/>
  <c r="W135" i="8"/>
  <c r="AK135" i="8" s="1"/>
  <c r="AP98" i="8"/>
  <c r="AC132" i="8"/>
  <c r="D169" i="1" s="1"/>
  <c r="Q90" i="8"/>
  <c r="Q137" i="8" s="1"/>
  <c r="U139" i="8"/>
  <c r="AJ139" i="8" s="1"/>
  <c r="K176" i="1" s="1"/>
  <c r="AJ137" i="8"/>
  <c r="U138" i="8"/>
  <c r="AP85" i="8"/>
  <c r="X111" i="8"/>
  <c r="AX111" i="8"/>
  <c r="U85" i="8"/>
  <c r="S97" i="8"/>
  <c r="AV97" i="8" s="1"/>
  <c r="S96" i="8"/>
  <c r="AV96" i="8" s="1"/>
  <c r="S94" i="8"/>
  <c r="AV94" i="8" s="1"/>
  <c r="S92" i="8"/>
  <c r="S93" i="8"/>
  <c r="AV93" i="8" s="1"/>
  <c r="S95" i="8"/>
  <c r="AV95" i="8" s="1"/>
  <c r="AI91" i="8"/>
  <c r="E137" i="8"/>
  <c r="X110" i="8"/>
  <c r="AX110" i="8"/>
  <c r="W137" i="8"/>
  <c r="AC144" i="8"/>
  <c r="G145" i="8"/>
  <c r="AS114" i="8"/>
  <c r="X113" i="8"/>
  <c r="AX113" i="8"/>
  <c r="AY113" i="8" s="1"/>
  <c r="M144" i="8"/>
  <c r="AB136" i="8"/>
  <c r="X108" i="8"/>
  <c r="AX108" i="8"/>
  <c r="AY108" i="8" s="1"/>
  <c r="AW82" i="8"/>
  <c r="AW80" i="8"/>
  <c r="AW83" i="8"/>
  <c r="AW79" i="8"/>
  <c r="AW84" i="8"/>
  <c r="AW81" i="8"/>
  <c r="AX127" i="8"/>
  <c r="I85" i="8"/>
  <c r="AR98" i="8"/>
  <c r="AB134" i="8"/>
  <c r="S114" i="8"/>
  <c r="S131" i="8" s="1"/>
  <c r="AV106" i="8"/>
  <c r="AO85" i="8"/>
  <c r="AS85" i="8"/>
  <c r="U135" i="8"/>
  <c r="AJ135" i="8" s="1"/>
  <c r="AO112" i="8"/>
  <c r="E144" i="8"/>
  <c r="X127" i="8"/>
  <c r="X130" i="8" s="1"/>
  <c r="AB135" i="8"/>
  <c r="AY127" i="8"/>
  <c r="AV112" i="8"/>
  <c r="S85" i="8"/>
  <c r="AH132" i="8"/>
  <c r="I169" i="1" s="1"/>
  <c r="AU98" i="8"/>
  <c r="W144" i="8"/>
  <c r="AX112" i="8"/>
  <c r="X112" i="8"/>
  <c r="Q144" i="8"/>
  <c r="AU112" i="8"/>
  <c r="AV84" i="8"/>
  <c r="AV82" i="8"/>
  <c r="AV80" i="8"/>
  <c r="AV81" i="8"/>
  <c r="AV83" i="8"/>
  <c r="AV79" i="8"/>
  <c r="AL78" i="8"/>
  <c r="X61" i="8"/>
  <c r="U136" i="8"/>
  <c r="AJ136" i="8" s="1"/>
  <c r="U98" i="8"/>
  <c r="AW92" i="8"/>
  <c r="K151" i="8"/>
  <c r="AE150" i="8"/>
  <c r="F187" i="1" s="1"/>
  <c r="E114" i="8"/>
  <c r="E131" i="8" s="1"/>
  <c r="AO106" i="8"/>
  <c r="M137" i="8"/>
  <c r="AK132" i="8"/>
  <c r="L169" i="1" s="1"/>
  <c r="AX98" i="8"/>
  <c r="O146" i="8"/>
  <c r="AG146" i="8" s="1"/>
  <c r="AG145" i="8"/>
  <c r="AX107" i="8"/>
  <c r="AY107" i="8" s="1"/>
  <c r="X107" i="8"/>
  <c r="AQ83" i="8"/>
  <c r="AY83" i="8" s="1"/>
  <c r="AQ81" i="8"/>
  <c r="AY81" i="8" s="1"/>
  <c r="AQ79" i="8"/>
  <c r="AY79" i="8" s="1"/>
  <c r="AQ84" i="8"/>
  <c r="AQ80" i="8"/>
  <c r="AQ82" i="8"/>
  <c r="AO98" i="8"/>
  <c r="AB132" i="8"/>
  <c r="C169" i="1" s="1"/>
  <c r="AF131" i="8"/>
  <c r="AE137" i="8"/>
  <c r="K139" i="8"/>
  <c r="AE139" i="8" s="1"/>
  <c r="F176" i="1" s="1"/>
  <c r="K138" i="8"/>
  <c r="AC151" i="8"/>
  <c r="D188" i="1" s="1"/>
  <c r="G152" i="8"/>
  <c r="AC152" i="8" s="1"/>
  <c r="D189" i="1" s="1"/>
  <c r="AU106" i="8"/>
  <c r="Q114" i="8"/>
  <c r="Q131" i="8" s="1"/>
  <c r="AE144" i="8"/>
  <c r="K145" i="8"/>
  <c r="M136" i="8"/>
  <c r="AF136" i="8" s="1"/>
  <c r="AS92" i="8"/>
  <c r="M98" i="8"/>
  <c r="S135" i="8"/>
  <c r="AI135" i="8" s="1"/>
  <c r="W136" i="8"/>
  <c r="AK136" i="8" s="1"/>
  <c r="W152" i="8" l="1"/>
  <c r="AK152" i="8" s="1"/>
  <c r="L189" i="1" s="1"/>
  <c r="AK151" i="8"/>
  <c r="L188" i="1" s="1"/>
  <c r="AG150" i="8"/>
  <c r="H187" i="1" s="1"/>
  <c r="AJ144" i="8"/>
  <c r="S150" i="8"/>
  <c r="AY112" i="8"/>
  <c r="AV85" i="8"/>
  <c r="AY82" i="8"/>
  <c r="AY80" i="8"/>
  <c r="AU114" i="8"/>
  <c r="AY84" i="8"/>
  <c r="AG137" i="8"/>
  <c r="O139" i="8"/>
  <c r="AG139" i="8" s="1"/>
  <c r="H176" i="1" s="1"/>
  <c r="O138" i="8"/>
  <c r="Q139" i="8"/>
  <c r="AH139" i="8" s="1"/>
  <c r="I176" i="1" s="1"/>
  <c r="AH137" i="8"/>
  <c r="Q138" i="8"/>
  <c r="AL134" i="8"/>
  <c r="M171" i="1" s="1"/>
  <c r="G146" i="8"/>
  <c r="AC146" i="8" s="1"/>
  <c r="AC145" i="8"/>
  <c r="AG132" i="8"/>
  <c r="H169" i="1" s="1"/>
  <c r="O133" i="8"/>
  <c r="AG133" i="8" s="1"/>
  <c r="H170" i="1" s="1"/>
  <c r="AS98" i="8"/>
  <c r="AL130" i="8"/>
  <c r="M167" i="1" s="1"/>
  <c r="S98" i="8"/>
  <c r="AV92" i="8"/>
  <c r="S136" i="8"/>
  <c r="AI136" i="8" s="1"/>
  <c r="U146" i="8"/>
  <c r="AJ145" i="8"/>
  <c r="AB144" i="8"/>
  <c r="E145" i="8"/>
  <c r="AQ94" i="8"/>
  <c r="AY94" i="8" s="1"/>
  <c r="AB131" i="8"/>
  <c r="E133" i="8"/>
  <c r="AB133" i="8" s="1"/>
  <c r="C170" i="1" s="1"/>
  <c r="AX114" i="8"/>
  <c r="AQ97" i="8"/>
  <c r="AY97" i="8" s="1"/>
  <c r="O152" i="8"/>
  <c r="AG152" i="8" s="1"/>
  <c r="H189" i="1" s="1"/>
  <c r="AG151" i="8"/>
  <c r="H188" i="1" s="1"/>
  <c r="AE138" i="8"/>
  <c r="F175" i="1" s="1"/>
  <c r="K141" i="8"/>
  <c r="AK144" i="8"/>
  <c r="W145" i="8"/>
  <c r="AK145" i="8" s="1"/>
  <c r="G133" i="8"/>
  <c r="AC133" i="8" s="1"/>
  <c r="D170" i="1" s="1"/>
  <c r="AO114" i="8"/>
  <c r="AY106" i="8"/>
  <c r="AY114" i="8" s="1"/>
  <c r="M151" i="8"/>
  <c r="AF150" i="8"/>
  <c r="G187" i="1" s="1"/>
  <c r="AE132" i="8"/>
  <c r="F169" i="1" s="1"/>
  <c r="K133" i="8"/>
  <c r="AE133" i="8" s="1"/>
  <c r="F170" i="1" s="1"/>
  <c r="K152" i="8"/>
  <c r="AE152" i="8" s="1"/>
  <c r="F189" i="1" s="1"/>
  <c r="AE151" i="8"/>
  <c r="F188" i="1" s="1"/>
  <c r="S144" i="8"/>
  <c r="AF144" i="8"/>
  <c r="M145" i="8"/>
  <c r="AK131" i="8"/>
  <c r="W133" i="8"/>
  <c r="AK133" i="8" s="1"/>
  <c r="L170" i="1" s="1"/>
  <c r="AQ96" i="8"/>
  <c r="AY96" i="8" s="1"/>
  <c r="X144" i="8"/>
  <c r="I144" i="8"/>
  <c r="AC138" i="8"/>
  <c r="D175" i="1" s="1"/>
  <c r="G141" i="8"/>
  <c r="AK137" i="8"/>
  <c r="W139" i="8"/>
  <c r="L176" i="1" s="1"/>
  <c r="W138" i="8"/>
  <c r="Q151" i="8"/>
  <c r="AH150" i="8"/>
  <c r="I187" i="1" s="1"/>
  <c r="AV114" i="8"/>
  <c r="I136" i="8"/>
  <c r="I98" i="8"/>
  <c r="AQ92" i="8"/>
  <c r="K146" i="8"/>
  <c r="AE146" i="8" s="1"/>
  <c r="AE145" i="8"/>
  <c r="AB137" i="8"/>
  <c r="E139" i="8"/>
  <c r="AB139" i="8" s="1"/>
  <c r="C176" i="1" s="1"/>
  <c r="E138" i="8"/>
  <c r="AQ93" i="8"/>
  <c r="AY93" i="8" s="1"/>
  <c r="AH131" i="8"/>
  <c r="Q133" i="8"/>
  <c r="AH133" i="8" s="1"/>
  <c r="I170" i="1" s="1"/>
  <c r="I137" i="8"/>
  <c r="AI131" i="8"/>
  <c r="AQ95" i="8"/>
  <c r="AY95" i="8" s="1"/>
  <c r="AB150" i="8"/>
  <c r="C187" i="1" s="1"/>
  <c r="E151" i="8"/>
  <c r="M139" i="8"/>
  <c r="AF139" i="8" s="1"/>
  <c r="G176" i="1" s="1"/>
  <c r="AF137" i="8"/>
  <c r="M138" i="8"/>
  <c r="AQ85" i="8"/>
  <c r="AY85" i="8" s="1"/>
  <c r="U151" i="8"/>
  <c r="AJ150" i="8"/>
  <c r="K187" i="1" s="1"/>
  <c r="X114" i="8"/>
  <c r="Y107" i="8"/>
  <c r="Z107" i="8" s="1"/>
  <c r="AW98" i="8"/>
  <c r="AH144" i="8"/>
  <c r="Q145" i="8"/>
  <c r="X135" i="8"/>
  <c r="AL135" i="8" s="1"/>
  <c r="AW85" i="8"/>
  <c r="AJ138" i="8"/>
  <c r="K175" i="1" s="1"/>
  <c r="U141" i="8"/>
  <c r="S137" i="8"/>
  <c r="Y135" i="8" l="1"/>
  <c r="X150" i="8"/>
  <c r="AL150" i="8" s="1"/>
  <c r="M187" i="1" s="1"/>
  <c r="D10" i="21" s="1"/>
  <c r="AI150" i="8"/>
  <c r="J187" i="1" s="1"/>
  <c r="S151" i="8"/>
  <c r="AB145" i="8"/>
  <c r="E146" i="8"/>
  <c r="AB146" i="8" s="1"/>
  <c r="X131" i="8"/>
  <c r="Y114" i="8"/>
  <c r="M152" i="8"/>
  <c r="AF152" i="8" s="1"/>
  <c r="G189" i="1" s="1"/>
  <c r="AF151" i="8"/>
  <c r="G188" i="1" s="1"/>
  <c r="AV98" i="8"/>
  <c r="AH138" i="8"/>
  <c r="I175" i="1" s="1"/>
  <c r="Q141" i="8"/>
  <c r="AJ132" i="8"/>
  <c r="K169" i="1" s="1"/>
  <c r="U133" i="8"/>
  <c r="AJ133" i="8" s="1"/>
  <c r="K170" i="1" s="1"/>
  <c r="AE141" i="8"/>
  <c r="F178" i="1" s="1"/>
  <c r="K142" i="8"/>
  <c r="AE142" i="8" s="1"/>
  <c r="F179" i="1" s="1"/>
  <c r="AC141" i="8"/>
  <c r="D178" i="1" s="1"/>
  <c r="G142" i="8"/>
  <c r="AC142" i="8" s="1"/>
  <c r="D179" i="1" s="1"/>
  <c r="S139" i="8"/>
  <c r="AI139" i="8" s="1"/>
  <c r="J176" i="1" s="1"/>
  <c r="AI137" i="8"/>
  <c r="S138" i="8"/>
  <c r="U152" i="8"/>
  <c r="AJ152" i="8" s="1"/>
  <c r="K189" i="1" s="1"/>
  <c r="AJ151" i="8"/>
  <c r="K188" i="1" s="1"/>
  <c r="AF138" i="8"/>
  <c r="G175" i="1" s="1"/>
  <c r="M141" i="8"/>
  <c r="AQ98" i="8"/>
  <c r="AL132" i="8"/>
  <c r="M169" i="1" s="1"/>
  <c r="AK138" i="8"/>
  <c r="L175" i="1" s="1"/>
  <c r="W141" i="8"/>
  <c r="AD137" i="8"/>
  <c r="I139" i="8"/>
  <c r="AD139" i="8" s="1"/>
  <c r="E176" i="1" s="1"/>
  <c r="I138" i="8"/>
  <c r="AJ141" i="8"/>
  <c r="K178" i="1" s="1"/>
  <c r="U142" i="8"/>
  <c r="AJ142" i="8" s="1"/>
  <c r="K179" i="1" s="1"/>
  <c r="AY92" i="8"/>
  <c r="AN135" i="8"/>
  <c r="AM135" i="8"/>
  <c r="AD136" i="8"/>
  <c r="X136" i="8"/>
  <c r="AL136" i="8" s="1"/>
  <c r="AD144" i="8"/>
  <c r="I145" i="8"/>
  <c r="Q146" i="8"/>
  <c r="AH146" i="8" s="1"/>
  <c r="AH145" i="8"/>
  <c r="AB138" i="8"/>
  <c r="C175" i="1" s="1"/>
  <c r="E141" i="8"/>
  <c r="AG138" i="8"/>
  <c r="H175" i="1" s="1"/>
  <c r="O141" i="8"/>
  <c r="AI144" i="8"/>
  <c r="S145" i="8"/>
  <c r="AL144" i="8"/>
  <c r="M181" i="1" s="1"/>
  <c r="X145" i="8"/>
  <c r="AB151" i="8"/>
  <c r="C188" i="1" s="1"/>
  <c r="E152" i="8"/>
  <c r="AB152" i="8" s="1"/>
  <c r="C189" i="1" s="1"/>
  <c r="X137" i="8"/>
  <c r="M146" i="8"/>
  <c r="AF146" i="8" s="1"/>
  <c r="AF145" i="8"/>
  <c r="AF132" i="8"/>
  <c r="G169" i="1" s="1"/>
  <c r="M133" i="8"/>
  <c r="AF133" i="8" s="1"/>
  <c r="G170" i="1" s="1"/>
  <c r="AD150" i="8"/>
  <c r="E187" i="1" s="1"/>
  <c r="I151" i="8"/>
  <c r="Q152" i="8"/>
  <c r="AH152" i="8" s="1"/>
  <c r="I189" i="1" s="1"/>
  <c r="AH151" i="8"/>
  <c r="I188" i="1" s="1"/>
  <c r="X151" i="8" l="1"/>
  <c r="X138" i="8"/>
  <c r="Y137" i="8" s="1"/>
  <c r="AL138" i="8"/>
  <c r="M175" i="1" s="1"/>
  <c r="X141" i="8"/>
  <c r="X142" i="8" s="1"/>
  <c r="AD138" i="8"/>
  <c r="E175" i="1" s="1"/>
  <c r="I141" i="8"/>
  <c r="I146" i="8"/>
  <c r="AD146" i="8" s="1"/>
  <c r="AD145" i="8"/>
  <c r="AI132" i="8"/>
  <c r="J169" i="1" s="1"/>
  <c r="S133" i="8"/>
  <c r="AI133" i="8" s="1"/>
  <c r="J170" i="1" s="1"/>
  <c r="Z137" i="8"/>
  <c r="AL137" i="8"/>
  <c r="X139" i="8"/>
  <c r="AI138" i="8"/>
  <c r="J175" i="1" s="1"/>
  <c r="S141" i="8"/>
  <c r="AK141" i="8"/>
  <c r="L178" i="1" s="1"/>
  <c r="W142" i="8"/>
  <c r="AK142" i="8" s="1"/>
  <c r="L179" i="1" s="1"/>
  <c r="AD132" i="8"/>
  <c r="E169" i="1" s="1"/>
  <c r="I133" i="8"/>
  <c r="AD133" i="8" s="1"/>
  <c r="E170" i="1" s="1"/>
  <c r="Q142" i="8"/>
  <c r="AH142" i="8" s="1"/>
  <c r="I179" i="1" s="1"/>
  <c r="AH141" i="8"/>
  <c r="I178" i="1" s="1"/>
  <c r="AL131" i="8"/>
  <c r="X133" i="8"/>
  <c r="AL133" i="8" s="1"/>
  <c r="M170" i="1" s="1"/>
  <c r="Z167" i="1" s="1"/>
  <c r="Z168" i="1" s="1"/>
  <c r="AI145" i="8"/>
  <c r="S146" i="8"/>
  <c r="AI146" i="8" s="1"/>
  <c r="AY98" i="8"/>
  <c r="AI151" i="8"/>
  <c r="J188" i="1" s="1"/>
  <c r="S152" i="8"/>
  <c r="AI152" i="8" s="1"/>
  <c r="J189" i="1" s="1"/>
  <c r="AB141" i="8"/>
  <c r="C178" i="1" s="1"/>
  <c r="E142" i="8"/>
  <c r="AB142" i="8" s="1"/>
  <c r="C179" i="1" s="1"/>
  <c r="AL151" i="8"/>
  <c r="M188" i="1" s="1"/>
  <c r="E10" i="21" s="1"/>
  <c r="F10" i="21" s="1"/>
  <c r="C35" i="21" s="1"/>
  <c r="E35" i="21" s="1"/>
  <c r="X152" i="8"/>
  <c r="AL152" i="8" s="1"/>
  <c r="M189" i="1" s="1"/>
  <c r="X146" i="8"/>
  <c r="AL146" i="8" s="1"/>
  <c r="M183" i="1" s="1"/>
  <c r="AL145" i="8"/>
  <c r="M182" i="1" s="1"/>
  <c r="AD151" i="8"/>
  <c r="E188" i="1" s="1"/>
  <c r="I152" i="8"/>
  <c r="AD152" i="8" s="1"/>
  <c r="E189" i="1" s="1"/>
  <c r="O142" i="8"/>
  <c r="AG142" i="8" s="1"/>
  <c r="H179" i="1" s="1"/>
  <c r="AG141" i="8"/>
  <c r="H178" i="1" s="1"/>
  <c r="M142" i="8"/>
  <c r="AF142" i="8" s="1"/>
  <c r="G179" i="1" s="1"/>
  <c r="AF141" i="8"/>
  <c r="G178" i="1" s="1"/>
  <c r="AN145" i="8" l="1"/>
  <c r="AM145" i="8"/>
  <c r="I142" i="8"/>
  <c r="AD142" i="8" s="1"/>
  <c r="E179" i="1" s="1"/>
  <c r="AD141" i="8"/>
  <c r="E178" i="1" s="1"/>
  <c r="AI141" i="8"/>
  <c r="J178" i="1" s="1"/>
  <c r="S142" i="8"/>
  <c r="AI142" i="8" s="1"/>
  <c r="J179" i="1" s="1"/>
  <c r="AM147" i="8" l="1"/>
  <c r="N184" i="1" s="1"/>
  <c r="N182" i="1"/>
  <c r="AN147" i="8"/>
  <c r="O184" i="1" s="1"/>
  <c r="O182" i="1"/>
  <c r="AN150" i="8"/>
  <c r="AO147" i="8" l="1"/>
  <c r="AM150" i="8"/>
  <c r="P184" i="1"/>
  <c r="AN151" i="8"/>
  <c r="O187" i="1"/>
  <c r="J10" i="21" s="1"/>
  <c r="AM151" i="8"/>
  <c r="N187" i="1"/>
  <c r="G10" i="21" s="1"/>
  <c r="N145" i="1"/>
  <c r="O145" i="1"/>
  <c r="C141" i="1"/>
  <c r="D141" i="1"/>
  <c r="E141" i="1"/>
  <c r="F141" i="1"/>
  <c r="G141" i="1"/>
  <c r="H141" i="1"/>
  <c r="I141" i="1"/>
  <c r="J141" i="1"/>
  <c r="K141" i="1"/>
  <c r="L141" i="1"/>
  <c r="M141" i="1"/>
  <c r="C144" i="1"/>
  <c r="C145" i="1"/>
  <c r="D145" i="1"/>
  <c r="E145" i="1"/>
  <c r="F145" i="1"/>
  <c r="G145" i="1"/>
  <c r="H145" i="1"/>
  <c r="I145" i="1"/>
  <c r="J145" i="1"/>
  <c r="K145" i="1"/>
  <c r="L145" i="1"/>
  <c r="M145" i="1"/>
  <c r="C146" i="1"/>
  <c r="D146" i="1"/>
  <c r="E146" i="1"/>
  <c r="F146" i="1"/>
  <c r="G146" i="1"/>
  <c r="H146" i="1"/>
  <c r="I146" i="1"/>
  <c r="J146" i="1"/>
  <c r="K146" i="1"/>
  <c r="L146" i="1"/>
  <c r="M146" i="1"/>
  <c r="C147" i="1"/>
  <c r="D147" i="1"/>
  <c r="E147" i="1"/>
  <c r="F147" i="1"/>
  <c r="G147" i="1"/>
  <c r="H147" i="1"/>
  <c r="I147" i="1"/>
  <c r="J147" i="1"/>
  <c r="K147" i="1"/>
  <c r="L147" i="1"/>
  <c r="M147" i="1"/>
  <c r="M150" i="1"/>
  <c r="M151" i="1"/>
  <c r="M152" i="1"/>
  <c r="C153" i="1"/>
  <c r="D153" i="1"/>
  <c r="E153" i="1"/>
  <c r="F153" i="1"/>
  <c r="G153" i="1"/>
  <c r="H153" i="1"/>
  <c r="I153" i="1"/>
  <c r="J153" i="1"/>
  <c r="K153" i="1"/>
  <c r="L153" i="1"/>
  <c r="M153" i="1"/>
  <c r="C154" i="1"/>
  <c r="D154" i="1"/>
  <c r="E154" i="1"/>
  <c r="F154" i="1"/>
  <c r="G154" i="1"/>
  <c r="H154" i="1"/>
  <c r="I154" i="1"/>
  <c r="J154" i="1"/>
  <c r="K154" i="1"/>
  <c r="L154" i="1"/>
  <c r="C155" i="1"/>
  <c r="D155" i="1"/>
  <c r="E155" i="1"/>
  <c r="F155" i="1"/>
  <c r="G155" i="1"/>
  <c r="H155" i="1"/>
  <c r="I155" i="1"/>
  <c r="J155" i="1"/>
  <c r="K155" i="1"/>
  <c r="L155" i="1"/>
  <c r="C156" i="1"/>
  <c r="D156" i="1"/>
  <c r="E156" i="1"/>
  <c r="F156" i="1"/>
  <c r="G156" i="1"/>
  <c r="H156" i="1"/>
  <c r="I156" i="1"/>
  <c r="J156" i="1"/>
  <c r="K156" i="1"/>
  <c r="L156" i="1"/>
  <c r="X140" i="7"/>
  <c r="N20" i="7"/>
  <c r="M20" i="7"/>
  <c r="L20" i="7"/>
  <c r="K20" i="7"/>
  <c r="J20" i="7"/>
  <c r="I20" i="7"/>
  <c r="H20" i="7"/>
  <c r="G20" i="7"/>
  <c r="F20" i="7"/>
  <c r="E20" i="7"/>
  <c r="AK146" i="7"/>
  <c r="AJ146" i="7"/>
  <c r="V127" i="7"/>
  <c r="T127" i="7"/>
  <c r="R127" i="7"/>
  <c r="P127" i="7"/>
  <c r="N127" i="7"/>
  <c r="L127" i="7"/>
  <c r="J127" i="7"/>
  <c r="H127" i="7"/>
  <c r="F127" i="7"/>
  <c r="D127" i="7"/>
  <c r="AK126" i="7"/>
  <c r="AJ126" i="7"/>
  <c r="AI126" i="7"/>
  <c r="AH126" i="7"/>
  <c r="AG126" i="7"/>
  <c r="AF126" i="7"/>
  <c r="AE126" i="7"/>
  <c r="AD126" i="7"/>
  <c r="AC126" i="7"/>
  <c r="AB126" i="7"/>
  <c r="AK125" i="7"/>
  <c r="AJ125" i="7"/>
  <c r="AI125" i="7"/>
  <c r="AH125" i="7"/>
  <c r="AG125" i="7"/>
  <c r="AF125" i="7"/>
  <c r="AE125" i="7"/>
  <c r="AD125" i="7"/>
  <c r="AC125" i="7"/>
  <c r="AB125" i="7"/>
  <c r="AK124" i="7"/>
  <c r="AJ124" i="7"/>
  <c r="AI124" i="7"/>
  <c r="AH124" i="7"/>
  <c r="AG124" i="7"/>
  <c r="AF124" i="7"/>
  <c r="AE124" i="7"/>
  <c r="AD124" i="7"/>
  <c r="AC124" i="7"/>
  <c r="AB124" i="7"/>
  <c r="AK123" i="7"/>
  <c r="AJ123" i="7"/>
  <c r="AI123" i="7"/>
  <c r="AH123" i="7"/>
  <c r="AG123" i="7"/>
  <c r="AF123" i="7"/>
  <c r="AE123" i="7"/>
  <c r="AD123" i="7"/>
  <c r="AC123" i="7"/>
  <c r="AB123" i="7"/>
  <c r="AK122" i="7"/>
  <c r="AJ122" i="7"/>
  <c r="AI122" i="7"/>
  <c r="AH122" i="7"/>
  <c r="AG122" i="7"/>
  <c r="AF122" i="7"/>
  <c r="AE122" i="7"/>
  <c r="AD122" i="7"/>
  <c r="AC122" i="7"/>
  <c r="AB122" i="7"/>
  <c r="AK121" i="7"/>
  <c r="AJ121" i="7"/>
  <c r="AI121" i="7"/>
  <c r="AH121" i="7"/>
  <c r="AG121" i="7"/>
  <c r="AF121" i="7"/>
  <c r="AE121" i="7"/>
  <c r="AD121" i="7"/>
  <c r="AC121" i="7"/>
  <c r="AB121" i="7"/>
  <c r="V119" i="7"/>
  <c r="T119" i="7"/>
  <c r="R119" i="7"/>
  <c r="P119" i="7"/>
  <c r="N119" i="7"/>
  <c r="L119" i="7"/>
  <c r="J119" i="7"/>
  <c r="H119" i="7"/>
  <c r="F119" i="7"/>
  <c r="D119" i="7"/>
  <c r="V114" i="7"/>
  <c r="T114" i="7"/>
  <c r="R114" i="7"/>
  <c r="P114" i="7"/>
  <c r="N114" i="7"/>
  <c r="L114" i="7"/>
  <c r="J114" i="7"/>
  <c r="H114" i="7"/>
  <c r="F114" i="7"/>
  <c r="D114" i="7"/>
  <c r="AK113" i="7"/>
  <c r="AJ113" i="7"/>
  <c r="AI113" i="7"/>
  <c r="AH113" i="7"/>
  <c r="AG113" i="7"/>
  <c r="AF113" i="7"/>
  <c r="AE113" i="7"/>
  <c r="AC113" i="7"/>
  <c r="AB113" i="7"/>
  <c r="AK112" i="7"/>
  <c r="AJ112" i="7"/>
  <c r="AI112" i="7"/>
  <c r="AH112" i="7"/>
  <c r="AG112" i="7"/>
  <c r="AF112" i="7"/>
  <c r="AE112" i="7"/>
  <c r="AC112" i="7"/>
  <c r="AB112" i="7"/>
  <c r="AK111" i="7"/>
  <c r="AJ111" i="7"/>
  <c r="AI111" i="7"/>
  <c r="AH111" i="7"/>
  <c r="AG111" i="7"/>
  <c r="AF111" i="7"/>
  <c r="AE111" i="7"/>
  <c r="AD111" i="7"/>
  <c r="AC111" i="7"/>
  <c r="AB111" i="7"/>
  <c r="AK110" i="7"/>
  <c r="AJ110" i="7"/>
  <c r="AI110" i="7"/>
  <c r="AH110" i="7"/>
  <c r="AG110" i="7"/>
  <c r="AF110" i="7"/>
  <c r="AE110" i="7"/>
  <c r="AD110" i="7"/>
  <c r="AC110" i="7"/>
  <c r="AB110" i="7"/>
  <c r="AK109" i="7"/>
  <c r="AJ109" i="7"/>
  <c r="AI109" i="7"/>
  <c r="AH109" i="7"/>
  <c r="AG109" i="7"/>
  <c r="AF109" i="7"/>
  <c r="AE109" i="7"/>
  <c r="AD109" i="7"/>
  <c r="AC109" i="7"/>
  <c r="AB109" i="7"/>
  <c r="AK108" i="7"/>
  <c r="AJ108" i="7"/>
  <c r="AI108" i="7"/>
  <c r="AH108" i="7"/>
  <c r="AG108" i="7"/>
  <c r="AF108" i="7"/>
  <c r="AE108" i="7"/>
  <c r="AD108" i="7"/>
  <c r="AC108" i="7"/>
  <c r="AB108" i="7"/>
  <c r="AK107" i="7"/>
  <c r="AJ107" i="7"/>
  <c r="AI107" i="7"/>
  <c r="AH107" i="7"/>
  <c r="AG107" i="7"/>
  <c r="AF107" i="7"/>
  <c r="AE107" i="7"/>
  <c r="AD107" i="7"/>
  <c r="AC107" i="7"/>
  <c r="AB107" i="7"/>
  <c r="AK106" i="7"/>
  <c r="AJ106" i="7"/>
  <c r="AI106" i="7"/>
  <c r="AH106" i="7"/>
  <c r="AG106" i="7"/>
  <c r="AF106" i="7"/>
  <c r="AE106" i="7"/>
  <c r="AD106" i="7"/>
  <c r="AC106" i="7"/>
  <c r="AB106" i="7"/>
  <c r="V103" i="7"/>
  <c r="AK103" i="7" s="1"/>
  <c r="T103" i="7"/>
  <c r="AJ103" i="7" s="1"/>
  <c r="R103" i="7"/>
  <c r="AI103" i="7" s="1"/>
  <c r="P103" i="7"/>
  <c r="AH103" i="7" s="1"/>
  <c r="N103" i="7"/>
  <c r="AG103" i="7" s="1"/>
  <c r="L103" i="7"/>
  <c r="AF103" i="7" s="1"/>
  <c r="J103" i="7"/>
  <c r="H103" i="7"/>
  <c r="AE103" i="7" s="1"/>
  <c r="F103" i="7"/>
  <c r="AC103" i="7" s="1"/>
  <c r="D103" i="7"/>
  <c r="AB103" i="7" s="1"/>
  <c r="AK102" i="7"/>
  <c r="AJ102" i="7"/>
  <c r="AI102" i="7"/>
  <c r="AH102" i="7"/>
  <c r="AG102" i="7"/>
  <c r="AF102" i="7"/>
  <c r="AE102" i="7"/>
  <c r="AD102" i="7"/>
  <c r="AC102" i="7"/>
  <c r="AB102" i="7"/>
  <c r="AK101" i="7"/>
  <c r="AJ101" i="7"/>
  <c r="AI101" i="7"/>
  <c r="AH101" i="7"/>
  <c r="AG101" i="7"/>
  <c r="AF101" i="7"/>
  <c r="AE101" i="7"/>
  <c r="AD101" i="7"/>
  <c r="AC101" i="7"/>
  <c r="AB101" i="7"/>
  <c r="V98" i="7"/>
  <c r="AK98" i="7" s="1"/>
  <c r="T98" i="7"/>
  <c r="AJ98" i="7" s="1"/>
  <c r="R98" i="7"/>
  <c r="AI98" i="7" s="1"/>
  <c r="P98" i="7"/>
  <c r="AH98" i="7" s="1"/>
  <c r="N98" i="7"/>
  <c r="AG98" i="7" s="1"/>
  <c r="L98" i="7"/>
  <c r="AF98" i="7" s="1"/>
  <c r="J98" i="7"/>
  <c r="H98" i="7"/>
  <c r="AE98" i="7" s="1"/>
  <c r="F98" i="7"/>
  <c r="AC98" i="7" s="1"/>
  <c r="D98" i="7"/>
  <c r="AB98" i="7" s="1"/>
  <c r="AK97" i="7"/>
  <c r="AJ97" i="7"/>
  <c r="AI97" i="7"/>
  <c r="AH97" i="7"/>
  <c r="AG97" i="7"/>
  <c r="AF97" i="7"/>
  <c r="AE97" i="7"/>
  <c r="AD97" i="7"/>
  <c r="AC97" i="7"/>
  <c r="AB97" i="7"/>
  <c r="AK96" i="7"/>
  <c r="AJ96" i="7"/>
  <c r="AI96" i="7"/>
  <c r="AH96" i="7"/>
  <c r="AG96" i="7"/>
  <c r="AF96" i="7"/>
  <c r="AE96" i="7"/>
  <c r="AD96" i="7"/>
  <c r="AC96" i="7"/>
  <c r="AB96" i="7"/>
  <c r="AK95" i="7"/>
  <c r="AJ95" i="7"/>
  <c r="AI95" i="7"/>
  <c r="AH95" i="7"/>
  <c r="AG95" i="7"/>
  <c r="AF95" i="7"/>
  <c r="AE95" i="7"/>
  <c r="AD95" i="7"/>
  <c r="AC95" i="7"/>
  <c r="AB95" i="7"/>
  <c r="AK94" i="7"/>
  <c r="AJ94" i="7"/>
  <c r="AI94" i="7"/>
  <c r="AH94" i="7"/>
  <c r="AG94" i="7"/>
  <c r="AF94" i="7"/>
  <c r="AE94" i="7"/>
  <c r="AD94" i="7"/>
  <c r="AC94" i="7"/>
  <c r="AB94" i="7"/>
  <c r="AK93" i="7"/>
  <c r="AJ93" i="7"/>
  <c r="AI93" i="7"/>
  <c r="AH93" i="7"/>
  <c r="AG93" i="7"/>
  <c r="AF93" i="7"/>
  <c r="AE93" i="7"/>
  <c r="AD93" i="7"/>
  <c r="AC93" i="7"/>
  <c r="AB93" i="7"/>
  <c r="AK92" i="7"/>
  <c r="AJ92" i="7"/>
  <c r="AI92" i="7"/>
  <c r="AH92" i="7"/>
  <c r="AG92" i="7"/>
  <c r="AF92" i="7"/>
  <c r="AE92" i="7"/>
  <c r="AD92" i="7"/>
  <c r="AC92" i="7"/>
  <c r="AB92" i="7"/>
  <c r="V90" i="7"/>
  <c r="T90" i="7"/>
  <c r="R90" i="7"/>
  <c r="P90" i="7"/>
  <c r="N90" i="7"/>
  <c r="L90" i="7"/>
  <c r="J90" i="7"/>
  <c r="H90" i="7"/>
  <c r="F90" i="7"/>
  <c r="D90" i="7"/>
  <c r="V85" i="7"/>
  <c r="T85" i="7"/>
  <c r="R85" i="7"/>
  <c r="P85" i="7"/>
  <c r="N85" i="7"/>
  <c r="L85" i="7"/>
  <c r="J85" i="7"/>
  <c r="H85" i="7"/>
  <c r="F85" i="7"/>
  <c r="D85" i="7"/>
  <c r="AK84" i="7"/>
  <c r="AJ84" i="7"/>
  <c r="AI84" i="7"/>
  <c r="AH84" i="7"/>
  <c r="AG84" i="7"/>
  <c r="AF84" i="7"/>
  <c r="AE84" i="7"/>
  <c r="AD84" i="7"/>
  <c r="AC84" i="7"/>
  <c r="AB84" i="7"/>
  <c r="AK83" i="7"/>
  <c r="AJ83" i="7"/>
  <c r="AI83" i="7"/>
  <c r="AH83" i="7"/>
  <c r="AG83" i="7"/>
  <c r="AF83" i="7"/>
  <c r="AE83" i="7"/>
  <c r="AD83" i="7"/>
  <c r="AC83" i="7"/>
  <c r="AB83" i="7"/>
  <c r="AK82" i="7"/>
  <c r="AJ82" i="7"/>
  <c r="AI82" i="7"/>
  <c r="AH82" i="7"/>
  <c r="AG82" i="7"/>
  <c r="AF82" i="7"/>
  <c r="AE82" i="7"/>
  <c r="AD82" i="7"/>
  <c r="AC82" i="7"/>
  <c r="AB82" i="7"/>
  <c r="AK81" i="7"/>
  <c r="AJ81" i="7"/>
  <c r="AI81" i="7"/>
  <c r="AH81" i="7"/>
  <c r="AG81" i="7"/>
  <c r="AF81" i="7"/>
  <c r="AE81" i="7"/>
  <c r="AD81" i="7"/>
  <c r="AC81" i="7"/>
  <c r="AB81" i="7"/>
  <c r="AK80" i="7"/>
  <c r="AJ80" i="7"/>
  <c r="AI80" i="7"/>
  <c r="AH80" i="7"/>
  <c r="AG80" i="7"/>
  <c r="AF80" i="7"/>
  <c r="AE80" i="7"/>
  <c r="AD80" i="7"/>
  <c r="AC80" i="7"/>
  <c r="AB80" i="7"/>
  <c r="AK79" i="7"/>
  <c r="AJ79" i="7"/>
  <c r="AI79" i="7"/>
  <c r="AH79" i="7"/>
  <c r="AG79" i="7"/>
  <c r="AF79" i="7"/>
  <c r="AE79" i="7"/>
  <c r="AD79" i="7"/>
  <c r="AC79" i="7"/>
  <c r="AB79" i="7"/>
  <c r="V77" i="7"/>
  <c r="T77" i="7"/>
  <c r="R77" i="7"/>
  <c r="P77" i="7"/>
  <c r="N77" i="7"/>
  <c r="L77" i="7"/>
  <c r="J77" i="7"/>
  <c r="H77" i="7"/>
  <c r="F77" i="7"/>
  <c r="D77" i="7"/>
  <c r="AD52" i="7"/>
  <c r="AB52" i="7"/>
  <c r="W52" i="7"/>
  <c r="X52" i="7" s="1"/>
  <c r="U52" i="7"/>
  <c r="AJ52" i="7" s="1"/>
  <c r="S52" i="7"/>
  <c r="AI52" i="7" s="1"/>
  <c r="Q52" i="7"/>
  <c r="AH52" i="7" s="1"/>
  <c r="O52" i="7"/>
  <c r="AG52" i="7" s="1"/>
  <c r="M52" i="7"/>
  <c r="AF52" i="7" s="1"/>
  <c r="K52" i="7"/>
  <c r="AE52" i="7" s="1"/>
  <c r="I52" i="7"/>
  <c r="G52" i="7"/>
  <c r="AC52" i="7" s="1"/>
  <c r="E52" i="7"/>
  <c r="AI51" i="7"/>
  <c r="AG51" i="7"/>
  <c r="AF51" i="7"/>
  <c r="W51" i="7"/>
  <c r="U51" i="7"/>
  <c r="AJ51" i="7" s="1"/>
  <c r="S51" i="7"/>
  <c r="Q51" i="7"/>
  <c r="AH51" i="7" s="1"/>
  <c r="O51" i="7"/>
  <c r="M51" i="7"/>
  <c r="K51" i="7"/>
  <c r="AE51" i="7" s="1"/>
  <c r="I51" i="7"/>
  <c r="AD51" i="7" s="1"/>
  <c r="G51" i="7"/>
  <c r="AC51" i="7" s="1"/>
  <c r="E51" i="7"/>
  <c r="AB51" i="7" s="1"/>
  <c r="AJ50" i="7"/>
  <c r="AG50" i="7"/>
  <c r="W50" i="7"/>
  <c r="U50" i="7"/>
  <c r="S50" i="7"/>
  <c r="AI50" i="7" s="1"/>
  <c r="Q50" i="7"/>
  <c r="AH50" i="7" s="1"/>
  <c r="O50" i="7"/>
  <c r="M50" i="7"/>
  <c r="AF50" i="7" s="1"/>
  <c r="K50" i="7"/>
  <c r="AE50" i="7" s="1"/>
  <c r="I50" i="7"/>
  <c r="AD50" i="7" s="1"/>
  <c r="G50" i="7"/>
  <c r="AC50" i="7" s="1"/>
  <c r="E50" i="7"/>
  <c r="AB50" i="7" s="1"/>
  <c r="W49" i="7"/>
  <c r="AK49" i="7" s="1"/>
  <c r="U49" i="7"/>
  <c r="AJ49" i="7" s="1"/>
  <c r="S49" i="7"/>
  <c r="AI49" i="7" s="1"/>
  <c r="Q49" i="7"/>
  <c r="AH49" i="7" s="1"/>
  <c r="O49" i="7"/>
  <c r="AG49" i="7" s="1"/>
  <c r="M49" i="7"/>
  <c r="AF49" i="7" s="1"/>
  <c r="K49" i="7"/>
  <c r="AE49" i="7" s="1"/>
  <c r="I49" i="7"/>
  <c r="AD49" i="7" s="1"/>
  <c r="G49" i="7"/>
  <c r="AC49" i="7" s="1"/>
  <c r="E49" i="7"/>
  <c r="AB49" i="7" s="1"/>
  <c r="AD48" i="7"/>
  <c r="AC48" i="7"/>
  <c r="W48" i="7"/>
  <c r="X48" i="7" s="1"/>
  <c r="U48" i="7"/>
  <c r="AJ48" i="7" s="1"/>
  <c r="S48" i="7"/>
  <c r="AI48" i="7" s="1"/>
  <c r="Q48" i="7"/>
  <c r="AH48" i="7" s="1"/>
  <c r="O48" i="7"/>
  <c r="AG48" i="7" s="1"/>
  <c r="M48" i="7"/>
  <c r="AF48" i="7" s="1"/>
  <c r="K48" i="7"/>
  <c r="AE48" i="7" s="1"/>
  <c r="I48" i="7"/>
  <c r="G48" i="7"/>
  <c r="E48" i="7"/>
  <c r="AB48" i="7" s="1"/>
  <c r="AK47" i="7"/>
  <c r="AJ47" i="7"/>
  <c r="AG47" i="7"/>
  <c r="X47" i="7"/>
  <c r="W47" i="7"/>
  <c r="U47" i="7"/>
  <c r="S47" i="7"/>
  <c r="Q47" i="7"/>
  <c r="O47" i="7"/>
  <c r="M47" i="7"/>
  <c r="AF47" i="7" s="1"/>
  <c r="K47" i="7"/>
  <c r="I47" i="7"/>
  <c r="AD47" i="7" s="1"/>
  <c r="G47" i="7"/>
  <c r="E47" i="7"/>
  <c r="AB47" i="7" s="1"/>
  <c r="W46" i="7"/>
  <c r="U46" i="7"/>
  <c r="AJ46" i="7" s="1"/>
  <c r="S46" i="7"/>
  <c r="AI46" i="7" s="1"/>
  <c r="Q46" i="7"/>
  <c r="AH46" i="7" s="1"/>
  <c r="O46" i="7"/>
  <c r="AG46" i="7" s="1"/>
  <c r="M46" i="7"/>
  <c r="AF46" i="7" s="1"/>
  <c r="K46" i="7"/>
  <c r="AE46" i="7" s="1"/>
  <c r="I46" i="7"/>
  <c r="G46" i="7"/>
  <c r="AC46" i="7" s="1"/>
  <c r="E46" i="7"/>
  <c r="AB46" i="7" s="1"/>
  <c r="W45" i="7"/>
  <c r="AK45" i="7" s="1"/>
  <c r="U45" i="7"/>
  <c r="AJ45" i="7" s="1"/>
  <c r="S45" i="7"/>
  <c r="AI45" i="7" s="1"/>
  <c r="Q45" i="7"/>
  <c r="AH45" i="7" s="1"/>
  <c r="O45" i="7"/>
  <c r="AG45" i="7" s="1"/>
  <c r="M45" i="7"/>
  <c r="AF45" i="7" s="1"/>
  <c r="K45" i="7"/>
  <c r="AE45" i="7" s="1"/>
  <c r="I45" i="7"/>
  <c r="AD45" i="7" s="1"/>
  <c r="G45" i="7"/>
  <c r="AC45" i="7" s="1"/>
  <c r="E45" i="7"/>
  <c r="AB45" i="7" s="1"/>
  <c r="W43" i="7"/>
  <c r="U43" i="7"/>
  <c r="AJ43" i="7" s="1"/>
  <c r="S43" i="7"/>
  <c r="Q43" i="7"/>
  <c r="AH43" i="7" s="1"/>
  <c r="O43" i="7"/>
  <c r="AG43" i="7" s="1"/>
  <c r="M43" i="7"/>
  <c r="AF43" i="7" s="1"/>
  <c r="K43" i="7"/>
  <c r="AE43" i="7" s="1"/>
  <c r="I43" i="7"/>
  <c r="AD43" i="7" s="1"/>
  <c r="G43" i="7"/>
  <c r="AC43" i="7" s="1"/>
  <c r="E43" i="7"/>
  <c r="E143" i="7" s="1"/>
  <c r="W41" i="7"/>
  <c r="U41" i="7"/>
  <c r="S41" i="7"/>
  <c r="S56" i="7" s="1"/>
  <c r="Q41" i="7"/>
  <c r="O41" i="7"/>
  <c r="O56" i="7" s="1"/>
  <c r="M41" i="7"/>
  <c r="M56" i="7" s="1"/>
  <c r="K41" i="7"/>
  <c r="K56" i="7" s="1"/>
  <c r="I41" i="7"/>
  <c r="AD41" i="7" s="1"/>
  <c r="G41" i="7"/>
  <c r="AC41" i="7" s="1"/>
  <c r="E41" i="7"/>
  <c r="AB41" i="7" s="1"/>
  <c r="W40" i="7"/>
  <c r="AK40" i="7" s="1"/>
  <c r="U40" i="7"/>
  <c r="AJ40" i="7" s="1"/>
  <c r="S40" i="7"/>
  <c r="Q40" i="7"/>
  <c r="AH40" i="7" s="1"/>
  <c r="O40" i="7"/>
  <c r="M40" i="7"/>
  <c r="M62" i="7" s="1"/>
  <c r="K40" i="7"/>
  <c r="AE40" i="7" s="1"/>
  <c r="I40" i="7"/>
  <c r="G40" i="7"/>
  <c r="AC40" i="7" s="1"/>
  <c r="E40" i="7"/>
  <c r="AB40" i="7" s="1"/>
  <c r="W39" i="7"/>
  <c r="W42" i="7" s="1"/>
  <c r="U39" i="7"/>
  <c r="AJ39" i="7" s="1"/>
  <c r="S39" i="7"/>
  <c r="S63" i="7" s="1"/>
  <c r="Q39" i="7"/>
  <c r="AH39" i="7" s="1"/>
  <c r="O39" i="7"/>
  <c r="M39" i="7"/>
  <c r="M63" i="7" s="1"/>
  <c r="K39" i="7"/>
  <c r="K42" i="7" s="1"/>
  <c r="I39" i="7"/>
  <c r="I63" i="7" s="1"/>
  <c r="G39" i="7"/>
  <c r="G63" i="7" s="1"/>
  <c r="E39" i="7"/>
  <c r="E63" i="7" s="1"/>
  <c r="W37" i="7"/>
  <c r="AK37" i="7" s="1"/>
  <c r="U37" i="7"/>
  <c r="S37" i="7"/>
  <c r="AI37" i="7" s="1"/>
  <c r="Q37" i="7"/>
  <c r="AH37" i="7" s="1"/>
  <c r="O37" i="7"/>
  <c r="AG37" i="7" s="1"/>
  <c r="M37" i="7"/>
  <c r="K37" i="7"/>
  <c r="AE37" i="7" s="1"/>
  <c r="I37" i="7"/>
  <c r="AD37" i="7" s="1"/>
  <c r="G37" i="7"/>
  <c r="E37" i="7"/>
  <c r="AB37" i="7" s="1"/>
  <c r="W34" i="7"/>
  <c r="AK34" i="7" s="1"/>
  <c r="U34" i="7"/>
  <c r="AJ34" i="7" s="1"/>
  <c r="S34" i="7"/>
  <c r="AI34" i="7" s="1"/>
  <c r="Q34" i="7"/>
  <c r="O34" i="7"/>
  <c r="AG34" i="7" s="1"/>
  <c r="M34" i="7"/>
  <c r="K34" i="7"/>
  <c r="AE34" i="7" s="1"/>
  <c r="I34" i="7"/>
  <c r="AD34" i="7" s="1"/>
  <c r="G34" i="7"/>
  <c r="AC34" i="7" s="1"/>
  <c r="E34" i="7"/>
  <c r="AB34" i="7" s="1"/>
  <c r="V21" i="7"/>
  <c r="O19" i="7"/>
  <c r="O18" i="7"/>
  <c r="O17" i="7"/>
  <c r="O16" i="7"/>
  <c r="O15" i="7"/>
  <c r="AM152" i="8" l="1"/>
  <c r="N189" i="1" s="1"/>
  <c r="N188" i="1"/>
  <c r="H10" i="21" s="1"/>
  <c r="I10" i="21" s="1"/>
  <c r="AN152" i="8"/>
  <c r="O189" i="1" s="1"/>
  <c r="O188" i="1"/>
  <c r="K10" i="21" s="1"/>
  <c r="L10" i="21" s="1"/>
  <c r="P20" i="7"/>
  <c r="I44" i="7"/>
  <c r="AD44" i="7" s="1"/>
  <c r="AI39" i="7"/>
  <c r="K44" i="7"/>
  <c r="K53" i="7" s="1"/>
  <c r="K62" i="7"/>
  <c r="AF40" i="7"/>
  <c r="O42" i="7"/>
  <c r="O36" i="7" s="1"/>
  <c r="O35" i="7" s="1"/>
  <c r="O140" i="7" s="1"/>
  <c r="AG140" i="7" s="1"/>
  <c r="H150" i="1" s="1"/>
  <c r="O20" i="7"/>
  <c r="W62" i="7"/>
  <c r="W101" i="7" s="1"/>
  <c r="AB85" i="7"/>
  <c r="Q42" i="7"/>
  <c r="AH42" i="7" s="1"/>
  <c r="S42" i="7"/>
  <c r="AI42" i="7" s="1"/>
  <c r="E42" i="7"/>
  <c r="B41" i="7" s="1"/>
  <c r="M42" i="7"/>
  <c r="AF42" i="7" s="1"/>
  <c r="AK85" i="7"/>
  <c r="AD39" i="7"/>
  <c r="AF39" i="7"/>
  <c r="E44" i="7"/>
  <c r="AB44" i="7" s="1"/>
  <c r="I53" i="7"/>
  <c r="AC85" i="7"/>
  <c r="X45" i="7"/>
  <c r="AG41" i="7"/>
  <c r="W44" i="7"/>
  <c r="AK44" i="7" s="1"/>
  <c r="M44" i="7"/>
  <c r="AF44" i="7" s="1"/>
  <c r="I42" i="7"/>
  <c r="AD42" i="7" s="1"/>
  <c r="AI41" i="7"/>
  <c r="AK52" i="7"/>
  <c r="G42" i="7"/>
  <c r="AC42" i="7" s="1"/>
  <c r="S59" i="7"/>
  <c r="W56" i="7"/>
  <c r="W57" i="7" s="1"/>
  <c r="W75" i="7" s="1"/>
  <c r="AK75" i="7" s="1"/>
  <c r="AI85" i="7"/>
  <c r="AC39" i="7"/>
  <c r="AD46" i="7"/>
  <c r="I62" i="7"/>
  <c r="I102" i="7" s="1"/>
  <c r="AJ85" i="7"/>
  <c r="U42" i="7"/>
  <c r="AJ42" i="7" s="1"/>
  <c r="AD85" i="7"/>
  <c r="AJ41" i="7"/>
  <c r="U56" i="7"/>
  <c r="U59" i="7" s="1"/>
  <c r="AF34" i="7"/>
  <c r="X34" i="7"/>
  <c r="K57" i="7"/>
  <c r="AE47" i="7"/>
  <c r="AC47" i="7"/>
  <c r="S143" i="7"/>
  <c r="AI143" i="7" s="1"/>
  <c r="AI43" i="7"/>
  <c r="S44" i="7"/>
  <c r="S53" i="7" s="1"/>
  <c r="X49" i="7"/>
  <c r="AC37" i="7"/>
  <c r="AK51" i="7"/>
  <c r="X51" i="7"/>
  <c r="K54" i="7"/>
  <c r="O62" i="7"/>
  <c r="AG40" i="7"/>
  <c r="O44" i="7"/>
  <c r="O53" i="7" s="1"/>
  <c r="K63" i="7"/>
  <c r="K64" i="7" s="1"/>
  <c r="AE39" i="7"/>
  <c r="W143" i="7"/>
  <c r="AK143" i="7" s="1"/>
  <c r="X43" i="7"/>
  <c r="AK43" i="7"/>
  <c r="AH34" i="7"/>
  <c r="M117" i="7"/>
  <c r="M118" i="7"/>
  <c r="M126" i="7" s="1"/>
  <c r="AS126" i="7" s="1"/>
  <c r="X37" i="7"/>
  <c r="E117" i="7"/>
  <c r="E118" i="7"/>
  <c r="E126" i="7" s="1"/>
  <c r="AO126" i="7" s="1"/>
  <c r="S57" i="7"/>
  <c r="O63" i="7"/>
  <c r="AG39" i="7"/>
  <c r="X39" i="7"/>
  <c r="S62" i="7"/>
  <c r="AI40" i="7"/>
  <c r="G118" i="7"/>
  <c r="G127" i="7" s="1"/>
  <c r="G130" i="7" s="1"/>
  <c r="G117" i="7"/>
  <c r="G119" i="7" s="1"/>
  <c r="O57" i="7"/>
  <c r="O58" i="7" s="1"/>
  <c r="O59" i="7"/>
  <c r="I117" i="7"/>
  <c r="I118" i="7"/>
  <c r="I126" i="7" s="1"/>
  <c r="AQ126" i="7" s="1"/>
  <c r="Q56" i="7"/>
  <c r="Q57" i="7" s="1"/>
  <c r="Q59" i="7"/>
  <c r="Q60" i="7" s="1"/>
  <c r="AH41" i="7"/>
  <c r="X46" i="7"/>
  <c r="X50" i="7"/>
  <c r="AK50" i="7"/>
  <c r="U143" i="7"/>
  <c r="AJ143" i="7" s="1"/>
  <c r="K102" i="7"/>
  <c r="K101" i="7"/>
  <c r="K103" i="7" s="1"/>
  <c r="K112" i="7" s="1"/>
  <c r="M102" i="7"/>
  <c r="M101" i="7"/>
  <c r="M103" i="7" s="1"/>
  <c r="M113" i="7" s="1"/>
  <c r="AS113" i="7" s="1"/>
  <c r="S117" i="7"/>
  <c r="S118" i="7"/>
  <c r="S127" i="7" s="1"/>
  <c r="S130" i="7" s="1"/>
  <c r="Q63" i="7"/>
  <c r="Q62" i="7"/>
  <c r="U63" i="7"/>
  <c r="AF37" i="7"/>
  <c r="X41" i="7"/>
  <c r="X56" i="7" s="1"/>
  <c r="AK41" i="7"/>
  <c r="B43" i="7"/>
  <c r="B45" i="7" s="1"/>
  <c r="AB43" i="7"/>
  <c r="G44" i="7"/>
  <c r="AH47" i="7"/>
  <c r="W63" i="7"/>
  <c r="AK39" i="7"/>
  <c r="X40" i="7"/>
  <c r="X62" i="7" s="1"/>
  <c r="Y41" i="7"/>
  <c r="Z41" i="7" s="1"/>
  <c r="AB143" i="7"/>
  <c r="AE44" i="7"/>
  <c r="AI47" i="7"/>
  <c r="AK48" i="7"/>
  <c r="K59" i="7"/>
  <c r="K60" i="7" s="1"/>
  <c r="U62" i="7"/>
  <c r="G143" i="7"/>
  <c r="AC143" i="7" s="1"/>
  <c r="E56" i="7"/>
  <c r="AE85" i="7"/>
  <c r="I143" i="7"/>
  <c r="AD143" i="7" s="1"/>
  <c r="G56" i="7"/>
  <c r="S60" i="7"/>
  <c r="AF85" i="7"/>
  <c r="W102" i="7"/>
  <c r="W103" i="7" s="1"/>
  <c r="W108" i="7" s="1"/>
  <c r="AJ37" i="7"/>
  <c r="AB39" i="7"/>
  <c r="AD40" i="7"/>
  <c r="K143" i="7"/>
  <c r="AE143" i="7" s="1"/>
  <c r="I56" i="7"/>
  <c r="M57" i="7"/>
  <c r="AG85" i="7"/>
  <c r="K58" i="7"/>
  <c r="M143" i="7"/>
  <c r="AF143" i="7" s="1"/>
  <c r="Q44" i="7"/>
  <c r="Q53" i="7" s="1"/>
  <c r="AK46" i="7"/>
  <c r="AH85" i="7"/>
  <c r="G124" i="7"/>
  <c r="AP124" i="7" s="1"/>
  <c r="M59" i="7"/>
  <c r="AE41" i="7"/>
  <c r="O143" i="7"/>
  <c r="AG143" i="7" s="1"/>
  <c r="E62" i="7"/>
  <c r="M64" i="7"/>
  <c r="AF41" i="7"/>
  <c r="Q143" i="7"/>
  <c r="AH143" i="7" s="1"/>
  <c r="U44" i="7"/>
  <c r="U53" i="7" s="1"/>
  <c r="G62" i="7"/>
  <c r="AG42" i="7" l="1"/>
  <c r="Q36" i="7"/>
  <c r="Q35" i="7" s="1"/>
  <c r="Q140" i="7" s="1"/>
  <c r="AH140" i="7" s="1"/>
  <c r="I150" i="1" s="1"/>
  <c r="I101" i="7"/>
  <c r="I103" i="7" s="1"/>
  <c r="AH36" i="7"/>
  <c r="W73" i="7"/>
  <c r="Q129" i="7"/>
  <c r="AH129" i="7" s="1"/>
  <c r="I139" i="1" s="1"/>
  <c r="W76" i="7"/>
  <c r="AK76" i="7" s="1"/>
  <c r="W74" i="7"/>
  <c r="AK74" i="7" s="1"/>
  <c r="M112" i="7"/>
  <c r="AS112" i="7" s="1"/>
  <c r="M106" i="7"/>
  <c r="AS106" i="7" s="1"/>
  <c r="K107" i="7"/>
  <c r="AR107" i="7" s="1"/>
  <c r="I127" i="7"/>
  <c r="I130" i="7" s="1"/>
  <c r="AD130" i="7" s="1"/>
  <c r="E140" i="1" s="1"/>
  <c r="I121" i="7"/>
  <c r="AQ121" i="7" s="1"/>
  <c r="M53" i="7"/>
  <c r="I124" i="7"/>
  <c r="AQ124" i="7" s="1"/>
  <c r="S123" i="7"/>
  <c r="AV123" i="7" s="1"/>
  <c r="I123" i="7"/>
  <c r="AQ123" i="7" s="1"/>
  <c r="M110" i="7"/>
  <c r="AS110" i="7" s="1"/>
  <c r="E54" i="7"/>
  <c r="AH35" i="7"/>
  <c r="I36" i="7"/>
  <c r="I129" i="7" s="1"/>
  <c r="AD129" i="7" s="1"/>
  <c r="E139" i="1" s="1"/>
  <c r="I54" i="7"/>
  <c r="I149" i="7" s="1"/>
  <c r="AD149" i="7" s="1"/>
  <c r="E159" i="1" s="1"/>
  <c r="M108" i="7"/>
  <c r="AS108" i="7" s="1"/>
  <c r="M111" i="7"/>
  <c r="AS111" i="7" s="1"/>
  <c r="W59" i="7"/>
  <c r="M107" i="7"/>
  <c r="AS107" i="7" s="1"/>
  <c r="I109" i="7"/>
  <c r="AQ109" i="7" s="1"/>
  <c r="W111" i="7"/>
  <c r="AX111" i="7" s="1"/>
  <c r="W110" i="7"/>
  <c r="G123" i="7"/>
  <c r="AP123" i="7" s="1"/>
  <c r="I107" i="7"/>
  <c r="AQ107" i="7" s="1"/>
  <c r="W113" i="7"/>
  <c r="AX113" i="7" s="1"/>
  <c r="W106" i="7"/>
  <c r="AX106" i="7" s="1"/>
  <c r="W53" i="7"/>
  <c r="I106" i="7"/>
  <c r="AQ106" i="7" s="1"/>
  <c r="G122" i="7"/>
  <c r="AP122" i="7" s="1"/>
  <c r="I110" i="7"/>
  <c r="AQ110" i="7" s="1"/>
  <c r="M109" i="7"/>
  <c r="AS109" i="7" s="1"/>
  <c r="S126" i="7"/>
  <c r="AV126" i="7" s="1"/>
  <c r="X42" i="7"/>
  <c r="Y46" i="7" s="1"/>
  <c r="G126" i="7"/>
  <c r="AP126" i="7" s="1"/>
  <c r="G125" i="7"/>
  <c r="AP125" i="7" s="1"/>
  <c r="S122" i="7"/>
  <c r="AV122" i="7" s="1"/>
  <c r="W58" i="7"/>
  <c r="I112" i="7"/>
  <c r="AQ112" i="7" s="1"/>
  <c r="G121" i="7"/>
  <c r="AP121" i="7" s="1"/>
  <c r="Q83" i="7"/>
  <c r="AH78" i="7"/>
  <c r="AU78" i="7" s="1"/>
  <c r="Q79" i="7"/>
  <c r="Q81" i="7"/>
  <c r="Q84" i="7"/>
  <c r="Q82" i="7"/>
  <c r="Q80" i="7"/>
  <c r="U60" i="7"/>
  <c r="U61" i="7" s="1"/>
  <c r="K82" i="7"/>
  <c r="K79" i="7"/>
  <c r="K83" i="7"/>
  <c r="K81" i="7"/>
  <c r="K84" i="7"/>
  <c r="K80" i="7"/>
  <c r="AE78" i="7"/>
  <c r="AR78" i="7" s="1"/>
  <c r="AX108" i="7"/>
  <c r="Q76" i="7"/>
  <c r="AH76" i="7" s="1"/>
  <c r="Q73" i="7"/>
  <c r="Q74" i="7"/>
  <c r="AH74" i="7" s="1"/>
  <c r="Q75" i="7"/>
  <c r="AH75" i="7" s="1"/>
  <c r="AR112" i="7"/>
  <c r="AI130" i="7"/>
  <c r="J140" i="1" s="1"/>
  <c r="O88" i="7"/>
  <c r="O89" i="7"/>
  <c r="E119" i="7"/>
  <c r="E127" i="7"/>
  <c r="E130" i="7" s="1"/>
  <c r="M124" i="7"/>
  <c r="AS124" i="7" s="1"/>
  <c r="W109" i="7"/>
  <c r="Q101" i="7"/>
  <c r="Q102" i="7"/>
  <c r="Q64" i="7"/>
  <c r="M125" i="7"/>
  <c r="AS125" i="7" s="1"/>
  <c r="AC130" i="7"/>
  <c r="D140" i="1" s="1"/>
  <c r="S36" i="7"/>
  <c r="M54" i="7"/>
  <c r="AI44" i="7"/>
  <c r="S54" i="7"/>
  <c r="Y143" i="7"/>
  <c r="O76" i="7"/>
  <c r="AG76" i="7" s="1"/>
  <c r="O73" i="7"/>
  <c r="O75" i="7"/>
  <c r="AG75" i="7" s="1"/>
  <c r="O74" i="7"/>
  <c r="AG74" i="7" s="1"/>
  <c r="M122" i="7"/>
  <c r="AS122" i="7" s="1"/>
  <c r="U102" i="7"/>
  <c r="U101" i="7"/>
  <c r="U64" i="7"/>
  <c r="G54" i="7"/>
  <c r="AC44" i="7"/>
  <c r="X53" i="7"/>
  <c r="W112" i="7"/>
  <c r="I119" i="7"/>
  <c r="X63" i="7"/>
  <c r="X64" i="7" s="1"/>
  <c r="AG44" i="7"/>
  <c r="O54" i="7"/>
  <c r="K149" i="7"/>
  <c r="AE149" i="7" s="1"/>
  <c r="F159" i="1" s="1"/>
  <c r="AE53" i="7"/>
  <c r="K76" i="7"/>
  <c r="AE76" i="7" s="1"/>
  <c r="K73" i="7"/>
  <c r="K74" i="7"/>
  <c r="AE74" i="7" s="1"/>
  <c r="K75" i="7"/>
  <c r="AE75" i="7" s="1"/>
  <c r="AX110" i="7"/>
  <c r="Q58" i="7"/>
  <c r="E125" i="7"/>
  <c r="AO125" i="7" s="1"/>
  <c r="K61" i="7"/>
  <c r="O129" i="7"/>
  <c r="AG129" i="7" s="1"/>
  <c r="H139" i="1" s="1"/>
  <c r="AG36" i="7"/>
  <c r="I64" i="7"/>
  <c r="U36" i="7"/>
  <c r="G59" i="7"/>
  <c r="M121" i="7"/>
  <c r="AS121" i="7" s="1"/>
  <c r="W118" i="7"/>
  <c r="W117" i="7"/>
  <c r="W64" i="7"/>
  <c r="K106" i="7"/>
  <c r="M60" i="7"/>
  <c r="M61" i="7" s="1"/>
  <c r="I57" i="7"/>
  <c r="O102" i="7"/>
  <c r="O101" i="7"/>
  <c r="O64" i="7"/>
  <c r="AK134" i="7"/>
  <c r="L144" i="1" s="1"/>
  <c r="AK73" i="7"/>
  <c r="S83" i="7"/>
  <c r="S81" i="7"/>
  <c r="S84" i="7"/>
  <c r="S82" i="7"/>
  <c r="S80" i="7"/>
  <c r="AI78" i="7"/>
  <c r="AV78" i="7" s="1"/>
  <c r="S79" i="7"/>
  <c r="E122" i="7"/>
  <c r="AO122" i="7" s="1"/>
  <c r="U117" i="7"/>
  <c r="U118" i="7"/>
  <c r="E123" i="7"/>
  <c r="AO123" i="7" s="1"/>
  <c r="K110" i="7"/>
  <c r="AR110" i="7" s="1"/>
  <c r="AH44" i="7"/>
  <c r="Q54" i="7"/>
  <c r="E121" i="7"/>
  <c r="AO121" i="7" s="1"/>
  <c r="S125" i="7"/>
  <c r="AV125" i="7" s="1"/>
  <c r="W36" i="7"/>
  <c r="AK42" i="7"/>
  <c r="S119" i="7"/>
  <c r="S101" i="7"/>
  <c r="S64" i="7"/>
  <c r="S102" i="7"/>
  <c r="O117" i="7"/>
  <c r="O118" i="7"/>
  <c r="K36" i="7"/>
  <c r="AE42" i="7"/>
  <c r="W88" i="7"/>
  <c r="W89" i="7"/>
  <c r="M119" i="7"/>
  <c r="K111" i="7"/>
  <c r="AR111" i="7" s="1"/>
  <c r="G101" i="7"/>
  <c r="G102" i="7"/>
  <c r="G64" i="7"/>
  <c r="AJ44" i="7"/>
  <c r="U54" i="7"/>
  <c r="I122" i="7"/>
  <c r="AQ122" i="7" s="1"/>
  <c r="K113" i="7"/>
  <c r="AR113" i="7" s="1"/>
  <c r="E124" i="7"/>
  <c r="AO124" i="7" s="1"/>
  <c r="S121" i="7"/>
  <c r="AV121" i="7" s="1"/>
  <c r="Q118" i="7"/>
  <c r="Q117" i="7"/>
  <c r="Q119" i="7" s="1"/>
  <c r="S61" i="7"/>
  <c r="S73" i="7"/>
  <c r="S74" i="7"/>
  <c r="AI74" i="7" s="1"/>
  <c r="S75" i="7"/>
  <c r="AI75" i="7" s="1"/>
  <c r="S76" i="7"/>
  <c r="AI76" i="7" s="1"/>
  <c r="G36" i="7"/>
  <c r="G57" i="7"/>
  <c r="G58" i="7" s="1"/>
  <c r="U57" i="7"/>
  <c r="I59" i="7"/>
  <c r="E57" i="7"/>
  <c r="E58" i="7" s="1"/>
  <c r="E59" i="7"/>
  <c r="I125" i="7"/>
  <c r="AQ125" i="7" s="1"/>
  <c r="K109" i="7"/>
  <c r="AR109" i="7" s="1"/>
  <c r="E36" i="7"/>
  <c r="AB42" i="7"/>
  <c r="W107" i="7"/>
  <c r="S124" i="7"/>
  <c r="AV124" i="7" s="1"/>
  <c r="M36" i="7"/>
  <c r="X143" i="7"/>
  <c r="AL143" i="7" s="1"/>
  <c r="X44" i="7"/>
  <c r="K118" i="7"/>
  <c r="K117" i="7"/>
  <c r="W54" i="7"/>
  <c r="M76" i="7"/>
  <c r="AF76" i="7" s="1"/>
  <c r="M73" i="7"/>
  <c r="M74" i="7"/>
  <c r="AF74" i="7" s="1"/>
  <c r="M75" i="7"/>
  <c r="AF75" i="7" s="1"/>
  <c r="Q61" i="7"/>
  <c r="K108" i="7"/>
  <c r="AR108" i="7" s="1"/>
  <c r="AG35" i="7"/>
  <c r="E101" i="7"/>
  <c r="E102" i="7"/>
  <c r="E64" i="7"/>
  <c r="K89" i="7"/>
  <c r="K88" i="7"/>
  <c r="K90" i="7" s="1"/>
  <c r="M123" i="7"/>
  <c r="AS123" i="7" s="1"/>
  <c r="M127" i="7"/>
  <c r="M130" i="7" s="1"/>
  <c r="O38" i="7"/>
  <c r="AG38" i="7" s="1"/>
  <c r="O60" i="7"/>
  <c r="M58" i="7"/>
  <c r="S58" i="7"/>
  <c r="E149" i="7" l="1"/>
  <c r="AB149" i="7" s="1"/>
  <c r="C159" i="1" s="1"/>
  <c r="X54" i="7"/>
  <c r="AL42" i="7"/>
  <c r="Q38" i="7"/>
  <c r="AH38" i="7" s="1"/>
  <c r="K119" i="7"/>
  <c r="I35" i="7"/>
  <c r="I38" i="7"/>
  <c r="AD38" i="7" s="1"/>
  <c r="X59" i="7"/>
  <c r="AD53" i="7"/>
  <c r="AD36" i="7"/>
  <c r="I108" i="7"/>
  <c r="AQ108" i="7" s="1"/>
  <c r="I111" i="7"/>
  <c r="AQ111" i="7" s="1"/>
  <c r="AQ114" i="7" s="1"/>
  <c r="W77" i="7"/>
  <c r="I113" i="7"/>
  <c r="AQ113" i="7" s="1"/>
  <c r="AB53" i="7"/>
  <c r="AQ127" i="7"/>
  <c r="W60" i="7"/>
  <c r="M114" i="7"/>
  <c r="M131" i="7" s="1"/>
  <c r="AF131" i="7" s="1"/>
  <c r="AP127" i="7"/>
  <c r="AD35" i="7"/>
  <c r="I140" i="7"/>
  <c r="AD140" i="7" s="1"/>
  <c r="E150" i="1" s="1"/>
  <c r="O119" i="7"/>
  <c r="Y64" i="7"/>
  <c r="X102" i="7"/>
  <c r="U119" i="7"/>
  <c r="M96" i="7"/>
  <c r="M93" i="7"/>
  <c r="AS93" i="7" s="1"/>
  <c r="M94" i="7"/>
  <c r="AS94" i="7" s="1"/>
  <c r="AF91" i="7"/>
  <c r="M97" i="7"/>
  <c r="AS97" i="7" s="1"/>
  <c r="M92" i="7"/>
  <c r="M95" i="7"/>
  <c r="AS95" i="7" s="1"/>
  <c r="U94" i="7"/>
  <c r="AW94" i="7" s="1"/>
  <c r="U97" i="7"/>
  <c r="AW97" i="7" s="1"/>
  <c r="U95" i="7"/>
  <c r="AW95" i="7" s="1"/>
  <c r="U92" i="7"/>
  <c r="U96" i="7"/>
  <c r="AW96" i="7" s="1"/>
  <c r="U93" i="7"/>
  <c r="AW93" i="7" s="1"/>
  <c r="AJ91" i="7"/>
  <c r="S103" i="7"/>
  <c r="U129" i="7"/>
  <c r="AJ129" i="7" s="1"/>
  <c r="K139" i="1" s="1"/>
  <c r="AJ36" i="7"/>
  <c r="U38" i="7"/>
  <c r="AJ38" i="7" s="1"/>
  <c r="U35" i="7"/>
  <c r="U140" i="7" s="1"/>
  <c r="AJ140" i="7" s="1"/>
  <c r="K150" i="1" s="1"/>
  <c r="AX112" i="7"/>
  <c r="AX107" i="7"/>
  <c r="AB130" i="7"/>
  <c r="C140" i="1" s="1"/>
  <c r="G103" i="7"/>
  <c r="AR106" i="7"/>
  <c r="AR114" i="7" s="1"/>
  <c r="K114" i="7"/>
  <c r="K131" i="7" s="1"/>
  <c r="AE131" i="7" s="1"/>
  <c r="U74" i="7"/>
  <c r="AJ74" i="7" s="1"/>
  <c r="U75" i="7"/>
  <c r="AJ75" i="7" s="1"/>
  <c r="U76" i="7"/>
  <c r="AJ76" i="7" s="1"/>
  <c r="U73" i="7"/>
  <c r="X57" i="7"/>
  <c r="W114" i="7"/>
  <c r="W131" i="7" s="1"/>
  <c r="AK131" i="7" s="1"/>
  <c r="W129" i="7"/>
  <c r="AK129" i="7" s="1"/>
  <c r="AK36" i="7"/>
  <c r="W35" i="7"/>
  <c r="W140" i="7" s="1"/>
  <c r="AK140" i="7" s="1"/>
  <c r="L150" i="1" s="1"/>
  <c r="X36" i="7"/>
  <c r="W38" i="7"/>
  <c r="AK38" i="7" s="1"/>
  <c r="U126" i="7"/>
  <c r="AW126" i="7" s="1"/>
  <c r="U123" i="7"/>
  <c r="AW123" i="7" s="1"/>
  <c r="U127" i="7"/>
  <c r="U130" i="7" s="1"/>
  <c r="U121" i="7"/>
  <c r="AW121" i="7" s="1"/>
  <c r="U125" i="7"/>
  <c r="AW125" i="7" s="1"/>
  <c r="U124" i="7"/>
  <c r="AW124" i="7" s="1"/>
  <c r="U122" i="7"/>
  <c r="AW122" i="7" s="1"/>
  <c r="AE134" i="7"/>
  <c r="F144" i="1" s="1"/>
  <c r="K77" i="7"/>
  <c r="AE73" i="7"/>
  <c r="AR82" i="7"/>
  <c r="AR81" i="7"/>
  <c r="AR80" i="7"/>
  <c r="AR79" i="7"/>
  <c r="AR84" i="7"/>
  <c r="AR83" i="7"/>
  <c r="M149" i="7"/>
  <c r="AF149" i="7" s="1"/>
  <c r="G159" i="1" s="1"/>
  <c r="AF53" i="7"/>
  <c r="G149" i="7"/>
  <c r="AC149" i="7" s="1"/>
  <c r="D159" i="1" s="1"/>
  <c r="AC53" i="7"/>
  <c r="AG134" i="7"/>
  <c r="H144" i="1" s="1"/>
  <c r="AG73" i="7"/>
  <c r="O77" i="7"/>
  <c r="Q103" i="7"/>
  <c r="O90" i="7"/>
  <c r="K135" i="7"/>
  <c r="AE135" i="7" s="1"/>
  <c r="O83" i="7"/>
  <c r="O79" i="7"/>
  <c r="O81" i="7"/>
  <c r="O84" i="7"/>
  <c r="O82" i="7"/>
  <c r="O80" i="7"/>
  <c r="AG78" i="7"/>
  <c r="AT78" i="7" s="1"/>
  <c r="I75" i="7"/>
  <c r="AD75" i="7" s="1"/>
  <c r="I76" i="7"/>
  <c r="AD76" i="7" s="1"/>
  <c r="I73" i="7"/>
  <c r="I74" i="7"/>
  <c r="AD74" i="7" s="1"/>
  <c r="S129" i="7"/>
  <c r="AI129" i="7" s="1"/>
  <c r="J139" i="1" s="1"/>
  <c r="AI36" i="7"/>
  <c r="S38" i="7"/>
  <c r="AI38" i="7" s="1"/>
  <c r="S35" i="7"/>
  <c r="S140" i="7" s="1"/>
  <c r="AI140" i="7" s="1"/>
  <c r="J150" i="1" s="1"/>
  <c r="U84" i="7"/>
  <c r="U82" i="7"/>
  <c r="U79" i="7"/>
  <c r="U81" i="7"/>
  <c r="U83" i="7"/>
  <c r="U80" i="7"/>
  <c r="AJ78" i="7"/>
  <c r="AW78" i="7" s="1"/>
  <c r="E129" i="7"/>
  <c r="AB129" i="7" s="1"/>
  <c r="C139" i="1" s="1"/>
  <c r="E35" i="7"/>
  <c r="E140" i="7" s="1"/>
  <c r="AB140" i="7" s="1"/>
  <c r="C150" i="1" s="1"/>
  <c r="AB36" i="7"/>
  <c r="E38" i="7"/>
  <c r="AB38" i="7" s="1"/>
  <c r="S96" i="7"/>
  <c r="AV96" i="7" s="1"/>
  <c r="S93" i="7"/>
  <c r="AV93" i="7" s="1"/>
  <c r="S94" i="7"/>
  <c r="AV94" i="7" s="1"/>
  <c r="AI91" i="7"/>
  <c r="S92" i="7"/>
  <c r="S95" i="7"/>
  <c r="AV95" i="7" s="1"/>
  <c r="S97" i="7"/>
  <c r="AV97" i="7" s="1"/>
  <c r="E60" i="7"/>
  <c r="E61" i="7" s="1"/>
  <c r="AV127" i="7"/>
  <c r="X149" i="7"/>
  <c r="AL149" i="7" s="1"/>
  <c r="M159" i="1" s="1"/>
  <c r="C11" i="21" s="1"/>
  <c r="E75" i="7"/>
  <c r="E76" i="7"/>
  <c r="E73" i="7"/>
  <c r="B57" i="7"/>
  <c r="B58" i="7" s="1"/>
  <c r="E74" i="7"/>
  <c r="W90" i="7"/>
  <c r="W119" i="7"/>
  <c r="X117" i="7"/>
  <c r="X119" i="7" s="1"/>
  <c r="K97" i="7"/>
  <c r="AR97" i="7" s="1"/>
  <c r="K95" i="7"/>
  <c r="AR95" i="7" s="1"/>
  <c r="K92" i="7"/>
  <c r="K96" i="7"/>
  <c r="K93" i="7"/>
  <c r="AR93" i="7" s="1"/>
  <c r="AE91" i="7"/>
  <c r="K94" i="7"/>
  <c r="AR94" i="7" s="1"/>
  <c r="AX109" i="7"/>
  <c r="Q85" i="7"/>
  <c r="AF130" i="7"/>
  <c r="G140" i="1" s="1"/>
  <c r="Q125" i="7"/>
  <c r="AU125" i="7" s="1"/>
  <c r="Q122" i="7"/>
  <c r="AU122" i="7" s="1"/>
  <c r="Q121" i="7"/>
  <c r="AU121" i="7" s="1"/>
  <c r="Q127" i="7"/>
  <c r="Q130" i="7" s="1"/>
  <c r="Q123" i="7"/>
  <c r="AU123" i="7" s="1"/>
  <c r="Q126" i="7"/>
  <c r="AU126" i="7" s="1"/>
  <c r="Q124" i="7"/>
  <c r="AU124" i="7" s="1"/>
  <c r="E88" i="7"/>
  <c r="E89" i="7"/>
  <c r="AO127" i="7"/>
  <c r="X118" i="7"/>
  <c r="W124" i="7"/>
  <c r="W126" i="7"/>
  <c r="W121" i="7"/>
  <c r="W125" i="7"/>
  <c r="W122" i="7"/>
  <c r="W127" i="7"/>
  <c r="W130" i="7" s="1"/>
  <c r="W123" i="7"/>
  <c r="U103" i="7"/>
  <c r="X101" i="7"/>
  <c r="AU84" i="7"/>
  <c r="AU79" i="7"/>
  <c r="AU83" i="7"/>
  <c r="AU81" i="7"/>
  <c r="AU80" i="7"/>
  <c r="AU82" i="7"/>
  <c r="Q96" i="7"/>
  <c r="AU96" i="7" s="1"/>
  <c r="Q93" i="7"/>
  <c r="AU93" i="7" s="1"/>
  <c r="Q94" i="7"/>
  <c r="AU94" i="7" s="1"/>
  <c r="Q92" i="7"/>
  <c r="Q95" i="7"/>
  <c r="AU95" i="7" s="1"/>
  <c r="AH91" i="7"/>
  <c r="Q97" i="7"/>
  <c r="AU97" i="7" s="1"/>
  <c r="G88" i="7"/>
  <c r="G89" i="7"/>
  <c r="AI134" i="7"/>
  <c r="J144" i="1" s="1"/>
  <c r="S77" i="7"/>
  <c r="AI73" i="7"/>
  <c r="I60" i="7"/>
  <c r="I61" i="7" s="1"/>
  <c r="W149" i="7"/>
  <c r="AK149" i="7" s="1"/>
  <c r="L159" i="1" s="1"/>
  <c r="AK53" i="7"/>
  <c r="U58" i="7"/>
  <c r="K125" i="7"/>
  <c r="AR125" i="7" s="1"/>
  <c r="K127" i="7"/>
  <c r="K130" i="7" s="1"/>
  <c r="K126" i="7"/>
  <c r="AR126" i="7" s="1"/>
  <c r="K123" i="7"/>
  <c r="AR123" i="7" s="1"/>
  <c r="K122" i="7"/>
  <c r="AR122" i="7" s="1"/>
  <c r="K124" i="7"/>
  <c r="AR124" i="7" s="1"/>
  <c r="K121" i="7"/>
  <c r="AR121" i="7" s="1"/>
  <c r="S88" i="7"/>
  <c r="S89" i="7"/>
  <c r="M88" i="7"/>
  <c r="M89" i="7"/>
  <c r="G76" i="7"/>
  <c r="AC76" i="7" s="1"/>
  <c r="G75" i="7"/>
  <c r="AC75" i="7" s="1"/>
  <c r="G73" i="7"/>
  <c r="G74" i="7"/>
  <c r="AC74" i="7" s="1"/>
  <c r="K129" i="7"/>
  <c r="AE129" i="7" s="1"/>
  <c r="F139" i="1" s="1"/>
  <c r="K35" i="7"/>
  <c r="K140" i="7" s="1"/>
  <c r="AE140" i="7" s="1"/>
  <c r="F150" i="1" s="1"/>
  <c r="AE36" i="7"/>
  <c r="K38" i="7"/>
  <c r="AE38" i="7" s="1"/>
  <c r="Q149" i="7"/>
  <c r="AH149" i="7" s="1"/>
  <c r="I159" i="1" s="1"/>
  <c r="AH53" i="7"/>
  <c r="S85" i="7"/>
  <c r="AS127" i="7"/>
  <c r="Q88" i="7"/>
  <c r="Q89" i="7"/>
  <c r="O149" i="7"/>
  <c r="AG149" i="7" s="1"/>
  <c r="H159" i="1" s="1"/>
  <c r="AG53" i="7"/>
  <c r="S149" i="7"/>
  <c r="AI149" i="7" s="1"/>
  <c r="J159" i="1" s="1"/>
  <c r="AI53" i="7"/>
  <c r="M83" i="7"/>
  <c r="M84" i="7"/>
  <c r="M81" i="7"/>
  <c r="M150" i="7" s="1"/>
  <c r="M79" i="7"/>
  <c r="M82" i="7"/>
  <c r="M80" i="7"/>
  <c r="AF78" i="7"/>
  <c r="AS78" i="7" s="1"/>
  <c r="AH134" i="7"/>
  <c r="I144" i="1" s="1"/>
  <c r="AH73" i="7"/>
  <c r="Q77" i="7"/>
  <c r="M77" i="7"/>
  <c r="AF134" i="7"/>
  <c r="G144" i="1" s="1"/>
  <c r="AF73" i="7"/>
  <c r="E103" i="7"/>
  <c r="O61" i="7"/>
  <c r="M129" i="7"/>
  <c r="AF129" i="7" s="1"/>
  <c r="G139" i="1" s="1"/>
  <c r="AF36" i="7"/>
  <c r="M38" i="7"/>
  <c r="AF38" i="7" s="1"/>
  <c r="M35" i="7"/>
  <c r="M140" i="7" s="1"/>
  <c r="AF140" i="7" s="1"/>
  <c r="G150" i="1" s="1"/>
  <c r="G129" i="7"/>
  <c r="AC129" i="7" s="1"/>
  <c r="D139" i="1" s="1"/>
  <c r="G35" i="7"/>
  <c r="G140" i="7" s="1"/>
  <c r="AC140" i="7" s="1"/>
  <c r="D150" i="1" s="1"/>
  <c r="AC36" i="7"/>
  <c r="G38" i="7"/>
  <c r="AC38" i="7" s="1"/>
  <c r="U149" i="7"/>
  <c r="AJ149" i="7" s="1"/>
  <c r="K159" i="1" s="1"/>
  <c r="AJ53" i="7"/>
  <c r="O121" i="7"/>
  <c r="AT121" i="7" s="1"/>
  <c r="O124" i="7"/>
  <c r="AT124" i="7" s="1"/>
  <c r="O127" i="7"/>
  <c r="O130" i="7" s="1"/>
  <c r="O126" i="7"/>
  <c r="AT126" i="7" s="1"/>
  <c r="O123" i="7"/>
  <c r="AT123" i="7" s="1"/>
  <c r="O122" i="7"/>
  <c r="AT122" i="7" s="1"/>
  <c r="O125" i="7"/>
  <c r="AT125" i="7" s="1"/>
  <c r="AV83" i="7"/>
  <c r="AV79" i="7"/>
  <c r="AV80" i="7"/>
  <c r="AV82" i="7"/>
  <c r="AV84" i="7"/>
  <c r="AV81" i="7"/>
  <c r="O103" i="7"/>
  <c r="G60" i="7"/>
  <c r="I58" i="7"/>
  <c r="AS114" i="7"/>
  <c r="K85" i="7"/>
  <c r="L139" i="1" l="1"/>
  <c r="AK139" i="7"/>
  <c r="AL36" i="7"/>
  <c r="AL35" i="7" s="1"/>
  <c r="AL53" i="7"/>
  <c r="I114" i="7"/>
  <c r="I131" i="7" s="1"/>
  <c r="AD131" i="7" s="1"/>
  <c r="X103" i="7"/>
  <c r="W84" i="7"/>
  <c r="W81" i="7"/>
  <c r="W82" i="7"/>
  <c r="W83" i="7"/>
  <c r="W80" i="7"/>
  <c r="W135" i="7" s="1"/>
  <c r="AK135" i="7" s="1"/>
  <c r="AK78" i="7"/>
  <c r="AX78" i="7" s="1"/>
  <c r="W79" i="7"/>
  <c r="W85" i="7" s="1"/>
  <c r="K150" i="7"/>
  <c r="W61" i="7"/>
  <c r="AX114" i="7"/>
  <c r="K137" i="7"/>
  <c r="K138" i="7" s="1"/>
  <c r="AE138" i="7" s="1"/>
  <c r="F148" i="1" s="1"/>
  <c r="AR127" i="7"/>
  <c r="M135" i="7"/>
  <c r="AF135" i="7" s="1"/>
  <c r="I97" i="7"/>
  <c r="AQ97" i="7" s="1"/>
  <c r="AD91" i="7"/>
  <c r="I95" i="7"/>
  <c r="AQ95" i="7" s="1"/>
  <c r="I92" i="7"/>
  <c r="I96" i="7"/>
  <c r="I93" i="7"/>
  <c r="AQ93" i="7" s="1"/>
  <c r="I94" i="7"/>
  <c r="AQ94" i="7" s="1"/>
  <c r="AK35" i="7"/>
  <c r="AS81" i="7"/>
  <c r="AS79" i="7"/>
  <c r="AS83" i="7"/>
  <c r="AS84" i="7"/>
  <c r="AS82" i="7"/>
  <c r="AS80" i="7"/>
  <c r="AK130" i="7"/>
  <c r="L140" i="1" s="1"/>
  <c r="E90" i="7"/>
  <c r="E97" i="7"/>
  <c r="AB91" i="7"/>
  <c r="E95" i="7"/>
  <c r="E92" i="7"/>
  <c r="E96" i="7"/>
  <c r="E93" i="7"/>
  <c r="E94" i="7"/>
  <c r="K136" i="7"/>
  <c r="AE136" i="7" s="1"/>
  <c r="AR92" i="7"/>
  <c r="K98" i="7"/>
  <c r="AB35" i="7"/>
  <c r="AX122" i="7"/>
  <c r="AY122" i="7" s="1"/>
  <c r="X122" i="7"/>
  <c r="E83" i="7"/>
  <c r="E80" i="7"/>
  <c r="AB78" i="7"/>
  <c r="AO78" i="7" s="1"/>
  <c r="E82" i="7"/>
  <c r="E79" i="7"/>
  <c r="E81" i="7"/>
  <c r="E84" i="7"/>
  <c r="B60" i="7"/>
  <c r="B61" i="7" s="1"/>
  <c r="G82" i="7"/>
  <c r="AC78" i="7"/>
  <c r="AP78" i="7" s="1"/>
  <c r="G79" i="7"/>
  <c r="G83" i="7"/>
  <c r="G81" i="7"/>
  <c r="G84" i="7"/>
  <c r="G80" i="7"/>
  <c r="AI35" i="7"/>
  <c r="AD103" i="7"/>
  <c r="G111" i="7"/>
  <c r="AP111" i="7" s="1"/>
  <c r="G108" i="7"/>
  <c r="AP108" i="7" s="1"/>
  <c r="G112" i="7"/>
  <c r="G109" i="7"/>
  <c r="AP109" i="7" s="1"/>
  <c r="G106" i="7"/>
  <c r="G113" i="7"/>
  <c r="G107" i="7"/>
  <c r="AP107" i="7" s="1"/>
  <c r="G110" i="7"/>
  <c r="AP110" i="7" s="1"/>
  <c r="S90" i="7"/>
  <c r="AX123" i="7"/>
  <c r="AY123" i="7" s="1"/>
  <c r="X123" i="7"/>
  <c r="AX125" i="7"/>
  <c r="AY125" i="7" s="1"/>
  <c r="X125" i="7"/>
  <c r="AW79" i="7"/>
  <c r="AW82" i="7"/>
  <c r="AW81" i="7"/>
  <c r="AW84" i="7"/>
  <c r="AW83" i="7"/>
  <c r="AW80" i="7"/>
  <c r="S112" i="7"/>
  <c r="S106" i="7"/>
  <c r="S109" i="7"/>
  <c r="AV109" i="7" s="1"/>
  <c r="S107" i="7"/>
  <c r="AV107" i="7" s="1"/>
  <c r="S108" i="7"/>
  <c r="AV108" i="7" s="1"/>
  <c r="S111" i="7"/>
  <c r="AV111" i="7" s="1"/>
  <c r="S113" i="7"/>
  <c r="AV113" i="7" s="1"/>
  <c r="S110" i="7"/>
  <c r="AV110" i="7" s="1"/>
  <c r="AS92" i="7"/>
  <c r="M98" i="7"/>
  <c r="M136" i="7"/>
  <c r="AF136" i="7" s="1"/>
  <c r="AJ35" i="7"/>
  <c r="G61" i="7"/>
  <c r="Q98" i="7"/>
  <c r="AU92" i="7"/>
  <c r="O113" i="7"/>
  <c r="AT113" i="7" s="1"/>
  <c r="O111" i="7"/>
  <c r="AT111" i="7" s="1"/>
  <c r="O110" i="7"/>
  <c r="AT110" i="7" s="1"/>
  <c r="O106" i="7"/>
  <c r="O107" i="7"/>
  <c r="AT107" i="7" s="1"/>
  <c r="O109" i="7"/>
  <c r="AT109" i="7" s="1"/>
  <c r="O112" i="7"/>
  <c r="O108" i="7"/>
  <c r="AT108" i="7" s="1"/>
  <c r="O85" i="7"/>
  <c r="AT127" i="7"/>
  <c r="AD134" i="7"/>
  <c r="E144" i="1" s="1"/>
  <c r="I77" i="7"/>
  <c r="AD73" i="7"/>
  <c r="Q109" i="7"/>
  <c r="AU109" i="7" s="1"/>
  <c r="Q106" i="7"/>
  <c r="Q107" i="7"/>
  <c r="AU107" i="7" s="1"/>
  <c r="Q111" i="7"/>
  <c r="AU111" i="7" s="1"/>
  <c r="Q108" i="7"/>
  <c r="AU108" i="7" s="1"/>
  <c r="Q113" i="7"/>
  <c r="AU113" i="7" s="1"/>
  <c r="Q110" i="7"/>
  <c r="AU110" i="7" s="1"/>
  <c r="Q112" i="7"/>
  <c r="AR85" i="7"/>
  <c r="AW127" i="7"/>
  <c r="I88" i="7"/>
  <c r="I89" i="7"/>
  <c r="AG130" i="7"/>
  <c r="H140" i="1" s="1"/>
  <c r="M85" i="7"/>
  <c r="AX126" i="7"/>
  <c r="AY126" i="7" s="1"/>
  <c r="X126" i="7"/>
  <c r="AH130" i="7"/>
  <c r="I140" i="1" s="1"/>
  <c r="AB74" i="7"/>
  <c r="AL74" i="7" s="1"/>
  <c r="S98" i="7"/>
  <c r="AV92" i="7"/>
  <c r="AJ130" i="7"/>
  <c r="K140" i="1" s="1"/>
  <c r="AJ134" i="7"/>
  <c r="K144" i="1" s="1"/>
  <c r="AJ73" i="7"/>
  <c r="U77" i="7"/>
  <c r="AF35" i="7"/>
  <c r="X129" i="7"/>
  <c r="AL129" i="7" s="1"/>
  <c r="X38" i="7"/>
  <c r="AL38" i="7" s="1"/>
  <c r="U111" i="7"/>
  <c r="U112" i="7"/>
  <c r="U106" i="7"/>
  <c r="U108" i="7"/>
  <c r="U136" i="7" s="1"/>
  <c r="AJ136" i="7" s="1"/>
  <c r="U109" i="7"/>
  <c r="U110" i="7"/>
  <c r="U113" i="7"/>
  <c r="U107" i="7"/>
  <c r="U98" i="7"/>
  <c r="AW92" i="7"/>
  <c r="I82" i="7"/>
  <c r="AD78" i="7"/>
  <c r="AQ78" i="7" s="1"/>
  <c r="I79" i="7"/>
  <c r="I83" i="7"/>
  <c r="I81" i="7"/>
  <c r="I84" i="7"/>
  <c r="I80" i="7"/>
  <c r="I135" i="7" s="1"/>
  <c r="AD135" i="7" s="1"/>
  <c r="X60" i="7"/>
  <c r="AV85" i="7"/>
  <c r="AC35" i="7"/>
  <c r="AC134" i="7"/>
  <c r="D144" i="1" s="1"/>
  <c r="G77" i="7"/>
  <c r="AC73" i="7"/>
  <c r="AE130" i="7"/>
  <c r="F140" i="1" s="1"/>
  <c r="X124" i="7"/>
  <c r="AX124" i="7"/>
  <c r="AY124" i="7" s="1"/>
  <c r="AU127" i="7"/>
  <c r="AM149" i="7"/>
  <c r="N159" i="1" s="1"/>
  <c r="AN149" i="7"/>
  <c r="O159" i="1" s="1"/>
  <c r="E109" i="7"/>
  <c r="AO109" i="7" s="1"/>
  <c r="E106" i="7"/>
  <c r="E113" i="7"/>
  <c r="AO113" i="7" s="1"/>
  <c r="E107" i="7"/>
  <c r="AO107" i="7" s="1"/>
  <c r="E110" i="7"/>
  <c r="AO110" i="7" s="1"/>
  <c r="E108" i="7"/>
  <c r="AO108" i="7" s="1"/>
  <c r="E111" i="7"/>
  <c r="AO111" i="7" s="1"/>
  <c r="E112" i="7"/>
  <c r="X121" i="7"/>
  <c r="AX121" i="7"/>
  <c r="Q90" i="7"/>
  <c r="Q137" i="7" s="1"/>
  <c r="G90" i="7"/>
  <c r="AU85" i="7"/>
  <c r="E77" i="7"/>
  <c r="AB73" i="7"/>
  <c r="U85" i="7"/>
  <c r="AT84" i="7"/>
  <c r="AT79" i="7"/>
  <c r="AT83" i="7"/>
  <c r="AT80" i="7"/>
  <c r="AT81" i="7"/>
  <c r="AT82" i="7"/>
  <c r="AB75" i="7"/>
  <c r="AL75" i="7" s="1"/>
  <c r="M90" i="7"/>
  <c r="M137" i="7" s="1"/>
  <c r="O96" i="7"/>
  <c r="AT96" i="7" s="1"/>
  <c r="O93" i="7"/>
  <c r="AT93" i="7" s="1"/>
  <c r="O94" i="7"/>
  <c r="AT94" i="7" s="1"/>
  <c r="O97" i="7"/>
  <c r="AT97" i="7" s="1"/>
  <c r="O92" i="7"/>
  <c r="O95" i="7"/>
  <c r="AT95" i="7" s="1"/>
  <c r="AG91" i="7"/>
  <c r="AE35" i="7"/>
  <c r="U88" i="7"/>
  <c r="U89" i="7"/>
  <c r="X58" i="7"/>
  <c r="AR96" i="7"/>
  <c r="K144" i="7"/>
  <c r="AB76" i="7"/>
  <c r="AL76" i="7" s="1"/>
  <c r="AS96" i="7"/>
  <c r="M144" i="7"/>
  <c r="M139" i="1" l="1"/>
  <c r="AL139" i="7"/>
  <c r="M149" i="1" s="1"/>
  <c r="U150" i="7"/>
  <c r="AX79" i="7"/>
  <c r="AX83" i="7"/>
  <c r="AX80" i="7"/>
  <c r="AX82" i="7"/>
  <c r="AX81" i="7"/>
  <c r="AX84" i="7"/>
  <c r="E150" i="7"/>
  <c r="W137" i="7"/>
  <c r="S150" i="7"/>
  <c r="S137" i="7"/>
  <c r="S139" i="7" s="1"/>
  <c r="AI139" i="7" s="1"/>
  <c r="J149" i="1" s="1"/>
  <c r="W92" i="7"/>
  <c r="W96" i="7"/>
  <c r="W93" i="7"/>
  <c r="AX93" i="7" s="1"/>
  <c r="AK91" i="7"/>
  <c r="W94" i="7"/>
  <c r="AX94" i="7" s="1"/>
  <c r="W97" i="7"/>
  <c r="AX97" i="7" s="1"/>
  <c r="W95" i="7"/>
  <c r="AX95" i="7" s="1"/>
  <c r="K141" i="7"/>
  <c r="K142" i="7" s="1"/>
  <c r="AE142" i="7" s="1"/>
  <c r="F152" i="1" s="1"/>
  <c r="AE137" i="7"/>
  <c r="Q150" i="7"/>
  <c r="AH150" i="7" s="1"/>
  <c r="I160" i="1" s="1"/>
  <c r="O150" i="7"/>
  <c r="K139" i="7"/>
  <c r="AE139" i="7" s="1"/>
  <c r="F149" i="1" s="1"/>
  <c r="I150" i="7"/>
  <c r="U135" i="7"/>
  <c r="AJ135" i="7" s="1"/>
  <c r="S136" i="7"/>
  <c r="AI136" i="7" s="1"/>
  <c r="X127" i="7"/>
  <c r="X130" i="7" s="1"/>
  <c r="AL130" i="7" s="1"/>
  <c r="M140" i="1" s="1"/>
  <c r="Q139" i="7"/>
  <c r="AH139" i="7" s="1"/>
  <c r="I149" i="1" s="1"/>
  <c r="AH137" i="7"/>
  <c r="Q138" i="7"/>
  <c r="AE144" i="7"/>
  <c r="K145" i="7"/>
  <c r="AO83" i="7"/>
  <c r="AO80" i="7"/>
  <c r="AY78" i="7"/>
  <c r="AO84" i="7"/>
  <c r="AO79" i="7"/>
  <c r="AO81" i="7"/>
  <c r="AO82" i="7"/>
  <c r="AX127" i="7"/>
  <c r="AY121" i="7"/>
  <c r="AY127" i="7" s="1"/>
  <c r="AD113" i="7"/>
  <c r="AP113" i="7"/>
  <c r="AQ79" i="7"/>
  <c r="AQ82" i="7"/>
  <c r="AQ83" i="7"/>
  <c r="AQ80" i="7"/>
  <c r="AQ84" i="7"/>
  <c r="AQ81" i="7"/>
  <c r="AV106" i="7"/>
  <c r="S114" i="7"/>
  <c r="S131" i="7" s="1"/>
  <c r="S135" i="7"/>
  <c r="AI135" i="7" s="1"/>
  <c r="E85" i="7"/>
  <c r="AW111" i="7"/>
  <c r="AY111" i="7" s="1"/>
  <c r="X111" i="7"/>
  <c r="AT92" i="7"/>
  <c r="O98" i="7"/>
  <c r="O136" i="7"/>
  <c r="AG136" i="7" s="1"/>
  <c r="O137" i="7"/>
  <c r="O144" i="7"/>
  <c r="AT112" i="7"/>
  <c r="S144" i="7"/>
  <c r="AV112" i="7"/>
  <c r="G135" i="7"/>
  <c r="AC135" i="7" s="1"/>
  <c r="AJ132" i="7"/>
  <c r="K142" i="1" s="1"/>
  <c r="AW98" i="7"/>
  <c r="AW113" i="7"/>
  <c r="X113" i="7"/>
  <c r="I90" i="7"/>
  <c r="I137" i="7" s="1"/>
  <c r="AD112" i="7"/>
  <c r="AP112" i="7"/>
  <c r="AP83" i="7"/>
  <c r="AP80" i="7"/>
  <c r="AP79" i="7"/>
  <c r="AP84" i="7"/>
  <c r="AP82" i="7"/>
  <c r="AP81" i="7"/>
  <c r="AO95" i="7"/>
  <c r="AF137" i="7"/>
  <c r="M139" i="7"/>
  <c r="AF139" i="7" s="1"/>
  <c r="G149" i="1" s="1"/>
  <c r="M138" i="7"/>
  <c r="AO94" i="7"/>
  <c r="G114" i="7"/>
  <c r="G131" i="7" s="1"/>
  <c r="AP106" i="7"/>
  <c r="I136" i="7"/>
  <c r="AD136" i="7" s="1"/>
  <c r="I98" i="7"/>
  <c r="AQ92" i="7"/>
  <c r="AW110" i="7"/>
  <c r="AY110" i="7" s="1"/>
  <c r="X110" i="7"/>
  <c r="AW85" i="7"/>
  <c r="AO93" i="7"/>
  <c r="AI132" i="7"/>
  <c r="J142" i="1" s="1"/>
  <c r="AV98" i="7"/>
  <c r="AQ96" i="7"/>
  <c r="I144" i="7"/>
  <c r="AW107" i="7"/>
  <c r="AY107" i="7" s="1"/>
  <c r="X107" i="7"/>
  <c r="G85" i="7"/>
  <c r="E136" i="7"/>
  <c r="AO92" i="7"/>
  <c r="E98" i="7"/>
  <c r="U90" i="7"/>
  <c r="U137" i="7" s="1"/>
  <c r="Q136" i="7"/>
  <c r="AH136" i="7" s="1"/>
  <c r="AO97" i="7"/>
  <c r="AT85" i="7"/>
  <c r="E135" i="7"/>
  <c r="O114" i="7"/>
  <c r="O131" i="7" s="1"/>
  <c r="AT106" i="7"/>
  <c r="AO96" i="7"/>
  <c r="AO112" i="7"/>
  <c r="E144" i="7"/>
  <c r="AE150" i="7"/>
  <c r="F160" i="1" s="1"/>
  <c r="K151" i="7"/>
  <c r="E134" i="7"/>
  <c r="AW108" i="7"/>
  <c r="AY108" i="7" s="1"/>
  <c r="X108" i="7"/>
  <c r="AU112" i="7"/>
  <c r="Q144" i="7"/>
  <c r="Q114" i="7"/>
  <c r="Q131" i="7" s="1"/>
  <c r="AU106" i="7"/>
  <c r="AU114" i="7" s="1"/>
  <c r="Q135" i="7"/>
  <c r="AH135" i="7" s="1"/>
  <c r="AL78" i="7"/>
  <c r="X61" i="7"/>
  <c r="AS85" i="7"/>
  <c r="U114" i="7"/>
  <c r="U131" i="7" s="1"/>
  <c r="AW106" i="7"/>
  <c r="X106" i="7"/>
  <c r="AU98" i="7"/>
  <c r="AH132" i="7"/>
  <c r="I142" i="1" s="1"/>
  <c r="AE141" i="7"/>
  <c r="F151" i="1" s="1"/>
  <c r="AS98" i="7"/>
  <c r="M151" i="7"/>
  <c r="AF150" i="7"/>
  <c r="G160" i="1" s="1"/>
  <c r="AL73" i="7"/>
  <c r="AF144" i="7"/>
  <c r="M145" i="7"/>
  <c r="E137" i="7"/>
  <c r="AW109" i="7"/>
  <c r="AY109" i="7" s="1"/>
  <c r="X109" i="7"/>
  <c r="O135" i="7"/>
  <c r="AG135" i="7" s="1"/>
  <c r="AO106" i="7"/>
  <c r="E114" i="7"/>
  <c r="E131" i="7" s="1"/>
  <c r="G137" i="7"/>
  <c r="I85" i="7"/>
  <c r="U144" i="7"/>
  <c r="AW112" i="7"/>
  <c r="X112" i="7"/>
  <c r="G97" i="7"/>
  <c r="AP97" i="7" s="1"/>
  <c r="AC91" i="7"/>
  <c r="AL91" i="7" s="1"/>
  <c r="G95" i="7"/>
  <c r="AP95" i="7" s="1"/>
  <c r="G92" i="7"/>
  <c r="G96" i="7"/>
  <c r="AP96" i="7" s="1"/>
  <c r="G93" i="7"/>
  <c r="AP93" i="7" s="1"/>
  <c r="G94" i="7"/>
  <c r="AP94" i="7" s="1"/>
  <c r="AR98" i="7"/>
  <c r="AP114" i="7" l="1"/>
  <c r="AY94" i="7"/>
  <c r="Q151" i="7"/>
  <c r="Q152" i="7" s="1"/>
  <c r="AH152" i="7" s="1"/>
  <c r="I162" i="1" s="1"/>
  <c r="AY93" i="7"/>
  <c r="W98" i="7"/>
  <c r="AX92" i="7"/>
  <c r="W136" i="7"/>
  <c r="AK136" i="7" s="1"/>
  <c r="W150" i="7"/>
  <c r="W139" i="7"/>
  <c r="L149" i="1" s="1"/>
  <c r="AK137" i="7"/>
  <c r="G150" i="7"/>
  <c r="AI137" i="7"/>
  <c r="AX85" i="7"/>
  <c r="S138" i="7"/>
  <c r="S141" i="7" s="1"/>
  <c r="W138" i="7"/>
  <c r="AX96" i="7"/>
  <c r="AY96" i="7" s="1"/>
  <c r="W144" i="7"/>
  <c r="AY112" i="7"/>
  <c r="AY83" i="7"/>
  <c r="AT114" i="7"/>
  <c r="AQ85" i="7"/>
  <c r="AY113" i="7"/>
  <c r="AP85" i="7"/>
  <c r="AJ137" i="7"/>
  <c r="U139" i="7"/>
  <c r="AJ139" i="7" s="1"/>
  <c r="K149" i="1" s="1"/>
  <c r="U138" i="7"/>
  <c r="AB150" i="7"/>
  <c r="C160" i="1" s="1"/>
  <c r="E151" i="7"/>
  <c r="AE151" i="7"/>
  <c r="F161" i="1" s="1"/>
  <c r="K152" i="7"/>
  <c r="AE152" i="7" s="1"/>
  <c r="F162" i="1" s="1"/>
  <c r="AQ98" i="7"/>
  <c r="G98" i="7"/>
  <c r="AP92" i="7"/>
  <c r="G136" i="7"/>
  <c r="AC136" i="7" s="1"/>
  <c r="AH131" i="7"/>
  <c r="Q133" i="7"/>
  <c r="AH133" i="7" s="1"/>
  <c r="I143" i="1" s="1"/>
  <c r="AY80" i="7"/>
  <c r="AH144" i="7"/>
  <c r="Q145" i="7"/>
  <c r="AE145" i="7"/>
  <c r="K146" i="7"/>
  <c r="AE146" i="7" s="1"/>
  <c r="AF138" i="7"/>
  <c r="G148" i="1" s="1"/>
  <c r="M141" i="7"/>
  <c r="G144" i="7"/>
  <c r="AI144" i="7"/>
  <c r="S145" i="7"/>
  <c r="S151" i="7"/>
  <c r="AI150" i="7"/>
  <c r="J160" i="1" s="1"/>
  <c r="I151" i="7"/>
  <c r="AD150" i="7"/>
  <c r="E160" i="1" s="1"/>
  <c r="AI131" i="7"/>
  <c r="S133" i="7"/>
  <c r="AI133" i="7" s="1"/>
  <c r="J143" i="1" s="1"/>
  <c r="M146" i="7"/>
  <c r="AF146" i="7" s="1"/>
  <c r="AF145" i="7"/>
  <c r="X144" i="7"/>
  <c r="AE132" i="7"/>
  <c r="F142" i="1" s="1"/>
  <c r="K133" i="7"/>
  <c r="AE133" i="7" s="1"/>
  <c r="F143" i="1" s="1"/>
  <c r="I139" i="7"/>
  <c r="AD139" i="7" s="1"/>
  <c r="E149" i="1" s="1"/>
  <c r="AD137" i="7"/>
  <c r="I138" i="7"/>
  <c r="AG144" i="7"/>
  <c r="O145" i="7"/>
  <c r="AV114" i="7"/>
  <c r="AY82" i="7"/>
  <c r="AH151" i="7"/>
  <c r="I161" i="1" s="1"/>
  <c r="AB137" i="7"/>
  <c r="E139" i="7"/>
  <c r="AB139" i="7" s="1"/>
  <c r="C149" i="1" s="1"/>
  <c r="X137" i="7"/>
  <c r="E138" i="7"/>
  <c r="AH138" i="7"/>
  <c r="I148" i="1" s="1"/>
  <c r="Q141" i="7"/>
  <c r="Y107" i="7"/>
  <c r="X114" i="7"/>
  <c r="AC137" i="7"/>
  <c r="G139" i="7"/>
  <c r="AC139" i="7" s="1"/>
  <c r="D149" i="1" s="1"/>
  <c r="G138" i="7"/>
  <c r="AW114" i="7"/>
  <c r="AB134" i="7"/>
  <c r="AB135" i="7"/>
  <c r="X135" i="7"/>
  <c r="AL135" i="7" s="1"/>
  <c r="AY95" i="7"/>
  <c r="AG137" i="7"/>
  <c r="O139" i="7"/>
  <c r="AG139" i="7" s="1"/>
  <c r="H149" i="1" s="1"/>
  <c r="O138" i="7"/>
  <c r="AY81" i="7"/>
  <c r="AB144" i="7"/>
  <c r="E145" i="7"/>
  <c r="AO98" i="7"/>
  <c r="AB132" i="7"/>
  <c r="C142" i="1" s="1"/>
  <c r="AB136" i="7"/>
  <c r="AB131" i="7"/>
  <c r="AF132" i="7"/>
  <c r="G142" i="1" s="1"/>
  <c r="M133" i="7"/>
  <c r="AF133" i="7" s="1"/>
  <c r="G143" i="1" s="1"/>
  <c r="AJ131" i="7"/>
  <c r="U133" i="7"/>
  <c r="AJ133" i="7" s="1"/>
  <c r="K143" i="1" s="1"/>
  <c r="AY79" i="7"/>
  <c r="AO85" i="7"/>
  <c r="AY85" i="7" s="1"/>
  <c r="AG150" i="7"/>
  <c r="H160" i="1" s="1"/>
  <c r="O151" i="7"/>
  <c r="AC131" i="7"/>
  <c r="AJ150" i="7"/>
  <c r="K160" i="1" s="1"/>
  <c r="U151" i="7"/>
  <c r="AJ144" i="7"/>
  <c r="U145" i="7"/>
  <c r="AG131" i="7"/>
  <c r="O133" i="7"/>
  <c r="AG133" i="7" s="1"/>
  <c r="H143" i="1" s="1"/>
  <c r="M152" i="7"/>
  <c r="AF152" i="7" s="1"/>
  <c r="G162" i="1" s="1"/>
  <c r="AF151" i="7"/>
  <c r="G161" i="1" s="1"/>
  <c r="AO114" i="7"/>
  <c r="AY106" i="7"/>
  <c r="AY97" i="7"/>
  <c r="AD144" i="7"/>
  <c r="I145" i="7"/>
  <c r="AG132" i="7"/>
  <c r="H142" i="1" s="1"/>
  <c r="AT98" i="7"/>
  <c r="AY84" i="7"/>
  <c r="W151" i="7" l="1"/>
  <c r="AK150" i="7"/>
  <c r="L160" i="1" s="1"/>
  <c r="AY92" i="7"/>
  <c r="AY114" i="7"/>
  <c r="AL132" i="7"/>
  <c r="M142" i="1" s="1"/>
  <c r="AI138" i="7"/>
  <c r="J148" i="1" s="1"/>
  <c r="W145" i="7"/>
  <c r="AK145" i="7" s="1"/>
  <c r="AK144" i="7"/>
  <c r="AK138" i="7"/>
  <c r="L148" i="1" s="1"/>
  <c r="W141" i="7"/>
  <c r="AX98" i="7"/>
  <c r="Z107" i="7"/>
  <c r="X150" i="7"/>
  <c r="AL150" i="7" s="1"/>
  <c r="M160" i="1" s="1"/>
  <c r="D11" i="21" s="1"/>
  <c r="AL144" i="7"/>
  <c r="M154" i="1" s="1"/>
  <c r="X145" i="7"/>
  <c r="X136" i="7"/>
  <c r="AL136" i="7" s="1"/>
  <c r="AG145" i="7"/>
  <c r="O146" i="7"/>
  <c r="AG146" i="7" s="1"/>
  <c r="AD132" i="7"/>
  <c r="E142" i="1" s="1"/>
  <c r="I133" i="7"/>
  <c r="AD133" i="7" s="1"/>
  <c r="E143" i="1" s="1"/>
  <c r="S142" i="7"/>
  <c r="AI142" i="7" s="1"/>
  <c r="J152" i="1" s="1"/>
  <c r="AI141" i="7"/>
  <c r="J151" i="1" s="1"/>
  <c r="M142" i="7"/>
  <c r="AF142" i="7" s="1"/>
  <c r="G152" i="1" s="1"/>
  <c r="AF141" i="7"/>
  <c r="G151" i="1" s="1"/>
  <c r="AN135" i="7"/>
  <c r="AM135" i="7"/>
  <c r="AC144" i="7"/>
  <c r="G145" i="7"/>
  <c r="AG151" i="7"/>
  <c r="H161" i="1" s="1"/>
  <c r="O152" i="7"/>
  <c r="AG152" i="7" s="1"/>
  <c r="H162" i="1" s="1"/>
  <c r="AP98" i="7"/>
  <c r="AC150" i="7"/>
  <c r="D160" i="1" s="1"/>
  <c r="G151" i="7"/>
  <c r="AB138" i="7"/>
  <c r="C148" i="1" s="1"/>
  <c r="X138" i="7"/>
  <c r="E141" i="7"/>
  <c r="AD138" i="7"/>
  <c r="E148" i="1" s="1"/>
  <c r="I141" i="7"/>
  <c r="I152" i="7"/>
  <c r="AD152" i="7" s="1"/>
  <c r="E162" i="1" s="1"/>
  <c r="AD151" i="7"/>
  <c r="E161" i="1" s="1"/>
  <c r="AJ145" i="7"/>
  <c r="U146" i="7"/>
  <c r="AL134" i="7"/>
  <c r="M144" i="1" s="1"/>
  <c r="Y135" i="7"/>
  <c r="AL137" i="7"/>
  <c r="Z137" i="7"/>
  <c r="X139" i="7"/>
  <c r="Q146" i="7"/>
  <c r="AH146" i="7" s="1"/>
  <c r="AH145" i="7"/>
  <c r="AB151" i="7"/>
  <c r="C161" i="1" s="1"/>
  <c r="E152" i="7"/>
  <c r="AB152" i="7" s="1"/>
  <c r="C162" i="1" s="1"/>
  <c r="AG138" i="7"/>
  <c r="H148" i="1" s="1"/>
  <c r="O141" i="7"/>
  <c r="AH141" i="7"/>
  <c r="I151" i="1" s="1"/>
  <c r="Q142" i="7"/>
  <c r="AH142" i="7" s="1"/>
  <c r="I152" i="1" s="1"/>
  <c r="X131" i="7"/>
  <c r="Y114" i="7"/>
  <c r="AJ151" i="7"/>
  <c r="K161" i="1" s="1"/>
  <c r="U152" i="7"/>
  <c r="AJ152" i="7" s="1"/>
  <c r="K162" i="1" s="1"/>
  <c r="S152" i="7"/>
  <c r="AI152" i="7" s="1"/>
  <c r="J162" i="1" s="1"/>
  <c r="AI151" i="7"/>
  <c r="J161" i="1" s="1"/>
  <c r="AJ138" i="7"/>
  <c r="K148" i="1" s="1"/>
  <c r="U141" i="7"/>
  <c r="I146" i="7"/>
  <c r="AD146" i="7" s="1"/>
  <c r="AD145" i="7"/>
  <c r="B133" i="7"/>
  <c r="AB145" i="7"/>
  <c r="E146" i="7"/>
  <c r="AB146" i="7" s="1"/>
  <c r="AC138" i="7"/>
  <c r="D148" i="1" s="1"/>
  <c r="G141" i="7"/>
  <c r="S146" i="7"/>
  <c r="AI146" i="7" s="1"/>
  <c r="AI145" i="7"/>
  <c r="E133" i="7"/>
  <c r="AB133" i="7" s="1"/>
  <c r="C143" i="1" s="1"/>
  <c r="W152" i="7" l="1"/>
  <c r="AK152" i="7" s="1"/>
  <c r="L162" i="1" s="1"/>
  <c r="AK151" i="7"/>
  <c r="L161" i="1" s="1"/>
  <c r="W142" i="7"/>
  <c r="AK142" i="7" s="1"/>
  <c r="L152" i="1" s="1"/>
  <c r="AK141" i="7"/>
  <c r="L151" i="1" s="1"/>
  <c r="AK132" i="7"/>
  <c r="L142" i="1" s="1"/>
  <c r="W133" i="7"/>
  <c r="AK133" i="7" s="1"/>
  <c r="L143" i="1" s="1"/>
  <c r="AY98" i="7"/>
  <c r="AC151" i="7"/>
  <c r="D161" i="1" s="1"/>
  <c r="G152" i="7"/>
  <c r="AC152" i="7" s="1"/>
  <c r="D162" i="1" s="1"/>
  <c r="AJ141" i="7"/>
  <c r="K151" i="1" s="1"/>
  <c r="U142" i="7"/>
  <c r="AJ142" i="7" s="1"/>
  <c r="K152" i="1" s="1"/>
  <c r="X151" i="7"/>
  <c r="E142" i="7"/>
  <c r="AB142" i="7" s="1"/>
  <c r="C152" i="1" s="1"/>
  <c r="AB141" i="7"/>
  <c r="C151" i="1" s="1"/>
  <c r="AC145" i="7"/>
  <c r="G146" i="7"/>
  <c r="AC146" i="7" s="1"/>
  <c r="AC141" i="7"/>
  <c r="D151" i="1" s="1"/>
  <c r="G142" i="7"/>
  <c r="AC142" i="7" s="1"/>
  <c r="D152" i="1" s="1"/>
  <c r="AL138" i="7"/>
  <c r="M148" i="1" s="1"/>
  <c r="X141" i="7"/>
  <c r="X142" i="7" s="1"/>
  <c r="X146" i="7"/>
  <c r="AL146" i="7" s="1"/>
  <c r="M156" i="1" s="1"/>
  <c r="AL145" i="7"/>
  <c r="M155" i="1" s="1"/>
  <c r="O142" i="7"/>
  <c r="AG142" i="7" s="1"/>
  <c r="H152" i="1" s="1"/>
  <c r="AG141" i="7"/>
  <c r="H151" i="1" s="1"/>
  <c r="AC132" i="7"/>
  <c r="D142" i="1" s="1"/>
  <c r="G133" i="7"/>
  <c r="AC133" i="7" s="1"/>
  <c r="D143" i="1" s="1"/>
  <c r="AD141" i="7"/>
  <c r="E151" i="1" s="1"/>
  <c r="I142" i="7"/>
  <c r="AD142" i="7" s="1"/>
  <c r="E152" i="1" s="1"/>
  <c r="AL131" i="7"/>
  <c r="X133" i="7"/>
  <c r="AL133" i="7" s="1"/>
  <c r="M143" i="1" s="1"/>
  <c r="Z140" i="1" s="1"/>
  <c r="Z141" i="1" s="1"/>
  <c r="Y137" i="7"/>
  <c r="AM145" i="7" l="1"/>
  <c r="AN145" i="7"/>
  <c r="X152" i="7"/>
  <c r="AL152" i="7" s="1"/>
  <c r="M162" i="1" s="1"/>
  <c r="AL151" i="7"/>
  <c r="M161" i="1" s="1"/>
  <c r="E11" i="21" s="1"/>
  <c r="F11" i="21" s="1"/>
  <c r="C36" i="21" s="1"/>
  <c r="E36" i="21" s="1"/>
  <c r="AN147" i="7" l="1"/>
  <c r="O157" i="1" s="1"/>
  <c r="O155" i="1"/>
  <c r="AM147" i="7"/>
  <c r="N157" i="1" s="1"/>
  <c r="N155" i="1"/>
  <c r="AN150" i="7"/>
  <c r="AO147" i="7" l="1"/>
  <c r="AN151" i="7"/>
  <c r="O160" i="1"/>
  <c r="J11" i="21" s="1"/>
  <c r="N118" i="1"/>
  <c r="O118" i="1"/>
  <c r="C114" i="1"/>
  <c r="D114" i="1"/>
  <c r="E114" i="1"/>
  <c r="F114" i="1"/>
  <c r="G114" i="1"/>
  <c r="H114" i="1"/>
  <c r="I114" i="1"/>
  <c r="J114" i="1"/>
  <c r="K114" i="1"/>
  <c r="L114" i="1"/>
  <c r="M114" i="1"/>
  <c r="C117" i="1"/>
  <c r="C118" i="1"/>
  <c r="D118" i="1"/>
  <c r="E118" i="1"/>
  <c r="F118" i="1"/>
  <c r="G118" i="1"/>
  <c r="H118" i="1"/>
  <c r="I118" i="1"/>
  <c r="J118" i="1"/>
  <c r="K118" i="1"/>
  <c r="L118" i="1"/>
  <c r="M118" i="1"/>
  <c r="C119" i="1"/>
  <c r="D119" i="1"/>
  <c r="E119" i="1"/>
  <c r="F119" i="1"/>
  <c r="G119" i="1"/>
  <c r="H119" i="1"/>
  <c r="I119" i="1"/>
  <c r="J119" i="1"/>
  <c r="K119" i="1"/>
  <c r="L119" i="1"/>
  <c r="M119" i="1"/>
  <c r="C120" i="1"/>
  <c r="D120" i="1"/>
  <c r="E120" i="1"/>
  <c r="F120" i="1"/>
  <c r="G120" i="1"/>
  <c r="H120" i="1"/>
  <c r="I120" i="1"/>
  <c r="J120" i="1"/>
  <c r="K120" i="1"/>
  <c r="L120" i="1"/>
  <c r="M120" i="1"/>
  <c r="M123" i="1"/>
  <c r="M124" i="1"/>
  <c r="M125" i="1"/>
  <c r="C126" i="1"/>
  <c r="D126" i="1"/>
  <c r="E126" i="1"/>
  <c r="F126" i="1"/>
  <c r="G126" i="1"/>
  <c r="H126" i="1"/>
  <c r="I126" i="1"/>
  <c r="J126" i="1"/>
  <c r="K126" i="1"/>
  <c r="L126" i="1"/>
  <c r="M126" i="1"/>
  <c r="C127" i="1"/>
  <c r="D127" i="1"/>
  <c r="E127" i="1"/>
  <c r="F127" i="1"/>
  <c r="G127" i="1"/>
  <c r="H127" i="1"/>
  <c r="I127" i="1"/>
  <c r="J127" i="1"/>
  <c r="K127" i="1"/>
  <c r="L127" i="1"/>
  <c r="C128" i="1"/>
  <c r="D128" i="1"/>
  <c r="E128" i="1"/>
  <c r="F128" i="1"/>
  <c r="G128" i="1"/>
  <c r="H128" i="1"/>
  <c r="I128" i="1"/>
  <c r="J128" i="1"/>
  <c r="K128" i="1"/>
  <c r="L128" i="1"/>
  <c r="C129" i="1"/>
  <c r="D129" i="1"/>
  <c r="E129" i="1"/>
  <c r="F129" i="1"/>
  <c r="G129" i="1"/>
  <c r="H129" i="1"/>
  <c r="I129" i="1"/>
  <c r="J129" i="1"/>
  <c r="K129" i="1"/>
  <c r="L129" i="1"/>
  <c r="I42" i="6"/>
  <c r="G42" i="6"/>
  <c r="AC42" i="6" s="1"/>
  <c r="E42" i="6"/>
  <c r="O20" i="6"/>
  <c r="N20" i="6"/>
  <c r="M20" i="6"/>
  <c r="L20" i="6"/>
  <c r="K20" i="6"/>
  <c r="J20" i="6"/>
  <c r="I20" i="6"/>
  <c r="H20" i="6"/>
  <c r="G20" i="6"/>
  <c r="F20" i="6"/>
  <c r="E20" i="6"/>
  <c r="AK146" i="6"/>
  <c r="X140" i="6"/>
  <c r="V127" i="6"/>
  <c r="T127" i="6"/>
  <c r="R127" i="6"/>
  <c r="P127" i="6"/>
  <c r="N127" i="6"/>
  <c r="L127" i="6"/>
  <c r="J127" i="6"/>
  <c r="H127" i="6"/>
  <c r="F127" i="6"/>
  <c r="D127" i="6"/>
  <c r="AK126" i="6"/>
  <c r="AJ126" i="6"/>
  <c r="AI126" i="6"/>
  <c r="AH126" i="6"/>
  <c r="AG126" i="6"/>
  <c r="AF126" i="6"/>
  <c r="AE126" i="6"/>
  <c r="AD126" i="6"/>
  <c r="AC126" i="6"/>
  <c r="AB126" i="6"/>
  <c r="AK125" i="6"/>
  <c r="AJ125" i="6"/>
  <c r="AI125" i="6"/>
  <c r="AH125" i="6"/>
  <c r="AG125" i="6"/>
  <c r="AF125" i="6"/>
  <c r="AE125" i="6"/>
  <c r="AD125" i="6"/>
  <c r="AC125" i="6"/>
  <c r="AB125" i="6"/>
  <c r="AK124" i="6"/>
  <c r="AJ124" i="6"/>
  <c r="AI124" i="6"/>
  <c r="AH124" i="6"/>
  <c r="AG124" i="6"/>
  <c r="AF124" i="6"/>
  <c r="AE124" i="6"/>
  <c r="AD124" i="6"/>
  <c r="AC124" i="6"/>
  <c r="AB124" i="6"/>
  <c r="AK123" i="6"/>
  <c r="AJ123" i="6"/>
  <c r="AI123" i="6"/>
  <c r="AH123" i="6"/>
  <c r="AG123" i="6"/>
  <c r="AF123" i="6"/>
  <c r="AE123" i="6"/>
  <c r="AD123" i="6"/>
  <c r="AC123" i="6"/>
  <c r="AB123" i="6"/>
  <c r="AK122" i="6"/>
  <c r="AJ122" i="6"/>
  <c r="AI122" i="6"/>
  <c r="AH122" i="6"/>
  <c r="AG122" i="6"/>
  <c r="AF122" i="6"/>
  <c r="AE122" i="6"/>
  <c r="AD122" i="6"/>
  <c r="AC122" i="6"/>
  <c r="AB122" i="6"/>
  <c r="AK121" i="6"/>
  <c r="AJ121" i="6"/>
  <c r="AI121" i="6"/>
  <c r="AH121" i="6"/>
  <c r="AG121" i="6"/>
  <c r="AF121" i="6"/>
  <c r="AE121" i="6"/>
  <c r="AD121" i="6"/>
  <c r="AC121" i="6"/>
  <c r="AB121" i="6"/>
  <c r="V119" i="6"/>
  <c r="T119" i="6"/>
  <c r="R119" i="6"/>
  <c r="P119" i="6"/>
  <c r="N119" i="6"/>
  <c r="L119" i="6"/>
  <c r="J119" i="6"/>
  <c r="H119" i="6"/>
  <c r="F119" i="6"/>
  <c r="D119" i="6"/>
  <c r="V114" i="6"/>
  <c r="T114" i="6"/>
  <c r="R114" i="6"/>
  <c r="P114" i="6"/>
  <c r="N114" i="6"/>
  <c r="L114" i="6"/>
  <c r="J114" i="6"/>
  <c r="H114" i="6"/>
  <c r="F114" i="6"/>
  <c r="D114" i="6"/>
  <c r="AK113" i="6"/>
  <c r="AJ113" i="6"/>
  <c r="AI113" i="6"/>
  <c r="AH113" i="6"/>
  <c r="AG113" i="6"/>
  <c r="AF113" i="6"/>
  <c r="AE113" i="6"/>
  <c r="AD113" i="6"/>
  <c r="AC113" i="6"/>
  <c r="AB113" i="6"/>
  <c r="AK112" i="6"/>
  <c r="AJ112" i="6"/>
  <c r="AI112" i="6"/>
  <c r="AH112" i="6"/>
  <c r="AG112" i="6"/>
  <c r="AF112" i="6"/>
  <c r="AE112" i="6"/>
  <c r="AD112" i="6"/>
  <c r="AC112" i="6"/>
  <c r="AB112" i="6"/>
  <c r="AK111" i="6"/>
  <c r="AJ111" i="6"/>
  <c r="AI111" i="6"/>
  <c r="AH111" i="6"/>
  <c r="AG111" i="6"/>
  <c r="AF111" i="6"/>
  <c r="AE111" i="6"/>
  <c r="AD111" i="6"/>
  <c r="AC111" i="6"/>
  <c r="AB111" i="6"/>
  <c r="AK110" i="6"/>
  <c r="AJ110" i="6"/>
  <c r="AI110" i="6"/>
  <c r="AH110" i="6"/>
  <c r="AG110" i="6"/>
  <c r="AF110" i="6"/>
  <c r="AE110" i="6"/>
  <c r="AD110" i="6"/>
  <c r="AC110" i="6"/>
  <c r="AB110" i="6"/>
  <c r="AT109" i="6"/>
  <c r="AK109" i="6"/>
  <c r="AJ109" i="6"/>
  <c r="AI109" i="6"/>
  <c r="AH109" i="6"/>
  <c r="AG109" i="6"/>
  <c r="AF109" i="6"/>
  <c r="AE109" i="6"/>
  <c r="AD109" i="6"/>
  <c r="AC109" i="6"/>
  <c r="AB109" i="6"/>
  <c r="AK108" i="6"/>
  <c r="AJ108" i="6"/>
  <c r="AI108" i="6"/>
  <c r="AH108" i="6"/>
  <c r="AG108" i="6"/>
  <c r="AF108" i="6"/>
  <c r="AE108" i="6"/>
  <c r="AD108" i="6"/>
  <c r="AC108" i="6"/>
  <c r="AB108" i="6"/>
  <c r="AK107" i="6"/>
  <c r="AJ107" i="6"/>
  <c r="AI107" i="6"/>
  <c r="AH107" i="6"/>
  <c r="AG107" i="6"/>
  <c r="AF107" i="6"/>
  <c r="AE107" i="6"/>
  <c r="AD107" i="6"/>
  <c r="AC107" i="6"/>
  <c r="AB107" i="6"/>
  <c r="AK106" i="6"/>
  <c r="AJ106" i="6"/>
  <c r="AI106" i="6"/>
  <c r="AH106" i="6"/>
  <c r="AG106" i="6"/>
  <c r="AF106" i="6"/>
  <c r="AE106" i="6"/>
  <c r="AD106" i="6"/>
  <c r="AC106" i="6"/>
  <c r="AB106" i="6"/>
  <c r="V103" i="6"/>
  <c r="AK103" i="6" s="1"/>
  <c r="T103" i="6"/>
  <c r="AJ103" i="6" s="1"/>
  <c r="R103" i="6"/>
  <c r="AI103" i="6" s="1"/>
  <c r="P103" i="6"/>
  <c r="AH103" i="6" s="1"/>
  <c r="N103" i="6"/>
  <c r="AG103" i="6" s="1"/>
  <c r="L103" i="6"/>
  <c r="AF103" i="6" s="1"/>
  <c r="J103" i="6"/>
  <c r="H103" i="6"/>
  <c r="AE103" i="6" s="1"/>
  <c r="F103" i="6"/>
  <c r="AC103" i="6" s="1"/>
  <c r="D103" i="6"/>
  <c r="AB103" i="6" s="1"/>
  <c r="AK102" i="6"/>
  <c r="AJ102" i="6"/>
  <c r="AI102" i="6"/>
  <c r="AH102" i="6"/>
  <c r="AG102" i="6"/>
  <c r="AF102" i="6"/>
  <c r="AE102" i="6"/>
  <c r="AD102" i="6"/>
  <c r="AC102" i="6"/>
  <c r="AB102" i="6"/>
  <c r="AK101" i="6"/>
  <c r="AJ101" i="6"/>
  <c r="AI101" i="6"/>
  <c r="AH101" i="6"/>
  <c r="AG101" i="6"/>
  <c r="AF101" i="6"/>
  <c r="AE101" i="6"/>
  <c r="AD101" i="6"/>
  <c r="AC101" i="6"/>
  <c r="AB101" i="6"/>
  <c r="AF98" i="6"/>
  <c r="AE98" i="6"/>
  <c r="AB98" i="6"/>
  <c r="V98" i="6"/>
  <c r="AK98" i="6" s="1"/>
  <c r="T98" i="6"/>
  <c r="AJ98" i="6" s="1"/>
  <c r="R98" i="6"/>
  <c r="AI98" i="6" s="1"/>
  <c r="P98" i="6"/>
  <c r="AH98" i="6" s="1"/>
  <c r="N98" i="6"/>
  <c r="AG98" i="6" s="1"/>
  <c r="L98" i="6"/>
  <c r="J98" i="6"/>
  <c r="H98" i="6"/>
  <c r="F98" i="6"/>
  <c r="AC98" i="6" s="1"/>
  <c r="D98" i="6"/>
  <c r="AK97" i="6"/>
  <c r="AJ97" i="6"/>
  <c r="AI97" i="6"/>
  <c r="AH97" i="6"/>
  <c r="AG97" i="6"/>
  <c r="AF97" i="6"/>
  <c r="AE97" i="6"/>
  <c r="AD97" i="6"/>
  <c r="AC97" i="6"/>
  <c r="AB97" i="6"/>
  <c r="AK96" i="6"/>
  <c r="AJ96" i="6"/>
  <c r="AI96" i="6"/>
  <c r="AH96" i="6"/>
  <c r="AG96" i="6"/>
  <c r="AF96" i="6"/>
  <c r="AE96" i="6"/>
  <c r="AD96" i="6"/>
  <c r="AC96" i="6"/>
  <c r="AB96" i="6"/>
  <c r="AK95" i="6"/>
  <c r="AJ95" i="6"/>
  <c r="AI95" i="6"/>
  <c r="AH95" i="6"/>
  <c r="AG95" i="6"/>
  <c r="AF95" i="6"/>
  <c r="AE95" i="6"/>
  <c r="AD95" i="6"/>
  <c r="AC95" i="6"/>
  <c r="AB95" i="6"/>
  <c r="AK94" i="6"/>
  <c r="AJ94" i="6"/>
  <c r="AI94" i="6"/>
  <c r="AH94" i="6"/>
  <c r="AG94" i="6"/>
  <c r="AF94" i="6"/>
  <c r="AE94" i="6"/>
  <c r="AD94" i="6"/>
  <c r="AC94" i="6"/>
  <c r="AB94" i="6"/>
  <c r="AK93" i="6"/>
  <c r="AJ93" i="6"/>
  <c r="AI93" i="6"/>
  <c r="AH93" i="6"/>
  <c r="AG93" i="6"/>
  <c r="AF93" i="6"/>
  <c r="AE93" i="6"/>
  <c r="AD93" i="6"/>
  <c r="AC93" i="6"/>
  <c r="AB93" i="6"/>
  <c r="AK92" i="6"/>
  <c r="AJ92" i="6"/>
  <c r="AI92" i="6"/>
  <c r="AH92" i="6"/>
  <c r="AG92" i="6"/>
  <c r="AF92" i="6"/>
  <c r="AE92" i="6"/>
  <c r="AD92" i="6"/>
  <c r="AC92" i="6"/>
  <c r="AB92" i="6"/>
  <c r="V90" i="6"/>
  <c r="T90" i="6"/>
  <c r="R90" i="6"/>
  <c r="P90" i="6"/>
  <c r="N90" i="6"/>
  <c r="L90" i="6"/>
  <c r="J90" i="6"/>
  <c r="H90" i="6"/>
  <c r="F90" i="6"/>
  <c r="D90" i="6"/>
  <c r="V85" i="6"/>
  <c r="T85" i="6"/>
  <c r="R85" i="6"/>
  <c r="P85" i="6"/>
  <c r="N85" i="6"/>
  <c r="L85" i="6"/>
  <c r="J85" i="6"/>
  <c r="H85" i="6"/>
  <c r="F85" i="6"/>
  <c r="D85" i="6"/>
  <c r="AK84" i="6"/>
  <c r="AJ84" i="6"/>
  <c r="AI84" i="6"/>
  <c r="AH84" i="6"/>
  <c r="AG84" i="6"/>
  <c r="AF84" i="6"/>
  <c r="AE84" i="6"/>
  <c r="AD84" i="6"/>
  <c r="AC84" i="6"/>
  <c r="AB84" i="6"/>
  <c r="AK83" i="6"/>
  <c r="AJ83" i="6"/>
  <c r="AI83" i="6"/>
  <c r="AH83" i="6"/>
  <c r="AG83" i="6"/>
  <c r="AF83" i="6"/>
  <c r="AE83" i="6"/>
  <c r="AD83" i="6"/>
  <c r="AC83" i="6"/>
  <c r="AB83" i="6"/>
  <c r="AK82" i="6"/>
  <c r="AJ82" i="6"/>
  <c r="AI82" i="6"/>
  <c r="AH82" i="6"/>
  <c r="AG82" i="6"/>
  <c r="AF82" i="6"/>
  <c r="AE82" i="6"/>
  <c r="AD82" i="6"/>
  <c r="AC82" i="6"/>
  <c r="AB82" i="6"/>
  <c r="AK81" i="6"/>
  <c r="AJ81" i="6"/>
  <c r="AI81" i="6"/>
  <c r="AH81" i="6"/>
  <c r="AG81" i="6"/>
  <c r="AF81" i="6"/>
  <c r="AE81" i="6"/>
  <c r="AD81" i="6"/>
  <c r="AC81" i="6"/>
  <c r="AB81" i="6"/>
  <c r="AK80" i="6"/>
  <c r="AJ80" i="6"/>
  <c r="AI80" i="6"/>
  <c r="AH80" i="6"/>
  <c r="AG80" i="6"/>
  <c r="AF80" i="6"/>
  <c r="AE80" i="6"/>
  <c r="AD80" i="6"/>
  <c r="AC80" i="6"/>
  <c r="AB80" i="6"/>
  <c r="AK79" i="6"/>
  <c r="AJ79" i="6"/>
  <c r="AI79" i="6"/>
  <c r="AH79" i="6"/>
  <c r="AH85" i="6" s="1"/>
  <c r="AG79" i="6"/>
  <c r="AG85" i="6" s="1"/>
  <c r="AF79" i="6"/>
  <c r="AE79" i="6"/>
  <c r="AD79" i="6"/>
  <c r="AC79" i="6"/>
  <c r="AB79" i="6"/>
  <c r="V77" i="6"/>
  <c r="T77" i="6"/>
  <c r="R77" i="6"/>
  <c r="P77" i="6"/>
  <c r="N77" i="6"/>
  <c r="L77" i="6"/>
  <c r="J77" i="6"/>
  <c r="H77" i="6"/>
  <c r="F77" i="6"/>
  <c r="D77" i="6"/>
  <c r="G59" i="6"/>
  <c r="W56" i="6"/>
  <c r="U56" i="6"/>
  <c r="E56" i="6"/>
  <c r="AK52" i="6"/>
  <c r="AJ52" i="6"/>
  <c r="W52" i="6"/>
  <c r="U52" i="6"/>
  <c r="S52" i="6"/>
  <c r="AI52" i="6" s="1"/>
  <c r="Q52" i="6"/>
  <c r="AH52" i="6" s="1"/>
  <c r="O52" i="6"/>
  <c r="AG52" i="6" s="1"/>
  <c r="M52" i="6"/>
  <c r="AF52" i="6" s="1"/>
  <c r="K52" i="6"/>
  <c r="AE52" i="6" s="1"/>
  <c r="I52" i="6"/>
  <c r="AD52" i="6" s="1"/>
  <c r="G52" i="6"/>
  <c r="AC52" i="6" s="1"/>
  <c r="E52" i="6"/>
  <c r="AB52" i="6" s="1"/>
  <c r="AD51" i="6"/>
  <c r="W51" i="6"/>
  <c r="U51" i="6"/>
  <c r="AJ51" i="6" s="1"/>
  <c r="S51" i="6"/>
  <c r="AI51" i="6" s="1"/>
  <c r="Q51" i="6"/>
  <c r="AH51" i="6" s="1"/>
  <c r="O51" i="6"/>
  <c r="AG51" i="6" s="1"/>
  <c r="M51" i="6"/>
  <c r="AF51" i="6" s="1"/>
  <c r="K51" i="6"/>
  <c r="AE51" i="6" s="1"/>
  <c r="I51" i="6"/>
  <c r="G51" i="6"/>
  <c r="AC51" i="6" s="1"/>
  <c r="E51" i="6"/>
  <c r="AB51" i="6" s="1"/>
  <c r="AI50" i="6"/>
  <c r="W50" i="6"/>
  <c r="AG49" i="6"/>
  <c r="AB49" i="6"/>
  <c r="W49" i="6"/>
  <c r="AK49" i="6" s="1"/>
  <c r="U49" i="6"/>
  <c r="AJ49" i="6" s="1"/>
  <c r="S49" i="6"/>
  <c r="AI49" i="6" s="1"/>
  <c r="Q49" i="6"/>
  <c r="AH49" i="6" s="1"/>
  <c r="O49" i="6"/>
  <c r="M49" i="6"/>
  <c r="AF49" i="6" s="1"/>
  <c r="K49" i="6"/>
  <c r="AE49" i="6" s="1"/>
  <c r="I49" i="6"/>
  <c r="AD49" i="6" s="1"/>
  <c r="G49" i="6"/>
  <c r="AC49" i="6" s="1"/>
  <c r="E49" i="6"/>
  <c r="AI48" i="6"/>
  <c r="AE48" i="6"/>
  <c r="AC48" i="6"/>
  <c r="AB48" i="6"/>
  <c r="W48" i="6"/>
  <c r="AK48" i="6" s="1"/>
  <c r="U48" i="6"/>
  <c r="AJ48" i="6" s="1"/>
  <c r="S48" i="6"/>
  <c r="Q48" i="6"/>
  <c r="AH48" i="6" s="1"/>
  <c r="O48" i="6"/>
  <c r="AG48" i="6" s="1"/>
  <c r="M48" i="6"/>
  <c r="AF48" i="6" s="1"/>
  <c r="K48" i="6"/>
  <c r="I48" i="6"/>
  <c r="AD48" i="6" s="1"/>
  <c r="G48" i="6"/>
  <c r="E48" i="6"/>
  <c r="U47" i="6"/>
  <c r="W46" i="6"/>
  <c r="U46" i="6"/>
  <c r="AJ46" i="6" s="1"/>
  <c r="S46" i="6"/>
  <c r="AI46" i="6" s="1"/>
  <c r="Q46" i="6"/>
  <c r="AH46" i="6" s="1"/>
  <c r="O46" i="6"/>
  <c r="AG46" i="6" s="1"/>
  <c r="M46" i="6"/>
  <c r="AF46" i="6" s="1"/>
  <c r="K46" i="6"/>
  <c r="AE46" i="6" s="1"/>
  <c r="I46" i="6"/>
  <c r="AD46" i="6" s="1"/>
  <c r="G46" i="6"/>
  <c r="AC46" i="6" s="1"/>
  <c r="E46" i="6"/>
  <c r="AB46" i="6" s="1"/>
  <c r="W45" i="6"/>
  <c r="U45" i="6"/>
  <c r="AJ45" i="6" s="1"/>
  <c r="S45" i="6"/>
  <c r="AI45" i="6" s="1"/>
  <c r="Q45" i="6"/>
  <c r="AH45" i="6" s="1"/>
  <c r="O45" i="6"/>
  <c r="AG45" i="6" s="1"/>
  <c r="M45" i="6"/>
  <c r="AF45" i="6" s="1"/>
  <c r="K45" i="6"/>
  <c r="AE45" i="6" s="1"/>
  <c r="I45" i="6"/>
  <c r="AD45" i="6" s="1"/>
  <c r="G45" i="6"/>
  <c r="AC45" i="6" s="1"/>
  <c r="E45" i="6"/>
  <c r="AB45" i="6" s="1"/>
  <c r="I44" i="6"/>
  <c r="AG43" i="6"/>
  <c r="W43" i="6"/>
  <c r="AK43" i="6" s="1"/>
  <c r="U43" i="6"/>
  <c r="AJ43" i="6" s="1"/>
  <c r="S43" i="6"/>
  <c r="AI43" i="6" s="1"/>
  <c r="Q43" i="6"/>
  <c r="AH43" i="6" s="1"/>
  <c r="O43" i="6"/>
  <c r="M43" i="6"/>
  <c r="AF43" i="6" s="1"/>
  <c r="K43" i="6"/>
  <c r="AE43" i="6" s="1"/>
  <c r="I43" i="6"/>
  <c r="AD43" i="6" s="1"/>
  <c r="G43" i="6"/>
  <c r="AC43" i="6" s="1"/>
  <c r="E43" i="6"/>
  <c r="E53" i="6" s="1"/>
  <c r="AK41" i="6"/>
  <c r="W41" i="6"/>
  <c r="U41" i="6"/>
  <c r="S41" i="6"/>
  <c r="X41" i="6" s="1"/>
  <c r="X56" i="6" s="1"/>
  <c r="Q41" i="6"/>
  <c r="Q56" i="6" s="1"/>
  <c r="O41" i="6"/>
  <c r="O56" i="6" s="1"/>
  <c r="M41" i="6"/>
  <c r="M56" i="6" s="1"/>
  <c r="K41" i="6"/>
  <c r="K56" i="6" s="1"/>
  <c r="I41" i="6"/>
  <c r="G41" i="6"/>
  <c r="G56" i="6" s="1"/>
  <c r="E41" i="6"/>
  <c r="AF40" i="6"/>
  <c r="AB40" i="6"/>
  <c r="W40" i="6"/>
  <c r="U40" i="6"/>
  <c r="AJ40" i="6" s="1"/>
  <c r="S40" i="6"/>
  <c r="AI40" i="6" s="1"/>
  <c r="Q40" i="6"/>
  <c r="AH40" i="6" s="1"/>
  <c r="O40" i="6"/>
  <c r="AG40" i="6" s="1"/>
  <c r="M40" i="6"/>
  <c r="K40" i="6"/>
  <c r="AE40" i="6" s="1"/>
  <c r="I40" i="6"/>
  <c r="I62" i="6" s="1"/>
  <c r="G40" i="6"/>
  <c r="AC40" i="6" s="1"/>
  <c r="E40" i="6"/>
  <c r="AH39" i="6"/>
  <c r="AD39" i="6"/>
  <c r="AC39" i="6"/>
  <c r="AB39" i="6"/>
  <c r="W39" i="6"/>
  <c r="W42" i="6" s="1"/>
  <c r="U39" i="6"/>
  <c r="U42" i="6" s="1"/>
  <c r="S39" i="6"/>
  <c r="S42" i="6" s="1"/>
  <c r="Q39" i="6"/>
  <c r="Q63" i="6" s="1"/>
  <c r="O39" i="6"/>
  <c r="AG39" i="6" s="1"/>
  <c r="M39" i="6"/>
  <c r="AF39" i="6" s="1"/>
  <c r="K39" i="6"/>
  <c r="K63" i="6" s="1"/>
  <c r="I39" i="6"/>
  <c r="I63" i="6" s="1"/>
  <c r="G39" i="6"/>
  <c r="G63" i="6" s="1"/>
  <c r="E39" i="6"/>
  <c r="E63" i="6" s="1"/>
  <c r="AK37" i="6"/>
  <c r="AJ37" i="6"/>
  <c r="AF37" i="6"/>
  <c r="W37" i="6"/>
  <c r="U37" i="6"/>
  <c r="S37" i="6"/>
  <c r="Q37" i="6"/>
  <c r="O37" i="6"/>
  <c r="AG37" i="6" s="1"/>
  <c r="M37" i="6"/>
  <c r="K37" i="6"/>
  <c r="I37" i="6"/>
  <c r="AD37" i="6" s="1"/>
  <c r="G37" i="6"/>
  <c r="AC37" i="6" s="1"/>
  <c r="E37" i="6"/>
  <c r="AK34" i="6"/>
  <c r="AB34" i="6"/>
  <c r="W34" i="6"/>
  <c r="U34" i="6"/>
  <c r="S34" i="6"/>
  <c r="AI34" i="6" s="1"/>
  <c r="Q34" i="6"/>
  <c r="AH34" i="6" s="1"/>
  <c r="O34" i="6"/>
  <c r="AG34" i="6" s="1"/>
  <c r="M34" i="6"/>
  <c r="AF34" i="6" s="1"/>
  <c r="K34" i="6"/>
  <c r="AE34" i="6" s="1"/>
  <c r="I34" i="6"/>
  <c r="AD34" i="6" s="1"/>
  <c r="G34" i="6"/>
  <c r="AC34" i="6" s="1"/>
  <c r="E34" i="6"/>
  <c r="O29" i="6"/>
  <c r="O28" i="6"/>
  <c r="M27" i="6"/>
  <c r="U50" i="6" s="1"/>
  <c r="AJ50" i="6" s="1"/>
  <c r="L27" i="6"/>
  <c r="K27" i="6"/>
  <c r="Q50" i="6" s="1"/>
  <c r="AH50" i="6" s="1"/>
  <c r="J27" i="6"/>
  <c r="O50" i="6" s="1"/>
  <c r="AG50" i="6" s="1"/>
  <c r="I27" i="6"/>
  <c r="M50" i="6" s="1"/>
  <c r="AF50" i="6" s="1"/>
  <c r="H27" i="6"/>
  <c r="K50" i="6" s="1"/>
  <c r="AE50" i="6" s="1"/>
  <c r="G27" i="6"/>
  <c r="I50" i="6" s="1"/>
  <c r="AD50" i="6" s="1"/>
  <c r="F27" i="6"/>
  <c r="G50" i="6" s="1"/>
  <c r="AC50" i="6" s="1"/>
  <c r="E27" i="6"/>
  <c r="O24" i="6"/>
  <c r="X47" i="6" s="1"/>
  <c r="N24" i="6"/>
  <c r="W47" i="6" s="1"/>
  <c r="M24" i="6"/>
  <c r="L24" i="6"/>
  <c r="S47" i="6" s="1"/>
  <c r="K24" i="6"/>
  <c r="Q47" i="6" s="1"/>
  <c r="J24" i="6"/>
  <c r="O47" i="6" s="1"/>
  <c r="AG47" i="6" s="1"/>
  <c r="I24" i="6"/>
  <c r="M47" i="6" s="1"/>
  <c r="H24" i="6"/>
  <c r="K47" i="6" s="1"/>
  <c r="G24" i="6"/>
  <c r="I47" i="6" s="1"/>
  <c r="F24" i="6"/>
  <c r="G47" i="6" s="1"/>
  <c r="E24" i="6"/>
  <c r="E47" i="6" s="1"/>
  <c r="V21" i="6"/>
  <c r="AM150" i="7" l="1"/>
  <c r="P157" i="1"/>
  <c r="AN152" i="7"/>
  <c r="O162" i="1" s="1"/>
  <c r="O161" i="1"/>
  <c r="K11" i="21" s="1"/>
  <c r="L11" i="21" s="1"/>
  <c r="P20" i="6"/>
  <c r="K44" i="6"/>
  <c r="AJ39" i="6"/>
  <c r="AD40" i="6"/>
  <c r="O44" i="6"/>
  <c r="AG44" i="6" s="1"/>
  <c r="Q62" i="6"/>
  <c r="Q64" i="6" s="1"/>
  <c r="K42" i="6"/>
  <c r="K54" i="6" s="1"/>
  <c r="M44" i="6"/>
  <c r="AF44" i="6" s="1"/>
  <c r="W59" i="6"/>
  <c r="W61" i="6" s="1"/>
  <c r="M42" i="6"/>
  <c r="I36" i="6"/>
  <c r="AD36" i="6" s="1"/>
  <c r="Q143" i="6"/>
  <c r="AH143" i="6" s="1"/>
  <c r="O42" i="6"/>
  <c r="AG42" i="6" s="1"/>
  <c r="AG41" i="6"/>
  <c r="X43" i="6"/>
  <c r="AJ85" i="6"/>
  <c r="W143" i="6"/>
  <c r="AK143" i="6" s="1"/>
  <c r="Q42" i="6"/>
  <c r="AH42" i="6" s="1"/>
  <c r="X34" i="6"/>
  <c r="AC85" i="6"/>
  <c r="O27" i="6"/>
  <c r="X48" i="6"/>
  <c r="E58" i="6"/>
  <c r="AE37" i="6"/>
  <c r="I54" i="6"/>
  <c r="AD44" i="6"/>
  <c r="Q102" i="6"/>
  <c r="Q101" i="6"/>
  <c r="Q103" i="6" s="1"/>
  <c r="Q110" i="6" s="1"/>
  <c r="AU110" i="6" s="1"/>
  <c r="G36" i="6"/>
  <c r="G38" i="6" s="1"/>
  <c r="AC38" i="6" s="1"/>
  <c r="Q58" i="6"/>
  <c r="E118" i="6"/>
  <c r="E121" i="6" s="1"/>
  <c r="AO121" i="6" s="1"/>
  <c r="E117" i="6"/>
  <c r="E119" i="6" s="1"/>
  <c r="AF47" i="6"/>
  <c r="M57" i="6"/>
  <c r="M58" i="6" s="1"/>
  <c r="AB47" i="6"/>
  <c r="X143" i="6"/>
  <c r="AL143" i="6" s="1"/>
  <c r="W63" i="6"/>
  <c r="AK42" i="6"/>
  <c r="AK39" i="6"/>
  <c r="E62" i="6"/>
  <c r="G62" i="6"/>
  <c r="Q57" i="6"/>
  <c r="AH47" i="6"/>
  <c r="AE44" i="6"/>
  <c r="E57" i="6"/>
  <c r="I118" i="6"/>
  <c r="I127" i="6" s="1"/>
  <c r="I130" i="6" s="1"/>
  <c r="I117" i="6"/>
  <c r="I119" i="6" s="1"/>
  <c r="AC47" i="6"/>
  <c r="G57" i="6"/>
  <c r="I102" i="6"/>
  <c r="I64" i="6"/>
  <c r="I101" i="6"/>
  <c r="X51" i="6"/>
  <c r="AE85" i="6"/>
  <c r="AE47" i="6"/>
  <c r="K57" i="6"/>
  <c r="K58" i="6" s="1"/>
  <c r="AC41" i="6"/>
  <c r="G143" i="6"/>
  <c r="AC143" i="6" s="1"/>
  <c r="G53" i="6"/>
  <c r="G44" i="6"/>
  <c r="AI47" i="6"/>
  <c r="X52" i="6"/>
  <c r="U57" i="6"/>
  <c r="X49" i="6"/>
  <c r="G117" i="6"/>
  <c r="G118" i="6"/>
  <c r="G125" i="6" s="1"/>
  <c r="AP125" i="6" s="1"/>
  <c r="AD42" i="6"/>
  <c r="E143" i="6"/>
  <c r="AB43" i="6"/>
  <c r="B43" i="6"/>
  <c r="B45" i="6" s="1"/>
  <c r="AJ34" i="6"/>
  <c r="AH37" i="6"/>
  <c r="I56" i="6"/>
  <c r="AD41" i="6"/>
  <c r="I143" i="6"/>
  <c r="AD143" i="6" s="1"/>
  <c r="I53" i="6"/>
  <c r="X46" i="6"/>
  <c r="AJ47" i="6"/>
  <c r="E50" i="6"/>
  <c r="AB50" i="6" s="1"/>
  <c r="W60" i="6"/>
  <c r="W57" i="6"/>
  <c r="E59" i="6"/>
  <c r="E60" i="6" s="1"/>
  <c r="Q118" i="6"/>
  <c r="Q117" i="6"/>
  <c r="Q119" i="6" s="1"/>
  <c r="O57" i="6"/>
  <c r="O58" i="6" s="1"/>
  <c r="S63" i="6"/>
  <c r="AI39" i="6"/>
  <c r="AI42" i="6"/>
  <c r="AD47" i="6"/>
  <c r="I57" i="6"/>
  <c r="X45" i="6"/>
  <c r="Y41" i="6"/>
  <c r="Z41" i="6" s="1"/>
  <c r="AI37" i="6"/>
  <c r="AK47" i="6"/>
  <c r="AI85" i="6"/>
  <c r="AD85" i="6"/>
  <c r="G60" i="6"/>
  <c r="X39" i="6"/>
  <c r="X42" i="6" s="1"/>
  <c r="AB41" i="6"/>
  <c r="I35" i="6"/>
  <c r="W62" i="6"/>
  <c r="AK40" i="6"/>
  <c r="X40" i="6"/>
  <c r="X62" i="6" s="1"/>
  <c r="AB42" i="6"/>
  <c r="E44" i="6"/>
  <c r="E54" i="6" s="1"/>
  <c r="U63" i="6"/>
  <c r="AB85" i="6"/>
  <c r="S143" i="6"/>
  <c r="AI143" i="6" s="1"/>
  <c r="E125" i="6"/>
  <c r="AO125" i="6" s="1"/>
  <c r="E122" i="6"/>
  <c r="AO122" i="6" s="1"/>
  <c r="E126" i="6"/>
  <c r="AO126" i="6" s="1"/>
  <c r="E123" i="6"/>
  <c r="AO123" i="6" s="1"/>
  <c r="E124" i="6"/>
  <c r="AO124" i="6" s="1"/>
  <c r="AE41" i="6"/>
  <c r="M143" i="6"/>
  <c r="AF143" i="6" s="1"/>
  <c r="Q44" i="6"/>
  <c r="Q53" i="6" s="1"/>
  <c r="AK46" i="6"/>
  <c r="K59" i="6"/>
  <c r="K60" i="6" s="1"/>
  <c r="M63" i="6"/>
  <c r="X37" i="6"/>
  <c r="I124" i="6"/>
  <c r="AQ124" i="6" s="1"/>
  <c r="I121" i="6"/>
  <c r="AQ121" i="6" s="1"/>
  <c r="I125" i="6"/>
  <c r="AQ125" i="6" s="1"/>
  <c r="AE39" i="6"/>
  <c r="AF41" i="6"/>
  <c r="O143" i="6"/>
  <c r="AG143" i="6" s="1"/>
  <c r="S44" i="6"/>
  <c r="AK45" i="6"/>
  <c r="AK51" i="6"/>
  <c r="M59" i="6"/>
  <c r="O63" i="6"/>
  <c r="AB37" i="6"/>
  <c r="U44" i="6"/>
  <c r="O59" i="6"/>
  <c r="O60" i="6" s="1"/>
  <c r="AF85" i="6"/>
  <c r="Q127" i="6"/>
  <c r="Q130" i="6" s="1"/>
  <c r="Q108" i="6"/>
  <c r="AU108" i="6" s="1"/>
  <c r="Q107" i="6"/>
  <c r="AU107" i="6" s="1"/>
  <c r="Q106" i="6"/>
  <c r="AH41" i="6"/>
  <c r="W44" i="6"/>
  <c r="AK50" i="6"/>
  <c r="Q59" i="6"/>
  <c r="Q60" i="6" s="1"/>
  <c r="K62" i="6"/>
  <c r="Q109" i="6"/>
  <c r="AU109" i="6" s="1"/>
  <c r="K117" i="6"/>
  <c r="K119" i="6" s="1"/>
  <c r="K118" i="6"/>
  <c r="K125" i="6" s="1"/>
  <c r="AR125" i="6" s="1"/>
  <c r="S62" i="6"/>
  <c r="U59" i="6"/>
  <c r="U60" i="6" s="1"/>
  <c r="AI41" i="6"/>
  <c r="AJ42" i="6"/>
  <c r="U143" i="6"/>
  <c r="AJ143" i="6" s="1"/>
  <c r="K53" i="6"/>
  <c r="M62" i="6"/>
  <c r="AK85" i="6"/>
  <c r="Q125" i="6"/>
  <c r="AU125" i="6" s="1"/>
  <c r="Q122" i="6"/>
  <c r="AU122" i="6" s="1"/>
  <c r="Q126" i="6"/>
  <c r="AU126" i="6" s="1"/>
  <c r="Q123" i="6"/>
  <c r="AU123" i="6" s="1"/>
  <c r="Q124" i="6"/>
  <c r="AU124" i="6" s="1"/>
  <c r="Q121" i="6"/>
  <c r="AU121" i="6" s="1"/>
  <c r="U62" i="6"/>
  <c r="AJ41" i="6"/>
  <c r="S56" i="6"/>
  <c r="O62" i="6"/>
  <c r="E127" i="6"/>
  <c r="E130" i="6" s="1"/>
  <c r="K143" i="6"/>
  <c r="AE143" i="6" s="1"/>
  <c r="O54" i="6" l="1"/>
  <c r="AE42" i="6"/>
  <c r="Q36" i="6"/>
  <c r="Q35" i="6" s="1"/>
  <c r="I38" i="6"/>
  <c r="AD38" i="6" s="1"/>
  <c r="I129" i="6"/>
  <c r="AD129" i="6" s="1"/>
  <c r="E112" i="1" s="1"/>
  <c r="AM151" i="7"/>
  <c r="N160" i="1"/>
  <c r="G11" i="21" s="1"/>
  <c r="Q111" i="6"/>
  <c r="AU111" i="6" s="1"/>
  <c r="K124" i="6"/>
  <c r="AR124" i="6" s="1"/>
  <c r="K123" i="6"/>
  <c r="AR123" i="6" s="1"/>
  <c r="K121" i="6"/>
  <c r="AR121" i="6" s="1"/>
  <c r="M54" i="6"/>
  <c r="AF53" i="6" s="1"/>
  <c r="K126" i="6"/>
  <c r="AR126" i="6" s="1"/>
  <c r="I123" i="6"/>
  <c r="AQ123" i="6" s="1"/>
  <c r="Q112" i="6"/>
  <c r="I126" i="6"/>
  <c r="AQ126" i="6" s="1"/>
  <c r="AQ127" i="6" s="1"/>
  <c r="M53" i="6"/>
  <c r="Q113" i="6"/>
  <c r="AU113" i="6" s="1"/>
  <c r="I122" i="6"/>
  <c r="AQ122" i="6" s="1"/>
  <c r="O53" i="6"/>
  <c r="O84" i="6"/>
  <c r="O81" i="6"/>
  <c r="AG78" i="6"/>
  <c r="AT78" i="6" s="1"/>
  <c r="O82" i="6"/>
  <c r="O83" i="6"/>
  <c r="O80" i="6"/>
  <c r="O79" i="6"/>
  <c r="O85" i="6" s="1"/>
  <c r="K83" i="6"/>
  <c r="K80" i="6"/>
  <c r="K84" i="6"/>
  <c r="K81" i="6"/>
  <c r="K79" i="6"/>
  <c r="K82" i="6"/>
  <c r="AE78" i="6"/>
  <c r="AR78" i="6" s="1"/>
  <c r="Q84" i="6"/>
  <c r="Q81" i="6"/>
  <c r="AH78" i="6"/>
  <c r="AU78" i="6" s="1"/>
  <c r="Q82" i="6"/>
  <c r="Q79" i="6"/>
  <c r="Q80" i="6"/>
  <c r="Q135" i="6" s="1"/>
  <c r="AH135" i="6" s="1"/>
  <c r="Q83" i="6"/>
  <c r="Q140" i="6"/>
  <c r="AH140" i="6" s="1"/>
  <c r="I123" i="1" s="1"/>
  <c r="AH35" i="6"/>
  <c r="M88" i="6"/>
  <c r="M89" i="6"/>
  <c r="O88" i="6"/>
  <c r="O89" i="6"/>
  <c r="U84" i="6"/>
  <c r="U81" i="6"/>
  <c r="AJ78" i="6"/>
  <c r="AW78" i="6" s="1"/>
  <c r="U82" i="6"/>
  <c r="U79" i="6"/>
  <c r="U83" i="6"/>
  <c r="U80" i="6"/>
  <c r="E82" i="6"/>
  <c r="E79" i="6"/>
  <c r="E83" i="6"/>
  <c r="E80" i="6"/>
  <c r="E81" i="6"/>
  <c r="AB78" i="6"/>
  <c r="AO78" i="6" s="1"/>
  <c r="E84" i="6"/>
  <c r="K149" i="6"/>
  <c r="AE149" i="6" s="1"/>
  <c r="F132" i="1" s="1"/>
  <c r="AE53" i="6"/>
  <c r="G123" i="6"/>
  <c r="AP123" i="6" s="1"/>
  <c r="AF42" i="6"/>
  <c r="M36" i="6"/>
  <c r="S117" i="6"/>
  <c r="S118" i="6"/>
  <c r="Q38" i="6"/>
  <c r="AH38" i="6" s="1"/>
  <c r="W36" i="6"/>
  <c r="I149" i="6"/>
  <c r="AD149" i="6" s="1"/>
  <c r="E132" i="1" s="1"/>
  <c r="AD53" i="6"/>
  <c r="K101" i="6"/>
  <c r="K102" i="6"/>
  <c r="K64" i="6"/>
  <c r="Q74" i="6"/>
  <c r="AH74" i="6" s="1"/>
  <c r="Q73" i="6"/>
  <c r="Q75" i="6"/>
  <c r="AH75" i="6" s="1"/>
  <c r="Q76" i="6"/>
  <c r="AH76" i="6" s="1"/>
  <c r="AK44" i="6"/>
  <c r="W53" i="6"/>
  <c r="W54" i="6"/>
  <c r="AJ44" i="6"/>
  <c r="U54" i="6"/>
  <c r="U53" i="6"/>
  <c r="M118" i="6"/>
  <c r="M117" i="6"/>
  <c r="M119" i="6" s="1"/>
  <c r="AB44" i="6"/>
  <c r="AB143" i="6"/>
  <c r="Y143" i="6"/>
  <c r="K75" i="6"/>
  <c r="AE75" i="6" s="1"/>
  <c r="K76" i="6"/>
  <c r="AE76" i="6" s="1"/>
  <c r="K73" i="6"/>
  <c r="K74" i="6"/>
  <c r="AE74" i="6" s="1"/>
  <c r="AD130" i="6"/>
  <c r="E113" i="1" s="1"/>
  <c r="K36" i="6"/>
  <c r="S101" i="6"/>
  <c r="S102" i="6"/>
  <c r="S64" i="6"/>
  <c r="G74" i="6"/>
  <c r="AC74" i="6" s="1"/>
  <c r="G75" i="6"/>
  <c r="AC75" i="6" s="1"/>
  <c r="G76" i="6"/>
  <c r="AC76" i="6" s="1"/>
  <c r="G73" i="6"/>
  <c r="U102" i="6"/>
  <c r="U64" i="6"/>
  <c r="U101" i="6"/>
  <c r="U103" i="6" s="1"/>
  <c r="O149" i="6"/>
  <c r="AG149" i="6" s="1"/>
  <c r="H132" i="1" s="1"/>
  <c r="AG53" i="6"/>
  <c r="Q88" i="6"/>
  <c r="Q89" i="6"/>
  <c r="G126" i="6"/>
  <c r="AP126" i="6" s="1"/>
  <c r="K88" i="6"/>
  <c r="K90" i="6" s="1"/>
  <c r="K89" i="6"/>
  <c r="E61" i="6"/>
  <c r="I58" i="6"/>
  <c r="U73" i="6"/>
  <c r="U74" i="6"/>
  <c r="AJ74" i="6" s="1"/>
  <c r="U75" i="6"/>
  <c r="AJ75" i="6" s="1"/>
  <c r="U76" i="6"/>
  <c r="AJ76" i="6" s="1"/>
  <c r="U58" i="6"/>
  <c r="S36" i="6"/>
  <c r="E102" i="6"/>
  <c r="E101" i="6"/>
  <c r="E64" i="6"/>
  <c r="X44" i="6"/>
  <c r="G129" i="6"/>
  <c r="AC129" i="6" s="1"/>
  <c r="D112" i="1" s="1"/>
  <c r="AC36" i="6"/>
  <c r="G35" i="6"/>
  <c r="E88" i="6"/>
  <c r="E89" i="6"/>
  <c r="Q61" i="6"/>
  <c r="G58" i="6"/>
  <c r="O61" i="6"/>
  <c r="AK91" i="6"/>
  <c r="W97" i="6"/>
  <c r="AX97" i="6" s="1"/>
  <c r="W95" i="6"/>
  <c r="AX95" i="6" s="1"/>
  <c r="W92" i="6"/>
  <c r="W93" i="6"/>
  <c r="AX93" i="6" s="1"/>
  <c r="W96" i="6"/>
  <c r="AX96" i="6" s="1"/>
  <c r="W94" i="6"/>
  <c r="AX94" i="6" s="1"/>
  <c r="AU127" i="6"/>
  <c r="AH130" i="6"/>
  <c r="I113" i="1" s="1"/>
  <c r="K61" i="6"/>
  <c r="I140" i="6"/>
  <c r="AD140" i="6" s="1"/>
  <c r="E123" i="1" s="1"/>
  <c r="AD35" i="6"/>
  <c r="W73" i="6"/>
  <c r="W74" i="6"/>
  <c r="AK74" i="6" s="1"/>
  <c r="W75" i="6"/>
  <c r="AK75" i="6" s="1"/>
  <c r="W76" i="6"/>
  <c r="AK76" i="6" s="1"/>
  <c r="I59" i="6"/>
  <c r="AI44" i="6"/>
  <c r="S54" i="6"/>
  <c r="S53" i="6"/>
  <c r="X53" i="6" s="1"/>
  <c r="G121" i="6"/>
  <c r="AP121" i="6" s="1"/>
  <c r="G122" i="6"/>
  <c r="AP122" i="6" s="1"/>
  <c r="I75" i="6"/>
  <c r="AD75" i="6" s="1"/>
  <c r="I76" i="6"/>
  <c r="AD76" i="6" s="1"/>
  <c r="I74" i="6"/>
  <c r="AD74" i="6" s="1"/>
  <c r="I73" i="6"/>
  <c r="U61" i="6"/>
  <c r="S59" i="6"/>
  <c r="G124" i="6"/>
  <c r="AP124" i="6" s="1"/>
  <c r="G127" i="6"/>
  <c r="G130" i="6" s="1"/>
  <c r="AK78" i="6"/>
  <c r="AX78" i="6" s="1"/>
  <c r="W82" i="6"/>
  <c r="W79" i="6"/>
  <c r="W84" i="6"/>
  <c r="W80" i="6"/>
  <c r="W83" i="6"/>
  <c r="W81" i="6"/>
  <c r="U36" i="6"/>
  <c r="M102" i="6"/>
  <c r="M101" i="6"/>
  <c r="M103" i="6" s="1"/>
  <c r="M64" i="6"/>
  <c r="O76" i="6"/>
  <c r="AG76" i="6" s="1"/>
  <c r="O73" i="6"/>
  <c r="O74" i="6"/>
  <c r="AG74" i="6" s="1"/>
  <c r="O75" i="6"/>
  <c r="AG75" i="6" s="1"/>
  <c r="M60" i="6"/>
  <c r="M61" i="6" s="1"/>
  <c r="G119" i="6"/>
  <c r="S57" i="6"/>
  <c r="AU112" i="6"/>
  <c r="Q54" i="6"/>
  <c r="AH44" i="6"/>
  <c r="U117" i="6"/>
  <c r="U118" i="6"/>
  <c r="X63" i="6"/>
  <c r="X64" i="6" s="1"/>
  <c r="Y42" i="6"/>
  <c r="B41" i="6"/>
  <c r="E36" i="6"/>
  <c r="W58" i="6"/>
  <c r="O36" i="6"/>
  <c r="AO127" i="6"/>
  <c r="Q114" i="6"/>
  <c r="Q131" i="6" s="1"/>
  <c r="AH131" i="6" s="1"/>
  <c r="AU106" i="6"/>
  <c r="Q129" i="6"/>
  <c r="AH129" i="6" s="1"/>
  <c r="I112" i="1" s="1"/>
  <c r="AH36" i="6"/>
  <c r="M76" i="6"/>
  <c r="AF76" i="6" s="1"/>
  <c r="M73" i="6"/>
  <c r="M74" i="6"/>
  <c r="AF74" i="6" s="1"/>
  <c r="M75" i="6"/>
  <c r="AF75" i="6" s="1"/>
  <c r="W101" i="6"/>
  <c r="W64" i="6"/>
  <c r="W102" i="6"/>
  <c r="W117" i="6"/>
  <c r="W118" i="6"/>
  <c r="AB130" i="6"/>
  <c r="C113" i="1" s="1"/>
  <c r="O101" i="6"/>
  <c r="O102" i="6"/>
  <c r="O64" i="6"/>
  <c r="K122" i="6"/>
  <c r="AR122" i="6" s="1"/>
  <c r="AR127" i="6" s="1"/>
  <c r="K127" i="6"/>
  <c r="K130" i="6" s="1"/>
  <c r="O117" i="6"/>
  <c r="O118" i="6"/>
  <c r="G83" i="6"/>
  <c r="G80" i="6"/>
  <c r="G84" i="6"/>
  <c r="G79" i="6"/>
  <c r="G82" i="6"/>
  <c r="AC78" i="6"/>
  <c r="AP78" i="6" s="1"/>
  <c r="G81" i="6"/>
  <c r="X59" i="6"/>
  <c r="G54" i="6"/>
  <c r="AC44" i="6"/>
  <c r="I103" i="6"/>
  <c r="E74" i="6"/>
  <c r="E75" i="6"/>
  <c r="E76" i="6"/>
  <c r="E73" i="6"/>
  <c r="B57" i="6"/>
  <c r="B58" i="6" s="1"/>
  <c r="G101" i="6"/>
  <c r="G64" i="6"/>
  <c r="G102" i="6"/>
  <c r="G61" i="6"/>
  <c r="X50" i="6"/>
  <c r="X54" i="6" l="1"/>
  <c r="AL42" i="6"/>
  <c r="M149" i="6"/>
  <c r="AF149" i="6" s="1"/>
  <c r="G132" i="1" s="1"/>
  <c r="AM152" i="7"/>
  <c r="N162" i="1" s="1"/>
  <c r="N161" i="1"/>
  <c r="H11" i="21" s="1"/>
  <c r="I11" i="21" s="1"/>
  <c r="E103" i="6"/>
  <c r="W85" i="6"/>
  <c r="O90" i="6"/>
  <c r="G85" i="6"/>
  <c r="U85" i="6"/>
  <c r="AU114" i="6"/>
  <c r="M97" i="6"/>
  <c r="AS97" i="6" s="1"/>
  <c r="M93" i="6"/>
  <c r="AS93" i="6" s="1"/>
  <c r="M96" i="6"/>
  <c r="AS96" i="6" s="1"/>
  <c r="M94" i="6"/>
  <c r="AS94" i="6" s="1"/>
  <c r="M95" i="6"/>
  <c r="AS95" i="6" s="1"/>
  <c r="AF91" i="6"/>
  <c r="M92" i="6"/>
  <c r="E96" i="6"/>
  <c r="E95" i="6"/>
  <c r="E92" i="6"/>
  <c r="E93" i="6"/>
  <c r="E150" i="6" s="1"/>
  <c r="E97" i="6"/>
  <c r="AB91" i="6"/>
  <c r="E94" i="6"/>
  <c r="AC134" i="6"/>
  <c r="D117" i="1" s="1"/>
  <c r="G77" i="6"/>
  <c r="AC73" i="6"/>
  <c r="W149" i="6"/>
  <c r="AK149" i="6" s="1"/>
  <c r="L132" i="1" s="1"/>
  <c r="AK53" i="6"/>
  <c r="B60" i="6"/>
  <c r="B61" i="6" s="1"/>
  <c r="K85" i="6"/>
  <c r="E134" i="6"/>
  <c r="AB73" i="6"/>
  <c r="E77" i="6"/>
  <c r="AG134" i="6"/>
  <c r="H117" i="1" s="1"/>
  <c r="O77" i="6"/>
  <c r="AG73" i="6"/>
  <c r="AK134" i="6"/>
  <c r="L117" i="1" s="1"/>
  <c r="W77" i="6"/>
  <c r="AK73" i="6"/>
  <c r="X149" i="6"/>
  <c r="AL149" i="6" s="1"/>
  <c r="M132" i="1" s="1"/>
  <c r="C14" i="21" s="1"/>
  <c r="E111" i="6"/>
  <c r="AO111" i="6" s="1"/>
  <c r="E112" i="6"/>
  <c r="E113" i="6"/>
  <c r="AO113" i="6" s="1"/>
  <c r="E106" i="6"/>
  <c r="E107" i="6"/>
  <c r="AO107" i="6" s="1"/>
  <c r="E108" i="6"/>
  <c r="AO108" i="6" s="1"/>
  <c r="E109" i="6"/>
  <c r="AO109" i="6" s="1"/>
  <c r="E110" i="6"/>
  <c r="AO110" i="6" s="1"/>
  <c r="E149" i="6"/>
  <c r="AB149" i="6" s="1"/>
  <c r="C132" i="1" s="1"/>
  <c r="AB53" i="6"/>
  <c r="S125" i="6"/>
  <c r="AV125" i="6" s="1"/>
  <c r="S122" i="6"/>
  <c r="AV122" i="6" s="1"/>
  <c r="S124" i="6"/>
  <c r="AV124" i="6" s="1"/>
  <c r="S127" i="6"/>
  <c r="S130" i="6" s="1"/>
  <c r="S123" i="6"/>
  <c r="AV123" i="6" s="1"/>
  <c r="S126" i="6"/>
  <c r="AV126" i="6" s="1"/>
  <c r="S121" i="6"/>
  <c r="AV121" i="6" s="1"/>
  <c r="O125" i="6"/>
  <c r="AT125" i="6" s="1"/>
  <c r="O124" i="6"/>
  <c r="AT124" i="6" s="1"/>
  <c r="O123" i="6"/>
  <c r="AT123" i="6" s="1"/>
  <c r="O121" i="6"/>
  <c r="AT121" i="6" s="1"/>
  <c r="O126" i="6"/>
  <c r="AT126" i="6" s="1"/>
  <c r="O127" i="6"/>
  <c r="O130" i="6" s="1"/>
  <c r="O122" i="6"/>
  <c r="AT122" i="6" s="1"/>
  <c r="AC130" i="6"/>
  <c r="D113" i="1" s="1"/>
  <c r="S35" i="6"/>
  <c r="AI36" i="6"/>
  <c r="S129" i="6"/>
  <c r="AI129" i="6" s="1"/>
  <c r="J112" i="1" s="1"/>
  <c r="S38" i="6"/>
  <c r="AI38" i="6" s="1"/>
  <c r="AH134" i="6"/>
  <c r="I117" i="1" s="1"/>
  <c r="Q77" i="6"/>
  <c r="AH73" i="6"/>
  <c r="U129" i="6"/>
  <c r="AJ129" i="6" s="1"/>
  <c r="K112" i="1" s="1"/>
  <c r="AJ36" i="6"/>
  <c r="U38" i="6"/>
  <c r="AJ38" i="6" s="1"/>
  <c r="U35" i="6"/>
  <c r="U89" i="6"/>
  <c r="U88" i="6"/>
  <c r="Q90" i="6"/>
  <c r="S103" i="6"/>
  <c r="E85" i="6"/>
  <c r="AO82" i="6"/>
  <c r="AO79" i="6"/>
  <c r="AO83" i="6"/>
  <c r="AO80" i="6"/>
  <c r="AO81" i="6"/>
  <c r="AO84" i="6"/>
  <c r="AB75" i="6"/>
  <c r="Y64" i="6"/>
  <c r="AW84" i="6"/>
  <c r="AW81" i="6"/>
  <c r="AW82" i="6"/>
  <c r="AW79" i="6"/>
  <c r="AW80" i="6"/>
  <c r="AW83" i="6"/>
  <c r="AU84" i="6"/>
  <c r="AU81" i="6"/>
  <c r="AU79" i="6"/>
  <c r="AU80" i="6"/>
  <c r="AU83" i="6"/>
  <c r="AU82" i="6"/>
  <c r="AE130" i="6"/>
  <c r="F113" i="1" s="1"/>
  <c r="Y46" i="6"/>
  <c r="K129" i="6"/>
  <c r="AE129" i="6" s="1"/>
  <c r="F112" i="1" s="1"/>
  <c r="K35" i="6"/>
  <c r="AE36" i="6"/>
  <c r="K38" i="6"/>
  <c r="AE38" i="6" s="1"/>
  <c r="M123" i="6"/>
  <c r="AS123" i="6" s="1"/>
  <c r="M122" i="6"/>
  <c r="AS122" i="6" s="1"/>
  <c r="M124" i="6"/>
  <c r="AS124" i="6" s="1"/>
  <c r="M125" i="6"/>
  <c r="AS125" i="6" s="1"/>
  <c r="M121" i="6"/>
  <c r="AS121" i="6" s="1"/>
  <c r="M126" i="6"/>
  <c r="AS126" i="6" s="1"/>
  <c r="M127" i="6"/>
  <c r="M130" i="6" s="1"/>
  <c r="M35" i="6"/>
  <c r="AF36" i="6"/>
  <c r="M129" i="6"/>
  <c r="AF129" i="6" s="1"/>
  <c r="G112" i="1" s="1"/>
  <c r="M38" i="6"/>
  <c r="AF38" i="6" s="1"/>
  <c r="Q149" i="6"/>
  <c r="AH149" i="6" s="1"/>
  <c r="I132" i="1" s="1"/>
  <c r="AH53" i="6"/>
  <c r="Q97" i="6"/>
  <c r="AU97" i="6" s="1"/>
  <c r="Q94" i="6"/>
  <c r="AU94" i="6" s="1"/>
  <c r="AH91" i="6"/>
  <c r="Q95" i="6"/>
  <c r="AU95" i="6" s="1"/>
  <c r="Q92" i="6"/>
  <c r="Q150" i="6" s="1"/>
  <c r="Q93" i="6"/>
  <c r="AU93" i="6" s="1"/>
  <c r="Q96" i="6"/>
  <c r="W103" i="6"/>
  <c r="X101" i="6"/>
  <c r="S74" i="6"/>
  <c r="AI74" i="6" s="1"/>
  <c r="S73" i="6"/>
  <c r="S75" i="6"/>
  <c r="AI75" i="6" s="1"/>
  <c r="S76" i="6"/>
  <c r="AI76" i="6" s="1"/>
  <c r="S60" i="6"/>
  <c r="S61" i="6" s="1"/>
  <c r="I61" i="6"/>
  <c r="I60" i="6"/>
  <c r="E90" i="6"/>
  <c r="AB76" i="6"/>
  <c r="U119" i="6"/>
  <c r="O96" i="6"/>
  <c r="AT96" i="6" s="1"/>
  <c r="O94" i="6"/>
  <c r="AT94" i="6" s="1"/>
  <c r="O97" i="6"/>
  <c r="AT97" i="6" s="1"/>
  <c r="AG91" i="6"/>
  <c r="O95" i="6"/>
  <c r="AT95" i="6" s="1"/>
  <c r="O93" i="6"/>
  <c r="AT93" i="6" s="1"/>
  <c r="O92" i="6"/>
  <c r="X118" i="6"/>
  <c r="W125" i="6"/>
  <c r="W126" i="6"/>
  <c r="W127" i="6"/>
  <c r="W130" i="6" s="1"/>
  <c r="W122" i="6"/>
  <c r="W124" i="6"/>
  <c r="W121" i="6"/>
  <c r="W123" i="6"/>
  <c r="K93" i="6"/>
  <c r="AR93" i="6" s="1"/>
  <c r="K96" i="6"/>
  <c r="AR96" i="6" s="1"/>
  <c r="K94" i="6"/>
  <c r="AR94" i="6" s="1"/>
  <c r="K92" i="6"/>
  <c r="K95" i="6"/>
  <c r="AR95" i="6" s="1"/>
  <c r="AE91" i="6"/>
  <c r="K97" i="6"/>
  <c r="AR97" i="6" s="1"/>
  <c r="W119" i="6"/>
  <c r="X117" i="6"/>
  <c r="X102" i="6"/>
  <c r="W88" i="6"/>
  <c r="W89" i="6"/>
  <c r="U94" i="6"/>
  <c r="AW94" i="6" s="1"/>
  <c r="AJ91" i="6"/>
  <c r="U97" i="6"/>
  <c r="AW97" i="6" s="1"/>
  <c r="U95" i="6"/>
  <c r="AW95" i="6" s="1"/>
  <c r="U92" i="6"/>
  <c r="U150" i="6" s="1"/>
  <c r="U96" i="6"/>
  <c r="AW96" i="6" s="1"/>
  <c r="U93" i="6"/>
  <c r="AW93" i="6" s="1"/>
  <c r="G140" i="6"/>
  <c r="AC140" i="6" s="1"/>
  <c r="D123" i="1" s="1"/>
  <c r="AC35" i="6"/>
  <c r="U113" i="6"/>
  <c r="AW113" i="6" s="1"/>
  <c r="U110" i="6"/>
  <c r="AW110" i="6" s="1"/>
  <c r="U106" i="6"/>
  <c r="U107" i="6"/>
  <c r="AW107" i="6" s="1"/>
  <c r="U111" i="6"/>
  <c r="AW111" i="6" s="1"/>
  <c r="U108" i="6"/>
  <c r="AW108" i="6" s="1"/>
  <c r="U109" i="6"/>
  <c r="AW109" i="6" s="1"/>
  <c r="U112" i="6"/>
  <c r="AT83" i="6"/>
  <c r="AT80" i="6"/>
  <c r="AT79" i="6"/>
  <c r="AT84" i="6"/>
  <c r="AT82" i="6"/>
  <c r="AT81" i="6"/>
  <c r="AX84" i="6"/>
  <c r="AX81" i="6"/>
  <c r="AX79" i="6"/>
  <c r="AX83" i="6"/>
  <c r="AX80" i="6"/>
  <c r="AX82" i="6"/>
  <c r="X36" i="6"/>
  <c r="W129" i="6"/>
  <c r="AK129" i="6" s="1"/>
  <c r="AK36" i="6"/>
  <c r="W38" i="6"/>
  <c r="AK38" i="6" s="1"/>
  <c r="W35" i="6"/>
  <c r="AP127" i="6"/>
  <c r="Q85" i="6"/>
  <c r="M107" i="6"/>
  <c r="AS107" i="6" s="1"/>
  <c r="M106" i="6"/>
  <c r="M111" i="6"/>
  <c r="AS111" i="6" s="1"/>
  <c r="M108" i="6"/>
  <c r="AS108" i="6" s="1"/>
  <c r="M113" i="6"/>
  <c r="AS113" i="6" s="1"/>
  <c r="M112" i="6"/>
  <c r="M110" i="6"/>
  <c r="AS110" i="6" s="1"/>
  <c r="M109" i="6"/>
  <c r="AS109" i="6" s="1"/>
  <c r="G88" i="6"/>
  <c r="G89" i="6"/>
  <c r="I110" i="6"/>
  <c r="AQ110" i="6" s="1"/>
  <c r="I106" i="6"/>
  <c r="I111" i="6"/>
  <c r="AQ111" i="6" s="1"/>
  <c r="I108" i="6"/>
  <c r="AQ108" i="6" s="1"/>
  <c r="I109" i="6"/>
  <c r="AQ109" i="6" s="1"/>
  <c r="I113" i="6"/>
  <c r="AQ113" i="6" s="1"/>
  <c r="I112" i="6"/>
  <c r="I107" i="6"/>
  <c r="AQ107" i="6" s="1"/>
  <c r="S119" i="6"/>
  <c r="O119" i="6"/>
  <c r="X57" i="6"/>
  <c r="U77" i="6"/>
  <c r="AJ134" i="6"/>
  <c r="K117" i="1" s="1"/>
  <c r="AJ73" i="6"/>
  <c r="U149" i="6"/>
  <c r="AJ149" i="6" s="1"/>
  <c r="K132" i="1" s="1"/>
  <c r="AJ53" i="6"/>
  <c r="M90" i="6"/>
  <c r="AR83" i="6"/>
  <c r="AR80" i="6"/>
  <c r="AR84" i="6"/>
  <c r="AR81" i="6"/>
  <c r="AR82" i="6"/>
  <c r="AR79" i="6"/>
  <c r="U122" i="6"/>
  <c r="AW122" i="6" s="1"/>
  <c r="U127" i="6"/>
  <c r="U130" i="6" s="1"/>
  <c r="U124" i="6"/>
  <c r="AW124" i="6" s="1"/>
  <c r="U123" i="6"/>
  <c r="AW123" i="6" s="1"/>
  <c r="U126" i="6"/>
  <c r="AW126" i="6" s="1"/>
  <c r="U121" i="6"/>
  <c r="AW121" i="6" s="1"/>
  <c r="U125" i="6"/>
  <c r="AW125" i="6" s="1"/>
  <c r="AB74" i="6"/>
  <c r="AL74" i="6" s="1"/>
  <c r="S149" i="6"/>
  <c r="AI149" i="6" s="1"/>
  <c r="J132" i="1" s="1"/>
  <c r="AI53" i="6"/>
  <c r="G149" i="6"/>
  <c r="AC149" i="6" s="1"/>
  <c r="D132" i="1" s="1"/>
  <c r="AC53" i="6"/>
  <c r="G93" i="6"/>
  <c r="AP93" i="6" s="1"/>
  <c r="G96" i="6"/>
  <c r="AP96" i="6" s="1"/>
  <c r="G97" i="6"/>
  <c r="AP97" i="6" s="1"/>
  <c r="G92" i="6"/>
  <c r="AC91" i="6"/>
  <c r="G95" i="6"/>
  <c r="AP95" i="6" s="1"/>
  <c r="G94" i="6"/>
  <c r="AP94" i="6" s="1"/>
  <c r="O129" i="6"/>
  <c r="AG129" i="6" s="1"/>
  <c r="H112" i="1" s="1"/>
  <c r="AG36" i="6"/>
  <c r="O35" i="6"/>
  <c r="O38" i="6"/>
  <c r="AG38" i="6" s="1"/>
  <c r="AP82" i="6"/>
  <c r="AP79" i="6"/>
  <c r="AP84" i="6"/>
  <c r="AP81" i="6"/>
  <c r="AP83" i="6"/>
  <c r="AP80" i="6"/>
  <c r="E129" i="6"/>
  <c r="AB129" i="6" s="1"/>
  <c r="C112" i="1" s="1"/>
  <c r="AB36" i="6"/>
  <c r="E38" i="6"/>
  <c r="AB38" i="6" s="1"/>
  <c r="E35" i="6"/>
  <c r="M83" i="6"/>
  <c r="M80" i="6"/>
  <c r="M84" i="6"/>
  <c r="M81" i="6"/>
  <c r="AF78" i="6"/>
  <c r="AS78" i="6" s="1"/>
  <c r="M79" i="6"/>
  <c r="M150" i="6" s="1"/>
  <c r="M82" i="6"/>
  <c r="AD134" i="6"/>
  <c r="E117" i="1" s="1"/>
  <c r="I77" i="6"/>
  <c r="AD73" i="6"/>
  <c r="G103" i="6"/>
  <c r="O103" i="6"/>
  <c r="AF134" i="6"/>
  <c r="G117" i="1" s="1"/>
  <c r="AF73" i="6"/>
  <c r="M77" i="6"/>
  <c r="W98" i="6"/>
  <c r="AX92" i="6"/>
  <c r="I88" i="6"/>
  <c r="I89" i="6"/>
  <c r="AE134" i="6"/>
  <c r="F117" i="1" s="1"/>
  <c r="K77" i="6"/>
  <c r="AE73" i="6"/>
  <c r="K103" i="6"/>
  <c r="S58" i="6"/>
  <c r="X58" i="6" s="1"/>
  <c r="L112" i="1" l="1"/>
  <c r="AK139" i="6"/>
  <c r="AL36" i="6"/>
  <c r="AL35" i="6" s="1"/>
  <c r="AL53" i="6"/>
  <c r="I90" i="6"/>
  <c r="E137" i="6"/>
  <c r="E138" i="6" s="1"/>
  <c r="S94" i="6"/>
  <c r="AV94" i="6" s="1"/>
  <c r="AI91" i="6"/>
  <c r="S97" i="6"/>
  <c r="AV97" i="6" s="1"/>
  <c r="S95" i="6"/>
  <c r="AV95" i="6" s="1"/>
  <c r="S92" i="6"/>
  <c r="S93" i="6"/>
  <c r="AV93" i="6" s="1"/>
  <c r="S96" i="6"/>
  <c r="AV96" i="6" s="1"/>
  <c r="U151" i="6"/>
  <c r="AJ150" i="6"/>
  <c r="K133" i="1" s="1"/>
  <c r="AX85" i="6"/>
  <c r="M140" i="6"/>
  <c r="AF140" i="6" s="1"/>
  <c r="G123" i="1" s="1"/>
  <c r="AF35" i="6"/>
  <c r="AV127" i="6"/>
  <c r="AO95" i="6"/>
  <c r="AR85" i="6"/>
  <c r="I114" i="6"/>
  <c r="I131" i="6" s="1"/>
  <c r="AQ106" i="6"/>
  <c r="AR92" i="6"/>
  <c r="K98" i="6"/>
  <c r="O98" i="6"/>
  <c r="AT92" i="6"/>
  <c r="I83" i="6"/>
  <c r="I80" i="6"/>
  <c r="I84" i="6"/>
  <c r="I81" i="6"/>
  <c r="I79" i="6"/>
  <c r="I82" i="6"/>
  <c r="I137" i="6" s="1"/>
  <c r="AD78" i="6"/>
  <c r="AQ78" i="6" s="1"/>
  <c r="Q136" i="6"/>
  <c r="AH136" i="6" s="1"/>
  <c r="Q98" i="6"/>
  <c r="AU92" i="6"/>
  <c r="U140" i="6"/>
  <c r="AJ140" i="6" s="1"/>
  <c r="K123" i="1" s="1"/>
  <c r="AJ35" i="6"/>
  <c r="S140" i="6"/>
  <c r="AI140" i="6" s="1"/>
  <c r="J123" i="1" s="1"/>
  <c r="AI35" i="6"/>
  <c r="AO96" i="6"/>
  <c r="E144" i="6"/>
  <c r="AO112" i="6"/>
  <c r="AK132" i="6"/>
  <c r="L115" i="1" s="1"/>
  <c r="AX98" i="6"/>
  <c r="AP92" i="6"/>
  <c r="G98" i="6"/>
  <c r="X121" i="6"/>
  <c r="AX121" i="6"/>
  <c r="AY121" i="6" s="1"/>
  <c r="AG130" i="6"/>
  <c r="H113" i="1" s="1"/>
  <c r="E139" i="6"/>
  <c r="AB139" i="6" s="1"/>
  <c r="C122" i="1" s="1"/>
  <c r="AB137" i="6"/>
  <c r="E114" i="6"/>
  <c r="AO106" i="6"/>
  <c r="M136" i="6"/>
  <c r="AF136" i="6" s="1"/>
  <c r="M98" i="6"/>
  <c r="AS92" i="6"/>
  <c r="AW127" i="6"/>
  <c r="AS112" i="6"/>
  <c r="M144" i="6"/>
  <c r="X129" i="6"/>
  <c r="AL129" i="6" s="1"/>
  <c r="X38" i="6"/>
  <c r="AL38" i="6" s="1"/>
  <c r="AT85" i="6"/>
  <c r="X124" i="6"/>
  <c r="AX124" i="6"/>
  <c r="AY124" i="6" s="1"/>
  <c r="AI134" i="6"/>
  <c r="J117" i="1" s="1"/>
  <c r="S77" i="6"/>
  <c r="AI73" i="6"/>
  <c r="Q137" i="6"/>
  <c r="AN149" i="6"/>
  <c r="O132" i="1" s="1"/>
  <c r="AM149" i="6"/>
  <c r="N132" i="1" s="1"/>
  <c r="AO94" i="6"/>
  <c r="AF130" i="6"/>
  <c r="G113" i="1" s="1"/>
  <c r="O137" i="6"/>
  <c r="AW106" i="6"/>
  <c r="AW114" i="6" s="1"/>
  <c r="U114" i="6"/>
  <c r="U131" i="6" s="1"/>
  <c r="AJ131" i="6" s="1"/>
  <c r="M85" i="6"/>
  <c r="S89" i="6"/>
  <c r="S88" i="6"/>
  <c r="S90" i="6" s="1"/>
  <c r="AQ112" i="6"/>
  <c r="I144" i="6"/>
  <c r="X119" i="6"/>
  <c r="AX122" i="6"/>
  <c r="AY122" i="6" s="1"/>
  <c r="X122" i="6"/>
  <c r="AT127" i="6"/>
  <c r="AL73" i="6"/>
  <c r="I93" i="6"/>
  <c r="AQ93" i="6" s="1"/>
  <c r="I96" i="6"/>
  <c r="AQ96" i="6" s="1"/>
  <c r="I94" i="6"/>
  <c r="AQ94" i="6" s="1"/>
  <c r="I97" i="6"/>
  <c r="AQ97" i="6" s="1"/>
  <c r="I92" i="6"/>
  <c r="I95" i="6"/>
  <c r="AQ95" i="6" s="1"/>
  <c r="AD91" i="6"/>
  <c r="AB138" i="6"/>
  <c r="C121" i="1" s="1"/>
  <c r="E141" i="6"/>
  <c r="AW85" i="6"/>
  <c r="M137" i="6"/>
  <c r="AK130" i="6"/>
  <c r="L113" i="1" s="1"/>
  <c r="X103" i="6"/>
  <c r="AU85" i="6"/>
  <c r="S107" i="6"/>
  <c r="AV107" i="6" s="1"/>
  <c r="S108" i="6"/>
  <c r="AV108" i="6" s="1"/>
  <c r="S106" i="6"/>
  <c r="S112" i="6"/>
  <c r="S113" i="6"/>
  <c r="AV113" i="6" s="1"/>
  <c r="S109" i="6"/>
  <c r="AV109" i="6" s="1"/>
  <c r="S111" i="6"/>
  <c r="AV111" i="6" s="1"/>
  <c r="S110" i="6"/>
  <c r="AV110" i="6" s="1"/>
  <c r="AB134" i="6"/>
  <c r="AO97" i="6"/>
  <c r="W140" i="6"/>
  <c r="AK140" i="6" s="1"/>
  <c r="L123" i="1" s="1"/>
  <c r="AK35" i="6"/>
  <c r="S84" i="6"/>
  <c r="S81" i="6"/>
  <c r="AI78" i="6"/>
  <c r="AV78" i="6" s="1"/>
  <c r="S82" i="6"/>
  <c r="S79" i="6"/>
  <c r="S150" i="6" s="1"/>
  <c r="S80" i="6"/>
  <c r="S83" i="6"/>
  <c r="X60" i="6"/>
  <c r="AO85" i="6"/>
  <c r="AS127" i="6"/>
  <c r="W90" i="6"/>
  <c r="AS83" i="6"/>
  <c r="AS80" i="6"/>
  <c r="AS81" i="6"/>
  <c r="AS84" i="6"/>
  <c r="AS79" i="6"/>
  <c r="AS82" i="6"/>
  <c r="K137" i="6"/>
  <c r="O111" i="6"/>
  <c r="AT111" i="6" s="1"/>
  <c r="O107" i="6"/>
  <c r="AT107" i="6" s="1"/>
  <c r="O106" i="6"/>
  <c r="O150" i="6" s="1"/>
  <c r="O112" i="6"/>
  <c r="O113" i="6"/>
  <c r="AT113" i="6" s="1"/>
  <c r="O110" i="6"/>
  <c r="AT110" i="6" s="1"/>
  <c r="O108" i="6"/>
  <c r="AT108" i="6" s="1"/>
  <c r="AW112" i="6"/>
  <c r="U144" i="6"/>
  <c r="U136" i="6"/>
  <c r="AJ136" i="6" s="1"/>
  <c r="U98" i="6"/>
  <c r="AW92" i="6"/>
  <c r="X126" i="6"/>
  <c r="AX126" i="6"/>
  <c r="AY126" i="6" s="1"/>
  <c r="AL76" i="6"/>
  <c r="W109" i="6"/>
  <c r="W106" i="6"/>
  <c r="W108" i="6"/>
  <c r="W113" i="6"/>
  <c r="W110" i="6"/>
  <c r="W111" i="6"/>
  <c r="W107" i="6"/>
  <c r="W112" i="6"/>
  <c r="AL75" i="6"/>
  <c r="AO93" i="6"/>
  <c r="E135" i="6"/>
  <c r="AI130" i="6"/>
  <c r="J113" i="1" s="1"/>
  <c r="G90" i="6"/>
  <c r="G137" i="6" s="1"/>
  <c r="X123" i="6"/>
  <c r="AX123" i="6"/>
  <c r="AY123" i="6" s="1"/>
  <c r="K107" i="6"/>
  <c r="AR107" i="6" s="1"/>
  <c r="K109" i="6"/>
  <c r="AR109" i="6" s="1"/>
  <c r="K110" i="6"/>
  <c r="AR110" i="6" s="1"/>
  <c r="K111" i="6"/>
  <c r="AR111" i="6" s="1"/>
  <c r="K108" i="6"/>
  <c r="AR108" i="6" s="1"/>
  <c r="K112" i="6"/>
  <c r="K106" i="6"/>
  <c r="K150" i="6" s="1"/>
  <c r="K113" i="6"/>
  <c r="AR113" i="6" s="1"/>
  <c r="AP85" i="6"/>
  <c r="M135" i="6"/>
  <c r="AF135" i="6" s="1"/>
  <c r="AD103" i="6"/>
  <c r="G112" i="6"/>
  <c r="G108" i="6"/>
  <c r="AP108" i="6" s="1"/>
  <c r="G107" i="6"/>
  <c r="AP107" i="6" s="1"/>
  <c r="G106" i="6"/>
  <c r="G150" i="6" s="1"/>
  <c r="G111" i="6"/>
  <c r="AP111" i="6" s="1"/>
  <c r="G110" i="6"/>
  <c r="AP110" i="6" s="1"/>
  <c r="G113" i="6"/>
  <c r="AP113" i="6" s="1"/>
  <c r="G109" i="6"/>
  <c r="AP109" i="6" s="1"/>
  <c r="E140" i="6"/>
  <c r="AB140" i="6" s="1"/>
  <c r="C123" i="1" s="1"/>
  <c r="AB35" i="6"/>
  <c r="O140" i="6"/>
  <c r="AG140" i="6" s="1"/>
  <c r="H123" i="1" s="1"/>
  <c r="AG35" i="6"/>
  <c r="AJ130" i="6"/>
  <c r="K113" i="1" s="1"/>
  <c r="M114" i="6"/>
  <c r="M131" i="6" s="1"/>
  <c r="AF131" i="6" s="1"/>
  <c r="AS106" i="6"/>
  <c r="AS114" i="6" s="1"/>
  <c r="AX125" i="6"/>
  <c r="AY125" i="6" s="1"/>
  <c r="X125" i="6"/>
  <c r="AU96" i="6"/>
  <c r="Q144" i="6"/>
  <c r="K140" i="6"/>
  <c r="AE140" i="6" s="1"/>
  <c r="F123" i="1" s="1"/>
  <c r="AE35" i="6"/>
  <c r="U90" i="6"/>
  <c r="U137" i="6" s="1"/>
  <c r="U135" i="6"/>
  <c r="AJ135" i="6" s="1"/>
  <c r="E136" i="6"/>
  <c r="AO92" i="6"/>
  <c r="E98" i="6"/>
  <c r="M112" i="1" l="1"/>
  <c r="AL139" i="6"/>
  <c r="M122" i="1" s="1"/>
  <c r="I150" i="6"/>
  <c r="AL91" i="6"/>
  <c r="W150" i="6"/>
  <c r="AK150" i="6" s="1"/>
  <c r="L133" i="1" s="1"/>
  <c r="O136" i="6"/>
  <c r="AG136" i="6" s="1"/>
  <c r="AY97" i="6"/>
  <c r="G136" i="6"/>
  <c r="AC136" i="6" s="1"/>
  <c r="AY93" i="6"/>
  <c r="AL134" i="6"/>
  <c r="M117" i="1" s="1"/>
  <c r="S137" i="6"/>
  <c r="U139" i="6"/>
  <c r="AJ139" i="6" s="1"/>
  <c r="K122" i="1" s="1"/>
  <c r="AJ137" i="6"/>
  <c r="U138" i="6"/>
  <c r="G144" i="6"/>
  <c r="AP112" i="6"/>
  <c r="AC137" i="6"/>
  <c r="G139" i="6"/>
  <c r="AC139" i="6" s="1"/>
  <c r="D122" i="1" s="1"/>
  <c r="G138" i="6"/>
  <c r="AI137" i="6"/>
  <c r="S139" i="6"/>
  <c r="AI139" i="6" s="1"/>
  <c r="J122" i="1" s="1"/>
  <c r="S138" i="6"/>
  <c r="AS98" i="6"/>
  <c r="AC132" i="6"/>
  <c r="D115" i="1" s="1"/>
  <c r="AP98" i="6"/>
  <c r="I135" i="6"/>
  <c r="AD135" i="6" s="1"/>
  <c r="AD137" i="6"/>
  <c r="I139" i="6"/>
  <c r="AD139" i="6" s="1"/>
  <c r="E122" i="1" s="1"/>
  <c r="I138" i="6"/>
  <c r="AG137" i="6"/>
  <c r="O139" i="6"/>
  <c r="AG139" i="6" s="1"/>
  <c r="H122" i="1" s="1"/>
  <c r="O138" i="6"/>
  <c r="AY95" i="6"/>
  <c r="K151" i="6"/>
  <c r="AE150" i="6"/>
  <c r="F133" i="1" s="1"/>
  <c r="AF150" i="6"/>
  <c r="G133" i="1" s="1"/>
  <c r="M151" i="6"/>
  <c r="U152" i="6"/>
  <c r="AJ152" i="6" s="1"/>
  <c r="K135" i="1" s="1"/>
  <c r="AJ151" i="6"/>
  <c r="K134" i="1" s="1"/>
  <c r="AX111" i="6"/>
  <c r="AY111" i="6" s="1"/>
  <c r="X111" i="6"/>
  <c r="AU98" i="6"/>
  <c r="K114" i="6"/>
  <c r="K131" i="6" s="1"/>
  <c r="AR106" i="6"/>
  <c r="K135" i="6"/>
  <c r="AE135" i="6" s="1"/>
  <c r="AX110" i="6"/>
  <c r="AY110" i="6" s="1"/>
  <c r="X110" i="6"/>
  <c r="S135" i="6"/>
  <c r="AI135" i="6" s="1"/>
  <c r="K136" i="6"/>
  <c r="AE136" i="6" s="1"/>
  <c r="S151" i="6"/>
  <c r="AI150" i="6"/>
  <c r="J133" i="1" s="1"/>
  <c r="AW98" i="6"/>
  <c r="AL78" i="6"/>
  <c r="X61" i="6"/>
  <c r="AJ144" i="6"/>
  <c r="U145" i="6"/>
  <c r="K144" i="6"/>
  <c r="AR112" i="6"/>
  <c r="AX113" i="6"/>
  <c r="AY113" i="6" s="1"/>
  <c r="X113" i="6"/>
  <c r="S85" i="6"/>
  <c r="AB144" i="6"/>
  <c r="E145" i="6"/>
  <c r="AQ83" i="6"/>
  <c r="AQ80" i="6"/>
  <c r="AQ81" i="6"/>
  <c r="AY81" i="6" s="1"/>
  <c r="AQ84" i="6"/>
  <c r="AQ82" i="6"/>
  <c r="AQ79" i="6"/>
  <c r="AY78" i="6"/>
  <c r="S136" i="6"/>
  <c r="AI136" i="6" s="1"/>
  <c r="S98" i="6"/>
  <c r="AV92" i="6"/>
  <c r="X107" i="6"/>
  <c r="AX107" i="6"/>
  <c r="AY107" i="6" s="1"/>
  <c r="AD144" i="6"/>
  <c r="I145" i="6"/>
  <c r="AH144" i="6"/>
  <c r="Q145" i="6"/>
  <c r="AS85" i="6"/>
  <c r="AY94" i="6"/>
  <c r="AE132" i="6"/>
  <c r="F115" i="1" s="1"/>
  <c r="AR98" i="6"/>
  <c r="AB132" i="6"/>
  <c r="C115" i="1" s="1"/>
  <c r="AO98" i="6"/>
  <c r="AB135" i="6"/>
  <c r="AX108" i="6"/>
  <c r="AY108" i="6" s="1"/>
  <c r="X108" i="6"/>
  <c r="W136" i="6"/>
  <c r="AK136" i="6" s="1"/>
  <c r="M139" i="6"/>
  <c r="AF139" i="6" s="1"/>
  <c r="G122" i="1" s="1"/>
  <c r="AF137" i="6"/>
  <c r="M138" i="6"/>
  <c r="AF144" i="6"/>
  <c r="M145" i="6"/>
  <c r="AY96" i="6"/>
  <c r="AQ114" i="6"/>
  <c r="E131" i="6"/>
  <c r="AB136" i="6"/>
  <c r="G114" i="6"/>
  <c r="G131" i="6" s="1"/>
  <c r="AP106" i="6"/>
  <c r="G135" i="6"/>
  <c r="AC135" i="6" s="1"/>
  <c r="W114" i="6"/>
  <c r="W131" i="6" s="1"/>
  <c r="X106" i="6"/>
  <c r="AX106" i="6"/>
  <c r="W135" i="6"/>
  <c r="AK135" i="6" s="1"/>
  <c r="AV84" i="6"/>
  <c r="AV81" i="6"/>
  <c r="AV82" i="6"/>
  <c r="AV79" i="6"/>
  <c r="AV80" i="6"/>
  <c r="AV83" i="6"/>
  <c r="I85" i="6"/>
  <c r="X150" i="6"/>
  <c r="AD131" i="6"/>
  <c r="K139" i="6"/>
  <c r="AE139" i="6" s="1"/>
  <c r="F122" i="1" s="1"/>
  <c r="AE137" i="6"/>
  <c r="K138" i="6"/>
  <c r="AO114" i="6"/>
  <c r="W144" i="6"/>
  <c r="AX112" i="6"/>
  <c r="X112" i="6"/>
  <c r="AQ92" i="6"/>
  <c r="AY92" i="6" s="1"/>
  <c r="I136" i="6"/>
  <c r="AD136" i="6" s="1"/>
  <c r="I98" i="6"/>
  <c r="AT98" i="6"/>
  <c r="AG132" i="6"/>
  <c r="H115" i="1" s="1"/>
  <c r="X137" i="6"/>
  <c r="AY127" i="6"/>
  <c r="AX109" i="6"/>
  <c r="AY109" i="6" s="1"/>
  <c r="X109" i="6"/>
  <c r="O144" i="6"/>
  <c r="AT112" i="6"/>
  <c r="AB150" i="6"/>
  <c r="C133" i="1" s="1"/>
  <c r="E151" i="6"/>
  <c r="AV112" i="6"/>
  <c r="S144" i="6"/>
  <c r="AB141" i="6"/>
  <c r="C124" i="1" s="1"/>
  <c r="E142" i="6"/>
  <c r="AB142" i="6" s="1"/>
  <c r="C125" i="1" s="1"/>
  <c r="Q139" i="6"/>
  <c r="AH139" i="6" s="1"/>
  <c r="I122" i="1" s="1"/>
  <c r="AH137" i="6"/>
  <c r="Q138" i="6"/>
  <c r="AX127" i="6"/>
  <c r="W137" i="6"/>
  <c r="AT106" i="6"/>
  <c r="AT114" i="6" s="1"/>
  <c r="O114" i="6"/>
  <c r="O131" i="6" s="1"/>
  <c r="O135" i="6"/>
  <c r="AG135" i="6" s="1"/>
  <c r="S114" i="6"/>
  <c r="S131" i="6" s="1"/>
  <c r="AV106" i="6"/>
  <c r="AH150" i="6"/>
  <c r="I133" i="1" s="1"/>
  <c r="Q151" i="6"/>
  <c r="X127" i="6"/>
  <c r="X130" i="6" s="1"/>
  <c r="W151" i="6"/>
  <c r="W152" i="6" l="1"/>
  <c r="AK152" i="6" s="1"/>
  <c r="L135" i="1" s="1"/>
  <c r="AK151" i="6"/>
  <c r="L134" i="1" s="1"/>
  <c r="AY112" i="6"/>
  <c r="AL132" i="6"/>
  <c r="M115" i="1" s="1"/>
  <c r="X144" i="6"/>
  <c r="AL144" i="6" s="1"/>
  <c r="M127" i="1" s="1"/>
  <c r="AL150" i="6"/>
  <c r="M133" i="1" s="1"/>
  <c r="D14" i="21" s="1"/>
  <c r="AY80" i="6"/>
  <c r="AY83" i="6"/>
  <c r="O151" i="6"/>
  <c r="AG150" i="6"/>
  <c r="H133" i="1" s="1"/>
  <c r="AV114" i="6"/>
  <c r="Z137" i="6"/>
  <c r="X139" i="6"/>
  <c r="AL137" i="6"/>
  <c r="Z114" i="6"/>
  <c r="AH145" i="6"/>
  <c r="Q146" i="6"/>
  <c r="AH146" i="6" s="1"/>
  <c r="AQ85" i="6"/>
  <c r="AY79" i="6"/>
  <c r="AE144" i="6"/>
  <c r="K145" i="6"/>
  <c r="AD138" i="6"/>
  <c r="E121" i="1" s="1"/>
  <c r="I141" i="6"/>
  <c r="AC138" i="6"/>
  <c r="D121" i="1" s="1"/>
  <c r="G141" i="6"/>
  <c r="AY82" i="6"/>
  <c r="AI144" i="6"/>
  <c r="S145" i="6"/>
  <c r="X135" i="6"/>
  <c r="X114" i="6"/>
  <c r="Y107" i="6"/>
  <c r="Z107" i="6" s="1"/>
  <c r="AB151" i="6"/>
  <c r="C134" i="1" s="1"/>
  <c r="E152" i="6"/>
  <c r="AB152" i="6" s="1"/>
  <c r="C135" i="1" s="1"/>
  <c r="AB145" i="6"/>
  <c r="E146" i="6"/>
  <c r="AB146" i="6" s="1"/>
  <c r="AR114" i="6"/>
  <c r="K152" i="6"/>
  <c r="AE152" i="6" s="1"/>
  <c r="F135" i="1" s="1"/>
  <c r="AE151" i="6"/>
  <c r="F134" i="1" s="1"/>
  <c r="AB131" i="6"/>
  <c r="E133" i="6"/>
  <c r="AG131" i="6"/>
  <c r="O133" i="6"/>
  <c r="AG133" i="6" s="1"/>
  <c r="H116" i="1" s="1"/>
  <c r="AK137" i="6"/>
  <c r="W139" i="6"/>
  <c r="L122" i="1" s="1"/>
  <c r="W138" i="6"/>
  <c r="X138" i="6" s="1"/>
  <c r="Y137" i="6" s="1"/>
  <c r="AP114" i="6"/>
  <c r="AF145" i="6"/>
  <c r="M146" i="6"/>
  <c r="AF146" i="6" s="1"/>
  <c r="AJ132" i="6"/>
  <c r="K115" i="1" s="1"/>
  <c r="U133" i="6"/>
  <c r="AJ133" i="6" s="1"/>
  <c r="K116" i="1" s="1"/>
  <c r="AE131" i="6"/>
  <c r="K133" i="6"/>
  <c r="AE133" i="6" s="1"/>
  <c r="F116" i="1" s="1"/>
  <c r="AE138" i="6"/>
  <c r="F121" i="1" s="1"/>
  <c r="K141" i="6"/>
  <c r="I146" i="6"/>
  <c r="AD146" i="6" s="1"/>
  <c r="AD145" i="6"/>
  <c r="U146" i="6"/>
  <c r="AJ145" i="6"/>
  <c r="AQ98" i="6"/>
  <c r="AY98" i="6" s="1"/>
  <c r="AF151" i="6"/>
  <c r="G134" i="1" s="1"/>
  <c r="M152" i="6"/>
  <c r="AF152" i="6" s="1"/>
  <c r="G135" i="1" s="1"/>
  <c r="AK144" i="6"/>
  <c r="W145" i="6"/>
  <c r="AK145" i="6" s="1"/>
  <c r="AC131" i="6"/>
  <c r="G133" i="6"/>
  <c r="AC133" i="6" s="1"/>
  <c r="D116" i="1" s="1"/>
  <c r="AF132" i="6"/>
  <c r="G115" i="1" s="1"/>
  <c r="M133" i="6"/>
  <c r="AF133" i="6" s="1"/>
  <c r="G116" i="1" s="1"/>
  <c r="AJ138" i="6"/>
  <c r="K121" i="1" s="1"/>
  <c r="U141" i="6"/>
  <c r="AI131" i="6"/>
  <c r="S133" i="6"/>
  <c r="AI133" i="6" s="1"/>
  <c r="J116" i="1" s="1"/>
  <c r="AY84" i="6"/>
  <c r="AX114" i="6"/>
  <c r="I151" i="6"/>
  <c r="AD150" i="6"/>
  <c r="E133" i="1" s="1"/>
  <c r="G151" i="6"/>
  <c r="AC150" i="6"/>
  <c r="D133" i="1" s="1"/>
  <c r="AG144" i="6"/>
  <c r="O145" i="6"/>
  <c r="AL130" i="6"/>
  <c r="M113" i="1" s="1"/>
  <c r="AY106" i="6"/>
  <c r="AF138" i="6"/>
  <c r="G121" i="1" s="1"/>
  <c r="M141" i="6"/>
  <c r="AV98" i="6"/>
  <c r="AI132" i="6"/>
  <c r="J115" i="1" s="1"/>
  <c r="S152" i="6"/>
  <c r="AI152" i="6" s="1"/>
  <c r="J135" i="1" s="1"/>
  <c r="AI151" i="6"/>
  <c r="J134" i="1" s="1"/>
  <c r="AH132" i="6"/>
  <c r="I115" i="1" s="1"/>
  <c r="Q133" i="6"/>
  <c r="AH133" i="6" s="1"/>
  <c r="I116" i="1" s="1"/>
  <c r="AG138" i="6"/>
  <c r="H121" i="1" s="1"/>
  <c r="O141" i="6"/>
  <c r="AI138" i="6"/>
  <c r="J121" i="1" s="1"/>
  <c r="S141" i="6"/>
  <c r="AC144" i="6"/>
  <c r="G145" i="6"/>
  <c r="AK131" i="6"/>
  <c r="W133" i="6"/>
  <c r="AK133" i="6" s="1"/>
  <c r="L116" i="1" s="1"/>
  <c r="AH151" i="6"/>
  <c r="I134" i="1" s="1"/>
  <c r="Q152" i="6"/>
  <c r="AH152" i="6" s="1"/>
  <c r="I135" i="1" s="1"/>
  <c r="AH138" i="6"/>
  <c r="I121" i="1" s="1"/>
  <c r="Q141" i="6"/>
  <c r="AV85" i="6"/>
  <c r="X136" i="6"/>
  <c r="AL136" i="6" s="1"/>
  <c r="X145" i="6" l="1"/>
  <c r="X151" i="6"/>
  <c r="O146" i="6"/>
  <c r="AG146" i="6" s="1"/>
  <c r="AG145" i="6"/>
  <c r="I142" i="6"/>
  <c r="AD142" i="6" s="1"/>
  <c r="E125" i="1" s="1"/>
  <c r="AD141" i="6"/>
  <c r="E124" i="1" s="1"/>
  <c r="U142" i="6"/>
  <c r="AJ142" i="6" s="1"/>
  <c r="K125" i="1" s="1"/>
  <c r="AJ141" i="6"/>
  <c r="K124" i="1" s="1"/>
  <c r="O142" i="6"/>
  <c r="AG142" i="6" s="1"/>
  <c r="H125" i="1" s="1"/>
  <c r="AG141" i="6"/>
  <c r="H124" i="1" s="1"/>
  <c r="AL151" i="6"/>
  <c r="M134" i="1" s="1"/>
  <c r="E14" i="21" s="1"/>
  <c r="F14" i="21" s="1"/>
  <c r="C39" i="21" s="1"/>
  <c r="E39" i="21" s="1"/>
  <c r="X152" i="6"/>
  <c r="AL152" i="6" s="1"/>
  <c r="M135" i="1" s="1"/>
  <c r="AD132" i="6"/>
  <c r="E115" i="1" s="1"/>
  <c r="I133" i="6"/>
  <c r="AD133" i="6" s="1"/>
  <c r="E116" i="1" s="1"/>
  <c r="AH141" i="6"/>
  <c r="I124" i="1" s="1"/>
  <c r="Q142" i="6"/>
  <c r="AH142" i="6" s="1"/>
  <c r="I125" i="1" s="1"/>
  <c r="X146" i="6"/>
  <c r="AL146" i="6" s="1"/>
  <c r="M129" i="1" s="1"/>
  <c r="AL145" i="6"/>
  <c r="M128" i="1" s="1"/>
  <c r="G152" i="6"/>
  <c r="AC152" i="6" s="1"/>
  <c r="D135" i="1" s="1"/>
  <c r="AC151" i="6"/>
  <c r="D134" i="1" s="1"/>
  <c r="X131" i="6"/>
  <c r="Y114" i="6"/>
  <c r="O152" i="6"/>
  <c r="AG152" i="6" s="1"/>
  <c r="H135" i="1" s="1"/>
  <c r="AG151" i="6"/>
  <c r="H134" i="1" s="1"/>
  <c r="AY114" i="6"/>
  <c r="AZ107" i="6"/>
  <c r="AK138" i="6"/>
  <c r="L121" i="1" s="1"/>
  <c r="W141" i="6"/>
  <c r="AE141" i="6"/>
  <c r="F124" i="1" s="1"/>
  <c r="K142" i="6"/>
  <c r="AE142" i="6" s="1"/>
  <c r="F125" i="1" s="1"/>
  <c r="AB133" i="6"/>
  <c r="C116" i="1" s="1"/>
  <c r="AL135" i="6"/>
  <c r="Y135" i="6"/>
  <c r="AI141" i="6"/>
  <c r="J124" i="1" s="1"/>
  <c r="S142" i="6"/>
  <c r="AI142" i="6" s="1"/>
  <c r="J125" i="1" s="1"/>
  <c r="AL138" i="6"/>
  <c r="M121" i="1" s="1"/>
  <c r="X141" i="6"/>
  <c r="X142" i="6" s="1"/>
  <c r="G142" i="6"/>
  <c r="AC142" i="6" s="1"/>
  <c r="D125" i="1" s="1"/>
  <c r="AC141" i="6"/>
  <c r="D124" i="1" s="1"/>
  <c r="K146" i="6"/>
  <c r="AE146" i="6" s="1"/>
  <c r="AE145" i="6"/>
  <c r="I152" i="6"/>
  <c r="AD152" i="6" s="1"/>
  <c r="E135" i="1" s="1"/>
  <c r="AD151" i="6"/>
  <c r="E134" i="1" s="1"/>
  <c r="G146" i="6"/>
  <c r="AC146" i="6" s="1"/>
  <c r="AC145" i="6"/>
  <c r="AF141" i="6"/>
  <c r="G124" i="1" s="1"/>
  <c r="M142" i="6"/>
  <c r="AF142" i="6" s="1"/>
  <c r="G125" i="1" s="1"/>
  <c r="S146" i="6"/>
  <c r="AI146" i="6" s="1"/>
  <c r="AI145" i="6"/>
  <c r="AY85" i="6"/>
  <c r="AN145" i="6" l="1"/>
  <c r="O128" i="1" s="1"/>
  <c r="AM145" i="6"/>
  <c r="N128" i="1" s="1"/>
  <c r="AL131" i="6"/>
  <c r="X133" i="6"/>
  <c r="AL133" i="6" s="1"/>
  <c r="M116" i="1" s="1"/>
  <c r="Z113" i="1" s="1"/>
  <c r="Z114" i="1" s="1"/>
  <c r="AK141" i="6"/>
  <c r="L124" i="1" s="1"/>
  <c r="W142" i="6"/>
  <c r="AK142" i="6" s="1"/>
  <c r="L125" i="1" s="1"/>
  <c r="AM135" i="6"/>
  <c r="AN135" i="6"/>
  <c r="AN147" i="6" s="1"/>
  <c r="O130" i="1" s="1"/>
  <c r="Y133" i="6"/>
  <c r="AM147" i="6" l="1"/>
  <c r="N130" i="1" s="1"/>
  <c r="AO147" i="6"/>
  <c r="AN150" i="6"/>
  <c r="AM150" i="6" l="1"/>
  <c r="P130" i="1"/>
  <c r="AN151" i="6"/>
  <c r="O133" i="1"/>
  <c r="J14" i="21" s="1"/>
  <c r="AM151" i="6"/>
  <c r="N133" i="1"/>
  <c r="G14" i="21" s="1"/>
  <c r="F107" i="1"/>
  <c r="M96" i="1"/>
  <c r="M97" i="1"/>
  <c r="M98" i="1"/>
  <c r="F85" i="1"/>
  <c r="AE148" i="5"/>
  <c r="F106" i="1" s="1"/>
  <c r="AD148" i="5"/>
  <c r="E106" i="1" s="1"/>
  <c r="O20" i="5"/>
  <c r="N20" i="5"/>
  <c r="M20" i="5"/>
  <c r="L20" i="5"/>
  <c r="K20" i="5"/>
  <c r="J20" i="5"/>
  <c r="I20" i="5"/>
  <c r="H20" i="5"/>
  <c r="G20" i="5"/>
  <c r="F20" i="5"/>
  <c r="E20" i="5"/>
  <c r="AE150" i="5"/>
  <c r="F108" i="1" s="1"/>
  <c r="AD150" i="5"/>
  <c r="E108" i="1" s="1"/>
  <c r="AE149" i="5"/>
  <c r="AD149" i="5"/>
  <c r="E107" i="1" s="1"/>
  <c r="AE147" i="5"/>
  <c r="F105" i="1" s="1"/>
  <c r="AD147" i="5"/>
  <c r="E105" i="1" s="1"/>
  <c r="AK144" i="5"/>
  <c r="L102" i="1" s="1"/>
  <c r="AJ144" i="5"/>
  <c r="K102" i="1" s="1"/>
  <c r="AE144" i="5"/>
  <c r="F102" i="1" s="1"/>
  <c r="AD144" i="5"/>
  <c r="E102" i="1" s="1"/>
  <c r="AE143" i="5"/>
  <c r="F101" i="1" s="1"/>
  <c r="AD143" i="5"/>
  <c r="E101" i="1" s="1"/>
  <c r="AE142" i="5"/>
  <c r="F100" i="1" s="1"/>
  <c r="AD142" i="5"/>
  <c r="E100" i="1" s="1"/>
  <c r="AE141" i="5"/>
  <c r="F99" i="1" s="1"/>
  <c r="AD141" i="5"/>
  <c r="E99" i="1" s="1"/>
  <c r="AE140" i="5"/>
  <c r="F98" i="1" s="1"/>
  <c r="AD140" i="5"/>
  <c r="E98" i="1" s="1"/>
  <c r="AE139" i="5"/>
  <c r="F97" i="1" s="1"/>
  <c r="AD139" i="5"/>
  <c r="E97" i="1" s="1"/>
  <c r="AE138" i="5"/>
  <c r="F96" i="1" s="1"/>
  <c r="AD138" i="5"/>
  <c r="E96" i="1" s="1"/>
  <c r="X138" i="5"/>
  <c r="AE137" i="5"/>
  <c r="F95" i="1" s="1"/>
  <c r="AD137" i="5"/>
  <c r="E95" i="1" s="1"/>
  <c r="AE136" i="5"/>
  <c r="F94" i="1" s="1"/>
  <c r="AD136" i="5"/>
  <c r="E94" i="1" s="1"/>
  <c r="AE135" i="5"/>
  <c r="F93" i="1" s="1"/>
  <c r="AD135" i="5"/>
  <c r="E93" i="1" s="1"/>
  <c r="AE134" i="5"/>
  <c r="F92" i="1" s="1"/>
  <c r="AD134" i="5"/>
  <c r="E92" i="1" s="1"/>
  <c r="AE133" i="5"/>
  <c r="F91" i="1" s="1"/>
  <c r="AD133" i="5"/>
  <c r="E91" i="1" s="1"/>
  <c r="AE132" i="5"/>
  <c r="F90" i="1" s="1"/>
  <c r="AD132" i="5"/>
  <c r="E90" i="1" s="1"/>
  <c r="AE127" i="5"/>
  <c r="AD127" i="5"/>
  <c r="E85" i="1" s="1"/>
  <c r="V125" i="5"/>
  <c r="T125" i="5"/>
  <c r="R125" i="5"/>
  <c r="P125" i="5"/>
  <c r="N125" i="5"/>
  <c r="L125" i="5"/>
  <c r="J125" i="5"/>
  <c r="H125" i="5"/>
  <c r="F125" i="5"/>
  <c r="D125" i="5"/>
  <c r="V117" i="5"/>
  <c r="T117" i="5"/>
  <c r="R117" i="5"/>
  <c r="P117" i="5"/>
  <c r="N117" i="5"/>
  <c r="L117" i="5"/>
  <c r="J117" i="5"/>
  <c r="H117" i="5"/>
  <c r="F117" i="5"/>
  <c r="D117" i="5"/>
  <c r="V112" i="5"/>
  <c r="T112" i="5"/>
  <c r="R112" i="5"/>
  <c r="P112" i="5"/>
  <c r="N112" i="5"/>
  <c r="L112" i="5"/>
  <c r="J112" i="5"/>
  <c r="H112" i="5"/>
  <c r="F112" i="5"/>
  <c r="D112" i="5"/>
  <c r="V104" i="5"/>
  <c r="T104" i="5"/>
  <c r="R104" i="5"/>
  <c r="P104" i="5"/>
  <c r="N104" i="5"/>
  <c r="L104" i="5"/>
  <c r="J104" i="5"/>
  <c r="H104" i="5"/>
  <c r="F104" i="5"/>
  <c r="D104" i="5"/>
  <c r="V99" i="5"/>
  <c r="AK99" i="5" s="1"/>
  <c r="T99" i="5"/>
  <c r="AJ99" i="5" s="1"/>
  <c r="R99" i="5"/>
  <c r="AI99" i="5" s="1"/>
  <c r="P99" i="5"/>
  <c r="AH99" i="5" s="1"/>
  <c r="N99" i="5"/>
  <c r="AG99" i="5" s="1"/>
  <c r="L99" i="5"/>
  <c r="AF99" i="5" s="1"/>
  <c r="J99" i="5"/>
  <c r="H99" i="5"/>
  <c r="F99" i="5"/>
  <c r="AC99" i="5" s="1"/>
  <c r="D99" i="5"/>
  <c r="AB99" i="5" s="1"/>
  <c r="AK98" i="5"/>
  <c r="AJ98" i="5"/>
  <c r="AI98" i="5"/>
  <c r="AH98" i="5"/>
  <c r="AG98" i="5"/>
  <c r="AF98" i="5"/>
  <c r="AC98" i="5"/>
  <c r="AB98" i="5"/>
  <c r="AK97" i="5"/>
  <c r="AJ97" i="5"/>
  <c r="AI97" i="5"/>
  <c r="AH97" i="5"/>
  <c r="AG97" i="5"/>
  <c r="AF97" i="5"/>
  <c r="AC97" i="5"/>
  <c r="AB97" i="5"/>
  <c r="AK96" i="5"/>
  <c r="AJ96" i="5"/>
  <c r="AI96" i="5"/>
  <c r="AH96" i="5"/>
  <c r="AG96" i="5"/>
  <c r="AF96" i="5"/>
  <c r="AC96" i="5"/>
  <c r="AB96" i="5"/>
  <c r="AK95" i="5"/>
  <c r="AJ95" i="5"/>
  <c r="AI95" i="5"/>
  <c r="AH95" i="5"/>
  <c r="AG95" i="5"/>
  <c r="AF95" i="5"/>
  <c r="AC95" i="5"/>
  <c r="AB95" i="5"/>
  <c r="AK94" i="5"/>
  <c r="AJ94" i="5"/>
  <c r="AI94" i="5"/>
  <c r="AH94" i="5"/>
  <c r="AG94" i="5"/>
  <c r="AF94" i="5"/>
  <c r="AC94" i="5"/>
  <c r="AB94" i="5"/>
  <c r="AK93" i="5"/>
  <c r="AJ93" i="5"/>
  <c r="AI93" i="5"/>
  <c r="AH93" i="5"/>
  <c r="AG93" i="5"/>
  <c r="AF93" i="5"/>
  <c r="AC93" i="5"/>
  <c r="AB93" i="5"/>
  <c r="V91" i="5"/>
  <c r="T91" i="5"/>
  <c r="R91" i="5"/>
  <c r="P91" i="5"/>
  <c r="N91" i="5"/>
  <c r="L91" i="5"/>
  <c r="J91" i="5"/>
  <c r="H91" i="5"/>
  <c r="F91" i="5"/>
  <c r="D91" i="5"/>
  <c r="V86" i="5"/>
  <c r="T86" i="5"/>
  <c r="R86" i="5"/>
  <c r="P86" i="5"/>
  <c r="N86" i="5"/>
  <c r="L86" i="5"/>
  <c r="J86" i="5"/>
  <c r="H86" i="5"/>
  <c r="F86" i="5"/>
  <c r="D86" i="5"/>
  <c r="AU85" i="5"/>
  <c r="AK85" i="5"/>
  <c r="AX85" i="5" s="1"/>
  <c r="AJ85" i="5"/>
  <c r="AW85" i="5" s="1"/>
  <c r="AI85" i="5"/>
  <c r="AV85" i="5" s="1"/>
  <c r="AH85" i="5"/>
  <c r="AG85" i="5"/>
  <c r="AT85" i="5" s="1"/>
  <c r="AF85" i="5"/>
  <c r="AS85" i="5" s="1"/>
  <c r="AE85" i="5"/>
  <c r="AR85" i="5" s="1"/>
  <c r="AD85" i="5"/>
  <c r="AQ85" i="5" s="1"/>
  <c r="AC85" i="5"/>
  <c r="AP85" i="5" s="1"/>
  <c r="AB85" i="5"/>
  <c r="AO85" i="5" s="1"/>
  <c r="AK84" i="5"/>
  <c r="AX84" i="5" s="1"/>
  <c r="AJ84" i="5"/>
  <c r="AW84" i="5" s="1"/>
  <c r="AI84" i="5"/>
  <c r="AH84" i="5"/>
  <c r="AU84" i="5" s="1"/>
  <c r="AG84" i="5"/>
  <c r="AT84" i="5" s="1"/>
  <c r="AF84" i="5"/>
  <c r="AS84" i="5" s="1"/>
  <c r="AE84" i="5"/>
  <c r="AR84" i="5" s="1"/>
  <c r="AD84" i="5"/>
  <c r="AQ84" i="5" s="1"/>
  <c r="AC84" i="5"/>
  <c r="AP84" i="5" s="1"/>
  <c r="AB84" i="5"/>
  <c r="AO84" i="5" s="1"/>
  <c r="AV83" i="5"/>
  <c r="AO83" i="5"/>
  <c r="AK83" i="5"/>
  <c r="AX83" i="5" s="1"/>
  <c r="AJ83" i="5"/>
  <c r="AW83" i="5" s="1"/>
  <c r="AI83" i="5"/>
  <c r="AH83" i="5"/>
  <c r="AU83" i="5" s="1"/>
  <c r="AG83" i="5"/>
  <c r="AT83" i="5" s="1"/>
  <c r="AF83" i="5"/>
  <c r="AS83" i="5" s="1"/>
  <c r="AE83" i="5"/>
  <c r="AR83" i="5" s="1"/>
  <c r="AD83" i="5"/>
  <c r="AQ83" i="5" s="1"/>
  <c r="AC83" i="5"/>
  <c r="AP83" i="5" s="1"/>
  <c r="AB83" i="5"/>
  <c r="AS82" i="5"/>
  <c r="AK82" i="5"/>
  <c r="AX82" i="5" s="1"/>
  <c r="AJ82" i="5"/>
  <c r="AW82" i="5" s="1"/>
  <c r="AI82" i="5"/>
  <c r="AV82" i="5" s="1"/>
  <c r="AH82" i="5"/>
  <c r="AU82" i="5" s="1"/>
  <c r="AG82" i="5"/>
  <c r="AT82" i="5" s="1"/>
  <c r="AF82" i="5"/>
  <c r="AE82" i="5"/>
  <c r="AD82" i="5"/>
  <c r="AQ82" i="5" s="1"/>
  <c r="AC82" i="5"/>
  <c r="AP82" i="5" s="1"/>
  <c r="AB82" i="5"/>
  <c r="AO82" i="5" s="1"/>
  <c r="AW81" i="5"/>
  <c r="AV81" i="5"/>
  <c r="AK81" i="5"/>
  <c r="AX81" i="5" s="1"/>
  <c r="AJ81" i="5"/>
  <c r="AI81" i="5"/>
  <c r="AH81" i="5"/>
  <c r="AU81" i="5" s="1"/>
  <c r="AG81" i="5"/>
  <c r="AT81" i="5" s="1"/>
  <c r="AF81" i="5"/>
  <c r="AS81" i="5" s="1"/>
  <c r="AE81" i="5"/>
  <c r="AR81" i="5" s="1"/>
  <c r="AD81" i="5"/>
  <c r="AQ81" i="5" s="1"/>
  <c r="AC81" i="5"/>
  <c r="AP81" i="5" s="1"/>
  <c r="AB81" i="5"/>
  <c r="AO81" i="5" s="1"/>
  <c r="AX80" i="5"/>
  <c r="AW80" i="5"/>
  <c r="AK80" i="5"/>
  <c r="AJ80" i="5"/>
  <c r="AI80" i="5"/>
  <c r="AV80" i="5" s="1"/>
  <c r="AH80" i="5"/>
  <c r="AG80" i="5"/>
  <c r="AT80" i="5" s="1"/>
  <c r="AF80" i="5"/>
  <c r="AF86" i="5" s="1"/>
  <c r="AE80" i="5"/>
  <c r="AR80" i="5" s="1"/>
  <c r="AD80" i="5"/>
  <c r="AC80" i="5"/>
  <c r="AB80" i="5"/>
  <c r="AY79" i="5"/>
  <c r="V78" i="5"/>
  <c r="T78" i="5"/>
  <c r="R78" i="5"/>
  <c r="P78" i="5"/>
  <c r="N78" i="5"/>
  <c r="L78" i="5"/>
  <c r="J78" i="5"/>
  <c r="H78" i="5"/>
  <c r="F78" i="5"/>
  <c r="D78" i="5"/>
  <c r="W53" i="5"/>
  <c r="U53" i="5"/>
  <c r="S53" i="5"/>
  <c r="Q53" i="5"/>
  <c r="O53" i="5"/>
  <c r="M53" i="5"/>
  <c r="AJ53" i="5" s="1"/>
  <c r="K53" i="5"/>
  <c r="AH53" i="5" s="1"/>
  <c r="I53" i="5"/>
  <c r="AF53" i="5" s="1"/>
  <c r="G53" i="5"/>
  <c r="E53" i="5"/>
  <c r="AB53" i="5" s="1"/>
  <c r="W52" i="5"/>
  <c r="U52" i="5"/>
  <c r="AJ52" i="5" s="1"/>
  <c r="S52" i="5"/>
  <c r="AI52" i="5" s="1"/>
  <c r="Q52" i="5"/>
  <c r="AH52" i="5" s="1"/>
  <c r="O52" i="5"/>
  <c r="AG52" i="5" s="1"/>
  <c r="M52" i="5"/>
  <c r="AF52" i="5" s="1"/>
  <c r="K52" i="5"/>
  <c r="I52" i="5"/>
  <c r="G52" i="5"/>
  <c r="AC52" i="5" s="1"/>
  <c r="E52" i="5"/>
  <c r="AB52" i="5" s="1"/>
  <c r="AH51" i="5"/>
  <c r="AG51" i="5"/>
  <c r="AF51" i="5"/>
  <c r="W51" i="5"/>
  <c r="AK51" i="5" s="1"/>
  <c r="U51" i="5"/>
  <c r="AJ51" i="5" s="1"/>
  <c r="S51" i="5"/>
  <c r="AI51" i="5" s="1"/>
  <c r="Q51" i="5"/>
  <c r="O51" i="5"/>
  <c r="M51" i="5"/>
  <c r="K51" i="5"/>
  <c r="I51" i="5"/>
  <c r="G51" i="5"/>
  <c r="AC51" i="5" s="1"/>
  <c r="E51" i="5"/>
  <c r="AB51" i="5" s="1"/>
  <c r="AC50" i="5"/>
  <c r="W50" i="5"/>
  <c r="AK50" i="5" s="1"/>
  <c r="U50" i="5"/>
  <c r="AJ50" i="5" s="1"/>
  <c r="S50" i="5"/>
  <c r="AI50" i="5" s="1"/>
  <c r="Q50" i="5"/>
  <c r="AH50" i="5" s="1"/>
  <c r="O50" i="5"/>
  <c r="AG50" i="5" s="1"/>
  <c r="M50" i="5"/>
  <c r="AF50" i="5" s="1"/>
  <c r="K50" i="5"/>
  <c r="I50" i="5"/>
  <c r="G50" i="5"/>
  <c r="E50" i="5"/>
  <c r="AB50" i="5" s="1"/>
  <c r="AK49" i="5"/>
  <c r="AI49" i="5"/>
  <c r="AH49" i="5"/>
  <c r="AG49" i="5"/>
  <c r="W49" i="5"/>
  <c r="U49" i="5"/>
  <c r="AJ49" i="5" s="1"/>
  <c r="S49" i="5"/>
  <c r="Q49" i="5"/>
  <c r="O49" i="5"/>
  <c r="M49" i="5"/>
  <c r="AF49" i="5" s="1"/>
  <c r="K49" i="5"/>
  <c r="I49" i="5"/>
  <c r="G49" i="5"/>
  <c r="AC49" i="5" s="1"/>
  <c r="E49" i="5"/>
  <c r="AB49" i="5" s="1"/>
  <c r="AL48" i="5"/>
  <c r="I48" i="5"/>
  <c r="W47" i="5"/>
  <c r="AK47" i="5" s="1"/>
  <c r="U47" i="5"/>
  <c r="AJ47" i="5" s="1"/>
  <c r="S47" i="5"/>
  <c r="AI47" i="5" s="1"/>
  <c r="Q47" i="5"/>
  <c r="AH47" i="5" s="1"/>
  <c r="O47" i="5"/>
  <c r="AG47" i="5" s="1"/>
  <c r="M47" i="5"/>
  <c r="AF47" i="5" s="1"/>
  <c r="K47" i="5"/>
  <c r="I47" i="5"/>
  <c r="G47" i="5"/>
  <c r="AC47" i="5" s="1"/>
  <c r="E47" i="5"/>
  <c r="AB47" i="5" s="1"/>
  <c r="AI46" i="5"/>
  <c r="AH46" i="5"/>
  <c r="W46" i="5"/>
  <c r="AK46" i="5" s="1"/>
  <c r="U46" i="5"/>
  <c r="AJ46" i="5" s="1"/>
  <c r="S46" i="5"/>
  <c r="Q46" i="5"/>
  <c r="O46" i="5"/>
  <c r="AG46" i="5" s="1"/>
  <c r="M46" i="5"/>
  <c r="AF46" i="5" s="1"/>
  <c r="K46" i="5"/>
  <c r="I46" i="5"/>
  <c r="G46" i="5"/>
  <c r="E46" i="5"/>
  <c r="AK45" i="5"/>
  <c r="AJ44" i="5"/>
  <c r="AB44" i="5"/>
  <c r="W44" i="5"/>
  <c r="U44" i="5"/>
  <c r="S44" i="5"/>
  <c r="S141" i="5" s="1"/>
  <c r="AI141" i="5" s="1"/>
  <c r="J99" i="1" s="1"/>
  <c r="Q44" i="5"/>
  <c r="AH44" i="5" s="1"/>
  <c r="O44" i="5"/>
  <c r="AG44" i="5" s="1"/>
  <c r="M44" i="5"/>
  <c r="M141" i="5" s="1"/>
  <c r="AF141" i="5" s="1"/>
  <c r="G99" i="1" s="1"/>
  <c r="K44" i="5"/>
  <c r="I44" i="5"/>
  <c r="G44" i="5"/>
  <c r="AC44" i="5" s="1"/>
  <c r="E44" i="5"/>
  <c r="E141" i="5" s="1"/>
  <c r="AB141" i="5" s="1"/>
  <c r="C99" i="1" s="1"/>
  <c r="AB42" i="5"/>
  <c r="W42" i="5"/>
  <c r="U42" i="5"/>
  <c r="U57" i="5" s="1"/>
  <c r="S42" i="5"/>
  <c r="AI42" i="5" s="1"/>
  <c r="Q42" i="5"/>
  <c r="O42" i="5"/>
  <c r="O57" i="5" s="1"/>
  <c r="M42" i="5"/>
  <c r="AF42" i="5" s="1"/>
  <c r="K42" i="5"/>
  <c r="I42" i="5"/>
  <c r="G42" i="5"/>
  <c r="AC42" i="5" s="1"/>
  <c r="E42" i="5"/>
  <c r="AC41" i="5"/>
  <c r="W41" i="5"/>
  <c r="W63" i="5" s="1"/>
  <c r="U41" i="5"/>
  <c r="S41" i="5"/>
  <c r="S63" i="5" s="1"/>
  <c r="Q41" i="5"/>
  <c r="O41" i="5"/>
  <c r="AG41" i="5" s="1"/>
  <c r="M41" i="5"/>
  <c r="M63" i="5" s="1"/>
  <c r="K41" i="5"/>
  <c r="I41" i="5"/>
  <c r="G41" i="5"/>
  <c r="E41" i="5"/>
  <c r="AB41" i="5" s="1"/>
  <c r="AB40" i="5"/>
  <c r="W40" i="5"/>
  <c r="W64" i="5" s="1"/>
  <c r="U40" i="5"/>
  <c r="S40" i="5"/>
  <c r="Q40" i="5"/>
  <c r="Q43" i="5" s="1"/>
  <c r="O40" i="5"/>
  <c r="O43" i="5" s="1"/>
  <c r="M40" i="5"/>
  <c r="K40" i="5"/>
  <c r="K43" i="5" s="1"/>
  <c r="I40" i="5"/>
  <c r="G40" i="5"/>
  <c r="G43" i="5" s="1"/>
  <c r="E40" i="5"/>
  <c r="W38" i="5"/>
  <c r="U38" i="5"/>
  <c r="S38" i="5"/>
  <c r="Q38" i="5"/>
  <c r="O38" i="5"/>
  <c r="M38" i="5"/>
  <c r="AF38" i="5" s="1"/>
  <c r="G38" i="5"/>
  <c r="AC38" i="5" s="1"/>
  <c r="E38" i="5"/>
  <c r="AB38" i="5" s="1"/>
  <c r="AJ34" i="5"/>
  <c r="K4" i="20" s="1"/>
  <c r="W34" i="5"/>
  <c r="AK34" i="5" s="1"/>
  <c r="L4" i="20" s="1"/>
  <c r="U34" i="5"/>
  <c r="S34" i="5"/>
  <c r="AI34" i="5" s="1"/>
  <c r="J4" i="20" s="1"/>
  <c r="Q34" i="5"/>
  <c r="AH34" i="5" s="1"/>
  <c r="I4" i="20" s="1"/>
  <c r="O34" i="5"/>
  <c r="M34" i="5"/>
  <c r="G34" i="5"/>
  <c r="E34" i="5"/>
  <c r="O29" i="5"/>
  <c r="O28" i="5"/>
  <c r="O27" i="5"/>
  <c r="O24" i="5"/>
  <c r="N24" i="5"/>
  <c r="W48" i="5" s="1"/>
  <c r="M24" i="5"/>
  <c r="U48" i="5" s="1"/>
  <c r="AJ48" i="5" s="1"/>
  <c r="L24" i="5"/>
  <c r="S48" i="5" s="1"/>
  <c r="K24" i="5"/>
  <c r="Q48" i="5" s="1"/>
  <c r="J24" i="5"/>
  <c r="O48" i="5" s="1"/>
  <c r="I24" i="5"/>
  <c r="M48" i="5" s="1"/>
  <c r="H24" i="5"/>
  <c r="K48" i="5" s="1"/>
  <c r="F24" i="5"/>
  <c r="G48" i="5" s="1"/>
  <c r="E24" i="5"/>
  <c r="E48" i="5" s="1"/>
  <c r="AB48" i="5" s="1"/>
  <c r="I43" i="5" l="1"/>
  <c r="I54" i="5"/>
  <c r="AY81" i="5"/>
  <c r="M43" i="5"/>
  <c r="H17" i="20"/>
  <c r="D17" i="20"/>
  <c r="AH86" i="5"/>
  <c r="O141" i="5"/>
  <c r="AG141" i="5" s="1"/>
  <c r="H99" i="1" s="1"/>
  <c r="Q141" i="5"/>
  <c r="AH141" i="5" s="1"/>
  <c r="I99" i="1" s="1"/>
  <c r="U43" i="5"/>
  <c r="AJ43" i="5" s="1"/>
  <c r="AF41" i="5"/>
  <c r="G17" i="20" s="1"/>
  <c r="E43" i="5"/>
  <c r="AI44" i="5"/>
  <c r="U60" i="5"/>
  <c r="S43" i="5"/>
  <c r="AI43" i="5" s="1"/>
  <c r="M19" i="20"/>
  <c r="W43" i="5"/>
  <c r="M21" i="20"/>
  <c r="X53" i="5"/>
  <c r="E64" i="5"/>
  <c r="AS80" i="5"/>
  <c r="AS86" i="5" s="1"/>
  <c r="AE86" i="5"/>
  <c r="C17" i="20"/>
  <c r="AK40" i="5"/>
  <c r="AL47" i="5"/>
  <c r="I64" i="5"/>
  <c r="I115" i="5" s="1"/>
  <c r="AU80" i="5"/>
  <c r="AU86" i="5" s="1"/>
  <c r="AG42" i="5"/>
  <c r="AH42" i="5"/>
  <c r="X44" i="5"/>
  <c r="X141" i="5" s="1"/>
  <c r="AL141" i="5" s="1"/>
  <c r="M99" i="1" s="1"/>
  <c r="Q57" i="5"/>
  <c r="Q60" i="5" s="1"/>
  <c r="Q61" i="5" s="1"/>
  <c r="AD86" i="5"/>
  <c r="AW86" i="5"/>
  <c r="S57" i="5"/>
  <c r="S60" i="5" s="1"/>
  <c r="S61" i="5" s="1"/>
  <c r="AX86" i="5"/>
  <c r="AJ42" i="5"/>
  <c r="B44" i="5"/>
  <c r="B46" i="5" s="1"/>
  <c r="AG86" i="5"/>
  <c r="M20" i="20"/>
  <c r="P20" i="5"/>
  <c r="AM152" i="6"/>
  <c r="N135" i="1" s="1"/>
  <c r="N134" i="1"/>
  <c r="H14" i="21" s="1"/>
  <c r="I14" i="21" s="1"/>
  <c r="AN152" i="6"/>
  <c r="O135" i="1" s="1"/>
  <c r="O134" i="1"/>
  <c r="K14" i="21" s="1"/>
  <c r="L14" i="21" s="1"/>
  <c r="AG43" i="5"/>
  <c r="O45" i="5"/>
  <c r="AC48" i="5"/>
  <c r="E63" i="5"/>
  <c r="AL51" i="5"/>
  <c r="AF40" i="5"/>
  <c r="M64" i="5"/>
  <c r="AC34" i="5"/>
  <c r="D4" i="20" s="1"/>
  <c r="AI38" i="5"/>
  <c r="Q64" i="5"/>
  <c r="AH40" i="5"/>
  <c r="E57" i="5"/>
  <c r="E60" i="5" s="1"/>
  <c r="Y42" i="5"/>
  <c r="AK48" i="5"/>
  <c r="U64" i="5"/>
  <c r="X51" i="5"/>
  <c r="AK38" i="5"/>
  <c r="AJ40" i="5"/>
  <c r="AK41" i="5"/>
  <c r="L17" i="20" s="1"/>
  <c r="X42" i="5"/>
  <c r="X57" i="5" s="1"/>
  <c r="AL50" i="5"/>
  <c r="AR82" i="5"/>
  <c r="AR86" i="5" s="1"/>
  <c r="AG34" i="5"/>
  <c r="H4" i="20" s="1"/>
  <c r="X41" i="5"/>
  <c r="X63" i="5" s="1"/>
  <c r="AH43" i="5"/>
  <c r="AB86" i="5"/>
  <c r="AO80" i="5"/>
  <c r="AY82" i="5"/>
  <c r="G63" i="5"/>
  <c r="AB34" i="5"/>
  <c r="X34" i="5"/>
  <c r="AH38" i="5"/>
  <c r="O64" i="5"/>
  <c r="AG40" i="5"/>
  <c r="W141" i="5"/>
  <c r="AK141" i="5" s="1"/>
  <c r="L99" i="1" s="1"/>
  <c r="AK44" i="5"/>
  <c r="AI48" i="5"/>
  <c r="S103" i="5"/>
  <c r="S102" i="5"/>
  <c r="AF34" i="5"/>
  <c r="G4" i="20" s="1"/>
  <c r="AJ38" i="5"/>
  <c r="S64" i="5"/>
  <c r="G57" i="5"/>
  <c r="G58" i="5" s="1"/>
  <c r="AB46" i="5"/>
  <c r="E54" i="5"/>
  <c r="K57" i="5"/>
  <c r="AL49" i="5"/>
  <c r="W54" i="5"/>
  <c r="AK54" i="5" s="1"/>
  <c r="M57" i="5"/>
  <c r="I116" i="5"/>
  <c r="I121" i="5" s="1"/>
  <c r="K64" i="5"/>
  <c r="AG38" i="5"/>
  <c r="O37" i="5"/>
  <c r="O39" i="5" s="1"/>
  <c r="AG39" i="5" s="1"/>
  <c r="AF48" i="5"/>
  <c r="M58" i="5"/>
  <c r="X52" i="5"/>
  <c r="AK52" i="5"/>
  <c r="M22" i="20" s="1"/>
  <c r="M102" i="5"/>
  <c r="M103" i="5"/>
  <c r="W102" i="5"/>
  <c r="W103" i="5"/>
  <c r="O61" i="5"/>
  <c r="AG48" i="5"/>
  <c r="O58" i="5"/>
  <c r="I57" i="5"/>
  <c r="AH48" i="5"/>
  <c r="X38" i="5"/>
  <c r="W115" i="5"/>
  <c r="W116" i="5"/>
  <c r="W123" i="5" s="1"/>
  <c r="AC46" i="5"/>
  <c r="X47" i="5"/>
  <c r="E115" i="5"/>
  <c r="E116" i="5"/>
  <c r="E120" i="5" s="1"/>
  <c r="AI86" i="5"/>
  <c r="AV84" i="5"/>
  <c r="AY84" i="5" s="1"/>
  <c r="U58" i="5"/>
  <c r="AI40" i="5"/>
  <c r="U63" i="5"/>
  <c r="AJ41" i="5"/>
  <c r="K17" i="20" s="1"/>
  <c r="O60" i="5"/>
  <c r="X50" i="5"/>
  <c r="AQ80" i="5"/>
  <c r="AQ86" i="5" s="1"/>
  <c r="K54" i="5"/>
  <c r="AY85" i="5"/>
  <c r="G64" i="5"/>
  <c r="AC40" i="5"/>
  <c r="Q63" i="5"/>
  <c r="U61" i="5"/>
  <c r="U62" i="5" s="1"/>
  <c r="I63" i="5"/>
  <c r="AJ86" i="5"/>
  <c r="AI41" i="5"/>
  <c r="J17" i="20" s="1"/>
  <c r="U141" i="5"/>
  <c r="AJ141" i="5" s="1"/>
  <c r="K99" i="1" s="1"/>
  <c r="X49" i="5"/>
  <c r="K63" i="5"/>
  <c r="AK86" i="5"/>
  <c r="X40" i="5"/>
  <c r="AH41" i="5"/>
  <c r="I17" i="20" s="1"/>
  <c r="AT86" i="5"/>
  <c r="AY83" i="5"/>
  <c r="W119" i="5"/>
  <c r="AF44" i="5"/>
  <c r="AL44" i="5" s="1"/>
  <c r="O63" i="5"/>
  <c r="AK42" i="5"/>
  <c r="AL42" i="5" s="1"/>
  <c r="W57" i="5"/>
  <c r="W65" i="5" s="1"/>
  <c r="Q45" i="5"/>
  <c r="X46" i="5"/>
  <c r="AC86" i="5"/>
  <c r="G141" i="5"/>
  <c r="AC141" i="5" s="1"/>
  <c r="D99" i="1" s="1"/>
  <c r="AP80" i="5"/>
  <c r="AP86" i="5" s="1"/>
  <c r="W66" i="5" l="1"/>
  <c r="S45" i="5"/>
  <c r="U45" i="5"/>
  <c r="U54" i="5" s="1"/>
  <c r="AJ54" i="5" s="1"/>
  <c r="U37" i="5"/>
  <c r="AL52" i="5"/>
  <c r="M65" i="5"/>
  <c r="I120" i="5"/>
  <c r="M104" i="5"/>
  <c r="S58" i="5"/>
  <c r="I125" i="5"/>
  <c r="I128" i="5" s="1"/>
  <c r="AD128" i="5" s="1"/>
  <c r="E86" i="1" s="1"/>
  <c r="M18" i="20"/>
  <c r="Q58" i="5"/>
  <c r="Q75" i="5" s="1"/>
  <c r="AH75" i="5" s="1"/>
  <c r="M16" i="20"/>
  <c r="I117" i="5"/>
  <c r="G60" i="5"/>
  <c r="G61" i="5" s="1"/>
  <c r="G82" i="5" s="1"/>
  <c r="E123" i="5"/>
  <c r="AL38" i="5"/>
  <c r="M10" i="20"/>
  <c r="AL40" i="5"/>
  <c r="M11" i="20"/>
  <c r="M17" i="20" s="1"/>
  <c r="M106" i="5"/>
  <c r="AL41" i="5"/>
  <c r="M109" i="5"/>
  <c r="X43" i="5"/>
  <c r="X45" i="5" s="1"/>
  <c r="AL34" i="5"/>
  <c r="C4" i="20"/>
  <c r="M4" i="20" s="1"/>
  <c r="S37" i="5"/>
  <c r="S39" i="5" s="1"/>
  <c r="AI39" i="5" s="1"/>
  <c r="S104" i="5"/>
  <c r="H14" i="20"/>
  <c r="H23" i="20" s="1"/>
  <c r="G83" i="5"/>
  <c r="G81" i="5"/>
  <c r="G80" i="5"/>
  <c r="AC79" i="5"/>
  <c r="G84" i="5"/>
  <c r="U97" i="5"/>
  <c r="AW97" i="5" s="1"/>
  <c r="U96" i="5"/>
  <c r="AW96" i="5" s="1"/>
  <c r="U95" i="5"/>
  <c r="AW95" i="5" s="1"/>
  <c r="AJ92" i="5"/>
  <c r="U93" i="5"/>
  <c r="U98" i="5"/>
  <c r="AW98" i="5" s="1"/>
  <c r="U94" i="5"/>
  <c r="AW94" i="5" s="1"/>
  <c r="AH45" i="5"/>
  <c r="I27" i="20" s="1"/>
  <c r="Q55" i="5"/>
  <c r="Q147" i="5" s="1"/>
  <c r="AH147" i="5" s="1"/>
  <c r="I105" i="1" s="1"/>
  <c r="O82" i="5"/>
  <c r="O81" i="5"/>
  <c r="O133" i="5" s="1"/>
  <c r="AG133" i="5" s="1"/>
  <c r="H91" i="1" s="1"/>
  <c r="O83" i="5"/>
  <c r="O80" i="5"/>
  <c r="AG79" i="5"/>
  <c r="O85" i="5"/>
  <c r="O84" i="5"/>
  <c r="AC43" i="5"/>
  <c r="G45" i="5"/>
  <c r="G37" i="5"/>
  <c r="X64" i="5"/>
  <c r="S55" i="5"/>
  <c r="S147" i="5" s="1"/>
  <c r="AI147" i="5" s="1"/>
  <c r="J105" i="1" s="1"/>
  <c r="AI45" i="5"/>
  <c r="J27" i="20" s="1"/>
  <c r="M75" i="5"/>
  <c r="AF75" i="5" s="1"/>
  <c r="M74" i="5"/>
  <c r="M76" i="5"/>
  <c r="AF76" i="5" s="1"/>
  <c r="M77" i="5"/>
  <c r="AF77" i="5" s="1"/>
  <c r="O116" i="5"/>
  <c r="O115" i="5"/>
  <c r="O117" i="5" s="1"/>
  <c r="W60" i="5"/>
  <c r="W117" i="5"/>
  <c r="W55" i="5"/>
  <c r="W147" i="5" s="1"/>
  <c r="AK147" i="5" s="1"/>
  <c r="L105" i="1" s="1"/>
  <c r="AK43" i="5"/>
  <c r="L27" i="20" s="1"/>
  <c r="Q103" i="5"/>
  <c r="Q65" i="5"/>
  <c r="Q66" i="5" s="1"/>
  <c r="Q102" i="5"/>
  <c r="W104" i="5"/>
  <c r="AO86" i="5"/>
  <c r="AY80" i="5"/>
  <c r="O102" i="5"/>
  <c r="O103" i="5"/>
  <c r="O65" i="5"/>
  <c r="O66" i="5" s="1"/>
  <c r="W122" i="5"/>
  <c r="U76" i="5"/>
  <c r="AJ76" i="5" s="1"/>
  <c r="U74" i="5"/>
  <c r="U77" i="5"/>
  <c r="AJ77" i="5" s="1"/>
  <c r="U75" i="5"/>
  <c r="AJ75" i="5" s="1"/>
  <c r="S54" i="5"/>
  <c r="AI54" i="5" s="1"/>
  <c r="K59" i="5"/>
  <c r="S116" i="5"/>
  <c r="S65" i="5"/>
  <c r="S66" i="5" s="1"/>
  <c r="S115" i="5"/>
  <c r="W37" i="5"/>
  <c r="W121" i="5"/>
  <c r="Q85" i="5"/>
  <c r="Q82" i="5"/>
  <c r="Q81" i="5"/>
  <c r="Q83" i="5"/>
  <c r="Q84" i="5"/>
  <c r="Q80" i="5"/>
  <c r="AH79" i="5"/>
  <c r="K60" i="5"/>
  <c r="Q116" i="5"/>
  <c r="Q115" i="5"/>
  <c r="E45" i="5"/>
  <c r="E37" i="5"/>
  <c r="AB43" i="5"/>
  <c r="S76" i="5"/>
  <c r="AI76" i="5" s="1"/>
  <c r="S75" i="5"/>
  <c r="AI75" i="5" s="1"/>
  <c r="S74" i="5"/>
  <c r="S77" i="5"/>
  <c r="AI77" i="5" s="1"/>
  <c r="M66" i="5"/>
  <c r="O75" i="5"/>
  <c r="AG75" i="5" s="1"/>
  <c r="O74" i="5"/>
  <c r="O77" i="5"/>
  <c r="AG77" i="5" s="1"/>
  <c r="O59" i="5"/>
  <c r="O76" i="5"/>
  <c r="AG76" i="5" s="1"/>
  <c r="M110" i="5"/>
  <c r="M111" i="5"/>
  <c r="K55" i="5"/>
  <c r="K37" i="5"/>
  <c r="M59" i="5"/>
  <c r="U127" i="5"/>
  <c r="AJ127" i="5" s="1"/>
  <c r="K85" i="1" s="1"/>
  <c r="AJ37" i="5"/>
  <c r="U35" i="5"/>
  <c r="Q54" i="5"/>
  <c r="AH54" i="5" s="1"/>
  <c r="I65" i="5"/>
  <c r="I66" i="5" s="1"/>
  <c r="I102" i="5"/>
  <c r="I103" i="5"/>
  <c r="G116" i="5"/>
  <c r="G115" i="5"/>
  <c r="G117" i="5" s="1"/>
  <c r="M60" i="5"/>
  <c r="G59" i="5"/>
  <c r="U39" i="5"/>
  <c r="AJ39" i="5" s="1"/>
  <c r="B42" i="5"/>
  <c r="S35" i="5"/>
  <c r="AI37" i="5"/>
  <c r="S127" i="5"/>
  <c r="AI127" i="5" s="1"/>
  <c r="J85" i="1" s="1"/>
  <c r="U102" i="5"/>
  <c r="U103" i="5"/>
  <c r="U65" i="5"/>
  <c r="U66" i="5" s="1"/>
  <c r="U83" i="5"/>
  <c r="AJ79" i="5"/>
  <c r="U82" i="5"/>
  <c r="U84" i="5"/>
  <c r="U81" i="5"/>
  <c r="U133" i="5" s="1"/>
  <c r="AJ133" i="5" s="1"/>
  <c r="K91" i="1" s="1"/>
  <c r="U80" i="5"/>
  <c r="U85" i="5"/>
  <c r="G62" i="5"/>
  <c r="W120" i="5"/>
  <c r="W125" i="5"/>
  <c r="W128" i="5" s="1"/>
  <c r="K116" i="5"/>
  <c r="K115" i="5"/>
  <c r="U116" i="5"/>
  <c r="U115" i="5"/>
  <c r="U117" i="5" s="1"/>
  <c r="I55" i="5"/>
  <c r="I37" i="5"/>
  <c r="G102" i="5"/>
  <c r="G65" i="5"/>
  <c r="G66" i="5" s="1"/>
  <c r="G103" i="5"/>
  <c r="W58" i="5"/>
  <c r="W59" i="5" s="1"/>
  <c r="O127" i="5"/>
  <c r="AG127" i="5" s="1"/>
  <c r="H85" i="1" s="1"/>
  <c r="AG37" i="5"/>
  <c r="Q62" i="5"/>
  <c r="G75" i="5"/>
  <c r="AC75" i="5" s="1"/>
  <c r="G76" i="5"/>
  <c r="AC76" i="5" s="1"/>
  <c r="G74" i="5"/>
  <c r="G77" i="5"/>
  <c r="AC77" i="5" s="1"/>
  <c r="AF43" i="5"/>
  <c r="M37" i="5"/>
  <c r="M45" i="5"/>
  <c r="Q74" i="5"/>
  <c r="Q59" i="5"/>
  <c r="Q76" i="5"/>
  <c r="AH76" i="5" s="1"/>
  <c r="X65" i="5"/>
  <c r="O35" i="5"/>
  <c r="O62" i="5"/>
  <c r="E125" i="5"/>
  <c r="E128" i="5" s="1"/>
  <c r="E122" i="5"/>
  <c r="E119" i="5"/>
  <c r="E124" i="5"/>
  <c r="I122" i="5"/>
  <c r="I124" i="5"/>
  <c r="U59" i="5"/>
  <c r="M116" i="5"/>
  <c r="M115" i="5"/>
  <c r="E103" i="5"/>
  <c r="E65" i="5"/>
  <c r="E66" i="5" s="1"/>
  <c r="E102" i="5"/>
  <c r="E104" i="5" s="1"/>
  <c r="AG45" i="5"/>
  <c r="H27" i="20" s="1"/>
  <c r="O54" i="5"/>
  <c r="AG54" i="5" s="1"/>
  <c r="O55" i="5"/>
  <c r="O147" i="5" s="1"/>
  <c r="AG147" i="5" s="1"/>
  <c r="H105" i="1" s="1"/>
  <c r="K102" i="5"/>
  <c r="K103" i="5"/>
  <c r="K65" i="5"/>
  <c r="K66" i="5" s="1"/>
  <c r="I123" i="5"/>
  <c r="E117" i="5"/>
  <c r="AV86" i="5"/>
  <c r="E61" i="5"/>
  <c r="E62" i="5" s="1"/>
  <c r="AB54" i="5"/>
  <c r="S83" i="5"/>
  <c r="S82" i="5"/>
  <c r="S84" i="5"/>
  <c r="S81" i="5"/>
  <c r="S80" i="5"/>
  <c r="AI79" i="5"/>
  <c r="S62" i="5"/>
  <c r="K58" i="5"/>
  <c r="S59" i="5"/>
  <c r="E121" i="5"/>
  <c r="W124" i="5"/>
  <c r="I119" i="5"/>
  <c r="E58" i="5"/>
  <c r="E59" i="5" s="1"/>
  <c r="I60" i="5"/>
  <c r="U55" i="5"/>
  <c r="U147" i="5" s="1"/>
  <c r="AJ147" i="5" s="1"/>
  <c r="K105" i="1" s="1"/>
  <c r="AJ45" i="5"/>
  <c r="K27" i="20" s="1"/>
  <c r="I58" i="5"/>
  <c r="I59" i="5" s="1"/>
  <c r="AL46" i="5"/>
  <c r="Q37" i="5"/>
  <c r="Y47" i="5" l="1"/>
  <c r="O86" i="5"/>
  <c r="S133" i="5"/>
  <c r="AI133" i="5" s="1"/>
  <c r="J91" i="1" s="1"/>
  <c r="G85" i="5"/>
  <c r="M117" i="5"/>
  <c r="K117" i="5"/>
  <c r="M108" i="5"/>
  <c r="M107" i="5"/>
  <c r="M112" i="5" s="1"/>
  <c r="M129" i="5" s="1"/>
  <c r="AF129" i="5" s="1"/>
  <c r="G87" i="1" s="1"/>
  <c r="S117" i="5"/>
  <c r="Q77" i="5"/>
  <c r="AH77" i="5" s="1"/>
  <c r="S86" i="5"/>
  <c r="AY86" i="5"/>
  <c r="Q86" i="5"/>
  <c r="S108" i="5"/>
  <c r="S106" i="5"/>
  <c r="S110" i="5"/>
  <c r="S107" i="5"/>
  <c r="G132" i="5"/>
  <c r="S132" i="5"/>
  <c r="Q133" i="5"/>
  <c r="AH133" i="5" s="1"/>
  <c r="I91" i="1" s="1"/>
  <c r="J14" i="20"/>
  <c r="J23" i="20" s="1"/>
  <c r="O132" i="5"/>
  <c r="AG132" i="5" s="1"/>
  <c r="H90" i="1" s="1"/>
  <c r="AL43" i="5"/>
  <c r="S111" i="5"/>
  <c r="G133" i="5"/>
  <c r="AC133" i="5" s="1"/>
  <c r="D91" i="1" s="1"/>
  <c r="K14" i="20"/>
  <c r="K23" i="20" s="1"/>
  <c r="U132" i="5"/>
  <c r="Q132" i="5"/>
  <c r="S109" i="5"/>
  <c r="S112" i="5" s="1"/>
  <c r="S129" i="5" s="1"/>
  <c r="AI129" i="5" s="1"/>
  <c r="J87" i="1" s="1"/>
  <c r="Q117" i="5"/>
  <c r="X103" i="5"/>
  <c r="W89" i="5"/>
  <c r="X59" i="5"/>
  <c r="W90" i="5"/>
  <c r="I89" i="5"/>
  <c r="I90" i="5"/>
  <c r="E55" i="5"/>
  <c r="AB45" i="5"/>
  <c r="E90" i="5"/>
  <c r="E89" i="5"/>
  <c r="AH132" i="5"/>
  <c r="I90" i="1" s="1"/>
  <c r="AH74" i="5"/>
  <c r="Q78" i="5"/>
  <c r="O104" i="5"/>
  <c r="K104" i="5"/>
  <c r="K61" i="5"/>
  <c r="M127" i="5"/>
  <c r="AF127" i="5" s="1"/>
  <c r="G85" i="1" s="1"/>
  <c r="M39" i="5"/>
  <c r="AF39" i="5" s="1"/>
  <c r="AF37" i="5"/>
  <c r="M35" i="5"/>
  <c r="G90" i="5"/>
  <c r="G89" i="5"/>
  <c r="G91" i="5" s="1"/>
  <c r="K35" i="5"/>
  <c r="K39" i="5"/>
  <c r="X102" i="5"/>
  <c r="X104" i="5" s="1"/>
  <c r="K74" i="5"/>
  <c r="K75" i="5"/>
  <c r="AE75" i="5" s="1"/>
  <c r="K76" i="5"/>
  <c r="AE76" i="5" s="1"/>
  <c r="K77" i="5"/>
  <c r="AE77" i="5" s="1"/>
  <c r="Q97" i="5"/>
  <c r="AU97" i="5" s="1"/>
  <c r="Q94" i="5"/>
  <c r="AU94" i="5" s="1"/>
  <c r="Q96" i="5"/>
  <c r="AU96" i="5" s="1"/>
  <c r="Q93" i="5"/>
  <c r="Q98" i="5"/>
  <c r="AU98" i="5" s="1"/>
  <c r="Q95" i="5"/>
  <c r="AU95" i="5" s="1"/>
  <c r="AH92" i="5"/>
  <c r="I35" i="5"/>
  <c r="I39" i="5"/>
  <c r="O89" i="5"/>
  <c r="O90" i="5"/>
  <c r="Q127" i="5"/>
  <c r="AH127" i="5" s="1"/>
  <c r="I85" i="1" s="1"/>
  <c r="AH37" i="5"/>
  <c r="Q35" i="5"/>
  <c r="Q39" i="5"/>
  <c r="AH39" i="5" s="1"/>
  <c r="S97" i="5"/>
  <c r="S94" i="5"/>
  <c r="AV94" i="5" s="1"/>
  <c r="S95" i="5"/>
  <c r="AV95" i="5" s="1"/>
  <c r="S93" i="5"/>
  <c r="S98" i="5"/>
  <c r="AV98" i="5" s="1"/>
  <c r="AI92" i="5"/>
  <c r="S96" i="5"/>
  <c r="AV96" i="5" s="1"/>
  <c r="M122" i="5"/>
  <c r="M125" i="5"/>
  <c r="M128" i="5" s="1"/>
  <c r="M120" i="5"/>
  <c r="M121" i="5"/>
  <c r="M124" i="5"/>
  <c r="M119" i="5"/>
  <c r="M123" i="5"/>
  <c r="Q90" i="5"/>
  <c r="Q89" i="5"/>
  <c r="U86" i="5"/>
  <c r="E127" i="5"/>
  <c r="AB127" i="5" s="1"/>
  <c r="E39" i="5"/>
  <c r="AB39" i="5" s="1"/>
  <c r="AB37" i="5"/>
  <c r="E35" i="5"/>
  <c r="U89" i="5"/>
  <c r="U90" i="5"/>
  <c r="O78" i="5"/>
  <c r="AG74" i="5"/>
  <c r="AF74" i="5"/>
  <c r="M78" i="5"/>
  <c r="U121" i="5"/>
  <c r="U125" i="5"/>
  <c r="U128" i="5" s="1"/>
  <c r="U122" i="5"/>
  <c r="U119" i="5"/>
  <c r="U120" i="5"/>
  <c r="U124" i="5"/>
  <c r="U123" i="5"/>
  <c r="AF45" i="5"/>
  <c r="G27" i="20" s="1"/>
  <c r="M55" i="5"/>
  <c r="M147" i="5" s="1"/>
  <c r="AF147" i="5" s="1"/>
  <c r="G105" i="1" s="1"/>
  <c r="M54" i="5"/>
  <c r="AF54" i="5" s="1"/>
  <c r="K121" i="5"/>
  <c r="K119" i="5"/>
  <c r="K123" i="5"/>
  <c r="K120" i="5"/>
  <c r="K124" i="5"/>
  <c r="K125" i="5"/>
  <c r="K122" i="5"/>
  <c r="M90" i="5"/>
  <c r="M89" i="5"/>
  <c r="X115" i="5"/>
  <c r="E77" i="5"/>
  <c r="E74" i="5"/>
  <c r="B58" i="5"/>
  <c r="B59" i="5" s="1"/>
  <c r="E76" i="5"/>
  <c r="E75" i="5"/>
  <c r="M61" i="5"/>
  <c r="M62" i="5" s="1"/>
  <c r="K89" i="5"/>
  <c r="K90" i="5"/>
  <c r="X60" i="5"/>
  <c r="W61" i="5"/>
  <c r="W62" i="5" s="1"/>
  <c r="AB128" i="5"/>
  <c r="C86" i="1" s="1"/>
  <c r="G104" i="5"/>
  <c r="AI132" i="5"/>
  <c r="J90" i="1" s="1"/>
  <c r="AI74" i="5"/>
  <c r="S78" i="5"/>
  <c r="O98" i="5"/>
  <c r="AT98" i="5" s="1"/>
  <c r="O95" i="5"/>
  <c r="AT95" i="5" s="1"/>
  <c r="O94" i="5"/>
  <c r="AT94" i="5" s="1"/>
  <c r="O93" i="5"/>
  <c r="O96" i="5"/>
  <c r="AT96" i="5" s="1"/>
  <c r="O97" i="5"/>
  <c r="AT97" i="5" s="1"/>
  <c r="AG92" i="5"/>
  <c r="AC132" i="5"/>
  <c r="D90" i="1" s="1"/>
  <c r="G78" i="5"/>
  <c r="AC74" i="5"/>
  <c r="X116" i="5"/>
  <c r="G122" i="5"/>
  <c r="G124" i="5"/>
  <c r="G121" i="5"/>
  <c r="G119" i="5"/>
  <c r="G123" i="5"/>
  <c r="G125" i="5"/>
  <c r="G128" i="5" s="1"/>
  <c r="G120" i="5"/>
  <c r="G55" i="5"/>
  <c r="G147" i="5" s="1"/>
  <c r="AC147" i="5" s="1"/>
  <c r="D105" i="1" s="1"/>
  <c r="AC45" i="5"/>
  <c r="D27" i="20" s="1"/>
  <c r="G54" i="5"/>
  <c r="E84" i="5"/>
  <c r="B61" i="5"/>
  <c r="B62" i="5" s="1"/>
  <c r="E83" i="5"/>
  <c r="E85" i="5"/>
  <c r="AB79" i="5"/>
  <c r="E82" i="5"/>
  <c r="E80" i="5"/>
  <c r="E81" i="5"/>
  <c r="AG35" i="5"/>
  <c r="O138" i="5"/>
  <c r="AG138" i="5" s="1"/>
  <c r="H96" i="1" s="1"/>
  <c r="U104" i="5"/>
  <c r="Q104" i="5"/>
  <c r="S138" i="5"/>
  <c r="AI138" i="5" s="1"/>
  <c r="J96" i="1" s="1"/>
  <c r="AI35" i="5"/>
  <c r="I77" i="5"/>
  <c r="AD77" i="5" s="1"/>
  <c r="I74" i="5"/>
  <c r="I75" i="5"/>
  <c r="AD75" i="5" s="1"/>
  <c r="I76" i="5"/>
  <c r="AD76" i="5" s="1"/>
  <c r="U138" i="5"/>
  <c r="AJ138" i="5" s="1"/>
  <c r="K96" i="1" s="1"/>
  <c r="AJ35" i="5"/>
  <c r="W127" i="5"/>
  <c r="AK127" i="5" s="1"/>
  <c r="AK37" i="5"/>
  <c r="X37" i="5"/>
  <c r="W35" i="5"/>
  <c r="W39" i="5"/>
  <c r="AK39" i="5" s="1"/>
  <c r="W77" i="5"/>
  <c r="AK77" i="5" s="1"/>
  <c r="X58" i="5"/>
  <c r="W76" i="5"/>
  <c r="AK76" i="5" s="1"/>
  <c r="W74" i="5"/>
  <c r="W75" i="5"/>
  <c r="AK75" i="5" s="1"/>
  <c r="Q119" i="5"/>
  <c r="Q123" i="5"/>
  <c r="Q120" i="5"/>
  <c r="Q121" i="5"/>
  <c r="Q124" i="5"/>
  <c r="Q125" i="5"/>
  <c r="Q128" i="5" s="1"/>
  <c r="Q122" i="5"/>
  <c r="I61" i="5"/>
  <c r="S123" i="5"/>
  <c r="S124" i="5"/>
  <c r="S121" i="5"/>
  <c r="S120" i="5"/>
  <c r="S122" i="5"/>
  <c r="S119" i="5"/>
  <c r="S125" i="5"/>
  <c r="S128" i="5" s="1"/>
  <c r="AK128" i="5"/>
  <c r="L86" i="1" s="1"/>
  <c r="G86" i="5"/>
  <c r="W111" i="5"/>
  <c r="W109" i="5"/>
  <c r="W110" i="5"/>
  <c r="W107" i="5"/>
  <c r="W108" i="5"/>
  <c r="W106" i="5"/>
  <c r="AC37" i="5"/>
  <c r="G39" i="5"/>
  <c r="AC39" i="5" s="1"/>
  <c r="G127" i="5"/>
  <c r="AC127" i="5" s="1"/>
  <c r="D85" i="1" s="1"/>
  <c r="G35" i="5"/>
  <c r="E111" i="5"/>
  <c r="E108" i="5"/>
  <c r="E106" i="5"/>
  <c r="E109" i="5"/>
  <c r="E107" i="5"/>
  <c r="E110" i="5"/>
  <c r="E98" i="5"/>
  <c r="E95" i="5"/>
  <c r="E93" i="5"/>
  <c r="E96" i="5"/>
  <c r="E94" i="5"/>
  <c r="AB92" i="5"/>
  <c r="E97" i="5"/>
  <c r="S89" i="5"/>
  <c r="S148" i="5" s="1"/>
  <c r="S90" i="5"/>
  <c r="X66" i="5"/>
  <c r="Y65" i="5"/>
  <c r="G96" i="5"/>
  <c r="AP96" i="5" s="1"/>
  <c r="G93" i="5"/>
  <c r="G98" i="5"/>
  <c r="AP98" i="5" s="1"/>
  <c r="G95" i="5"/>
  <c r="AP95" i="5" s="1"/>
  <c r="AC92" i="5"/>
  <c r="G97" i="5"/>
  <c r="AP97" i="5" s="1"/>
  <c r="G94" i="5"/>
  <c r="AP94" i="5" s="1"/>
  <c r="I104" i="5"/>
  <c r="AJ132" i="5"/>
  <c r="K90" i="1" s="1"/>
  <c r="U78" i="5"/>
  <c r="AJ74" i="5"/>
  <c r="O125" i="5"/>
  <c r="O128" i="5" s="1"/>
  <c r="O121" i="5"/>
  <c r="O123" i="5"/>
  <c r="O122" i="5"/>
  <c r="O119" i="5"/>
  <c r="O124" i="5"/>
  <c r="O120" i="5"/>
  <c r="AW93" i="5"/>
  <c r="U99" i="5"/>
  <c r="L85" i="1" l="1"/>
  <c r="AK137" i="5"/>
  <c r="X76" i="5"/>
  <c r="X77" i="5"/>
  <c r="X117" i="5"/>
  <c r="M91" i="5"/>
  <c r="X124" i="5"/>
  <c r="X75" i="5"/>
  <c r="X89" i="5"/>
  <c r="X121" i="5"/>
  <c r="M13" i="20"/>
  <c r="Q91" i="5"/>
  <c r="L14" i="20"/>
  <c r="L23" i="20" s="1"/>
  <c r="X74" i="5"/>
  <c r="E148" i="5"/>
  <c r="X90" i="5"/>
  <c r="I14" i="20"/>
  <c r="I23" i="20" s="1"/>
  <c r="E147" i="5"/>
  <c r="AB147" i="5" s="1"/>
  <c r="C105" i="1" s="1"/>
  <c r="X55" i="5"/>
  <c r="X147" i="5" s="1"/>
  <c r="AL147" i="5" s="1"/>
  <c r="G14" i="20"/>
  <c r="G23" i="20" s="1"/>
  <c r="D14" i="20"/>
  <c r="D23" i="20" s="1"/>
  <c r="U91" i="5"/>
  <c r="X120" i="5"/>
  <c r="M15" i="20"/>
  <c r="M9" i="20"/>
  <c r="C85" i="1"/>
  <c r="AL127" i="5"/>
  <c r="AL137" i="5" s="1"/>
  <c r="AP126" i="5"/>
  <c r="M7" i="20"/>
  <c r="AL37" i="5"/>
  <c r="AL35" i="5" s="1"/>
  <c r="S149" i="5"/>
  <c r="AI148" i="5"/>
  <c r="J106" i="1" s="1"/>
  <c r="AK92" i="5"/>
  <c r="W97" i="5"/>
  <c r="AX97" i="5" s="1"/>
  <c r="W94" i="5"/>
  <c r="AX94" i="5" s="1"/>
  <c r="W95" i="5"/>
  <c r="AX95" i="5" s="1"/>
  <c r="W96" i="5"/>
  <c r="AX96" i="5" s="1"/>
  <c r="W93" i="5"/>
  <c r="W98" i="5"/>
  <c r="AX98" i="5" s="1"/>
  <c r="E112" i="5"/>
  <c r="E129" i="5" s="1"/>
  <c r="AF128" i="5"/>
  <c r="G86" i="1" s="1"/>
  <c r="W78" i="5"/>
  <c r="AK74" i="5"/>
  <c r="AL45" i="5"/>
  <c r="G138" i="5"/>
  <c r="AC138" i="5" s="1"/>
  <c r="D96" i="1" s="1"/>
  <c r="AC35" i="5"/>
  <c r="AG128" i="5"/>
  <c r="H86" i="1" s="1"/>
  <c r="E142" i="5"/>
  <c r="W112" i="5"/>
  <c r="W129" i="5" s="1"/>
  <c r="AI128" i="5"/>
  <c r="J86" i="1" s="1"/>
  <c r="AC54" i="5"/>
  <c r="AL54" i="5" s="1"/>
  <c r="X54" i="5"/>
  <c r="M96" i="5"/>
  <c r="AS96" i="5" s="1"/>
  <c r="M95" i="5"/>
  <c r="AS95" i="5" s="1"/>
  <c r="M98" i="5"/>
  <c r="AS98" i="5" s="1"/>
  <c r="M93" i="5"/>
  <c r="M94" i="5"/>
  <c r="AS94" i="5" s="1"/>
  <c r="AF92" i="5"/>
  <c r="AL92" i="5" s="1"/>
  <c r="M97" i="5"/>
  <c r="AJ128" i="5"/>
  <c r="K86" i="1" s="1"/>
  <c r="U106" i="5"/>
  <c r="U148" i="5" s="1"/>
  <c r="U108" i="5"/>
  <c r="U107" i="5"/>
  <c r="U111" i="5"/>
  <c r="U109" i="5"/>
  <c r="U110" i="5"/>
  <c r="U142" i="5" s="1"/>
  <c r="AB75" i="5"/>
  <c r="AL75" i="5" s="1"/>
  <c r="X122" i="5"/>
  <c r="AU93" i="5"/>
  <c r="Q99" i="5"/>
  <c r="S91" i="5"/>
  <c r="E133" i="5"/>
  <c r="AB133" i="5" s="1"/>
  <c r="C91" i="1" s="1"/>
  <c r="E132" i="5"/>
  <c r="AB74" i="5"/>
  <c r="E78" i="5"/>
  <c r="AO94" i="5"/>
  <c r="I84" i="5"/>
  <c r="I80" i="5"/>
  <c r="AD79" i="5"/>
  <c r="I81" i="5"/>
  <c r="I82" i="5"/>
  <c r="I85" i="5"/>
  <c r="I83" i="5"/>
  <c r="AD74" i="5"/>
  <c r="I78" i="5"/>
  <c r="X123" i="5"/>
  <c r="O91" i="5"/>
  <c r="K85" i="5"/>
  <c r="K82" i="5"/>
  <c r="K81" i="5"/>
  <c r="K84" i="5"/>
  <c r="K83" i="5"/>
  <c r="K80" i="5"/>
  <c r="AE79" i="5"/>
  <c r="AO96" i="5"/>
  <c r="S134" i="5"/>
  <c r="AI134" i="5" s="1"/>
  <c r="J92" i="1" s="1"/>
  <c r="AV93" i="5"/>
  <c r="S99" i="5"/>
  <c r="K78" i="5"/>
  <c r="AE74" i="5"/>
  <c r="K62" i="5"/>
  <c r="AO95" i="5"/>
  <c r="AH128" i="5"/>
  <c r="I86" i="1" s="1"/>
  <c r="W138" i="5"/>
  <c r="AK138" i="5" s="1"/>
  <c r="L96" i="1" s="1"/>
  <c r="AK35" i="5"/>
  <c r="K91" i="5"/>
  <c r="AE128" i="5"/>
  <c r="F86" i="1" s="1"/>
  <c r="X119" i="5"/>
  <c r="O111" i="5"/>
  <c r="O108" i="5"/>
  <c r="O106" i="5"/>
  <c r="O109" i="5"/>
  <c r="O110" i="5"/>
  <c r="O142" i="5" s="1"/>
  <c r="O107" i="5"/>
  <c r="AB76" i="5"/>
  <c r="AL76" i="5" s="1"/>
  <c r="E138" i="5"/>
  <c r="AB138" i="5" s="1"/>
  <c r="C96" i="1" s="1"/>
  <c r="AB35" i="5"/>
  <c r="Q138" i="5"/>
  <c r="AH138" i="5" s="1"/>
  <c r="I96" i="1" s="1"/>
  <c r="AH35" i="5"/>
  <c r="AF35" i="5"/>
  <c r="M138" i="5"/>
  <c r="AF138" i="5" s="1"/>
  <c r="G96" i="1" s="1"/>
  <c r="AJ130" i="5"/>
  <c r="K88" i="1" s="1"/>
  <c r="AW99" i="5"/>
  <c r="G109" i="5"/>
  <c r="G106" i="5"/>
  <c r="G108" i="5"/>
  <c r="G107" i="5"/>
  <c r="G135" i="5" s="1"/>
  <c r="G111" i="5"/>
  <c r="G110" i="5"/>
  <c r="G142" i="5" s="1"/>
  <c r="E91" i="5"/>
  <c r="AC128" i="5"/>
  <c r="D86" i="1" s="1"/>
  <c r="I110" i="5"/>
  <c r="I107" i="5"/>
  <c r="I111" i="5"/>
  <c r="I109" i="5"/>
  <c r="I106" i="5"/>
  <c r="I108" i="5"/>
  <c r="AO97" i="5"/>
  <c r="E86" i="5"/>
  <c r="AB77" i="5"/>
  <c r="AL77" i="5" s="1"/>
  <c r="O99" i="5"/>
  <c r="AT93" i="5"/>
  <c r="O134" i="5"/>
  <c r="AG134" i="5" s="1"/>
  <c r="H92" i="1" s="1"/>
  <c r="W85" i="5"/>
  <c r="AK79" i="5"/>
  <c r="W80" i="5"/>
  <c r="W132" i="5" s="1"/>
  <c r="AK132" i="5" s="1"/>
  <c r="L90" i="1" s="1"/>
  <c r="W84" i="5"/>
  <c r="W83" i="5"/>
  <c r="W82" i="5"/>
  <c r="X61" i="5"/>
  <c r="AL79" i="5" s="1"/>
  <c r="W81" i="5"/>
  <c r="W133" i="5" s="1"/>
  <c r="AK133" i="5" s="1"/>
  <c r="L91" i="1" s="1"/>
  <c r="I62" i="5"/>
  <c r="I91" i="5"/>
  <c r="E99" i="5"/>
  <c r="AO93" i="5"/>
  <c r="E134" i="5"/>
  <c r="AB134" i="5" s="1"/>
  <c r="C92" i="1" s="1"/>
  <c r="K109" i="5"/>
  <c r="K111" i="5"/>
  <c r="K106" i="5"/>
  <c r="K110" i="5"/>
  <c r="K107" i="5"/>
  <c r="K108" i="5"/>
  <c r="AP93" i="5"/>
  <c r="G99" i="5"/>
  <c r="AO98" i="5"/>
  <c r="X127" i="5"/>
  <c r="M85" i="1" s="1"/>
  <c r="X39" i="5"/>
  <c r="Q106" i="5"/>
  <c r="Q148" i="5" s="1"/>
  <c r="Q107" i="5"/>
  <c r="Q135" i="5" s="1"/>
  <c r="Q110" i="5"/>
  <c r="Q142" i="5" s="1"/>
  <c r="Q111" i="5"/>
  <c r="Q108" i="5"/>
  <c r="Q109" i="5"/>
  <c r="S135" i="5"/>
  <c r="M85" i="5"/>
  <c r="M82" i="5"/>
  <c r="M80" i="5"/>
  <c r="M81" i="5"/>
  <c r="M83" i="5"/>
  <c r="AF79" i="5"/>
  <c r="M84" i="5"/>
  <c r="AV97" i="5"/>
  <c r="S142" i="5"/>
  <c r="W91" i="5"/>
  <c r="M95" i="1" l="1"/>
  <c r="X85" i="5"/>
  <c r="X83" i="5"/>
  <c r="M135" i="5"/>
  <c r="X82" i="5"/>
  <c r="X80" i="5"/>
  <c r="G148" i="5"/>
  <c r="X84" i="5"/>
  <c r="AY94" i="5"/>
  <c r="X109" i="5"/>
  <c r="O148" i="5"/>
  <c r="AG148" i="5" s="1"/>
  <c r="H106" i="1" s="1"/>
  <c r="O135" i="5"/>
  <c r="O137" i="5" s="1"/>
  <c r="AG137" i="5" s="1"/>
  <c r="H95" i="1" s="1"/>
  <c r="X91" i="5"/>
  <c r="X111" i="5"/>
  <c r="G134" i="5"/>
  <c r="AC134" i="5" s="1"/>
  <c r="D92" i="1" s="1"/>
  <c r="K86" i="5"/>
  <c r="U135" i="5"/>
  <c r="X110" i="5"/>
  <c r="X108" i="5"/>
  <c r="AB132" i="5"/>
  <c r="C90" i="1" s="1"/>
  <c r="Y132" i="5"/>
  <c r="X133" i="5"/>
  <c r="AL133" i="5" s="1"/>
  <c r="M91" i="1" s="1"/>
  <c r="W142" i="5"/>
  <c r="AK142" i="5" s="1"/>
  <c r="L100" i="1" s="1"/>
  <c r="X81" i="5"/>
  <c r="I112" i="5"/>
  <c r="I129" i="5" s="1"/>
  <c r="AD129" i="5" s="1"/>
  <c r="E87" i="1" s="1"/>
  <c r="Q134" i="5"/>
  <c r="AH134" i="5" s="1"/>
  <c r="I92" i="1" s="1"/>
  <c r="W148" i="5"/>
  <c r="M148" i="5"/>
  <c r="M132" i="5"/>
  <c r="AF132" i="5" s="1"/>
  <c r="G90" i="1" s="1"/>
  <c r="M27" i="20"/>
  <c r="X62" i="5"/>
  <c r="E135" i="5"/>
  <c r="AB135" i="5" s="1"/>
  <c r="C93" i="1" s="1"/>
  <c r="X78" i="5"/>
  <c r="AL39" i="5"/>
  <c r="M105" i="1"/>
  <c r="C21" i="21" s="1"/>
  <c r="AM147" i="5"/>
  <c r="N105" i="1" s="1"/>
  <c r="AN147" i="5"/>
  <c r="O105" i="1" s="1"/>
  <c r="M12" i="20"/>
  <c r="C14" i="20"/>
  <c r="C23" i="20" s="1"/>
  <c r="AJ135" i="5"/>
  <c r="K93" i="1" s="1"/>
  <c r="U137" i="5"/>
  <c r="AJ137" i="5" s="1"/>
  <c r="K95" i="1" s="1"/>
  <c r="U136" i="5"/>
  <c r="AG135" i="5"/>
  <c r="H93" i="1" s="1"/>
  <c r="O136" i="5"/>
  <c r="AC135" i="5"/>
  <c r="D93" i="1" s="1"/>
  <c r="G137" i="5"/>
  <c r="AC137" i="5" s="1"/>
  <c r="D95" i="1" s="1"/>
  <c r="G136" i="5"/>
  <c r="S137" i="5"/>
  <c r="AI137" i="5" s="1"/>
  <c r="J95" i="1" s="1"/>
  <c r="AI135" i="5"/>
  <c r="J93" i="1" s="1"/>
  <c r="S136" i="5"/>
  <c r="AB129" i="5"/>
  <c r="C87" i="1" s="1"/>
  <c r="E131" i="5"/>
  <c r="AH135" i="5"/>
  <c r="I93" i="1" s="1"/>
  <c r="Q137" i="5"/>
  <c r="AH137" i="5" s="1"/>
  <c r="I95" i="1" s="1"/>
  <c r="Q136" i="5"/>
  <c r="X107" i="5"/>
  <c r="AY96" i="5"/>
  <c r="M137" i="5"/>
  <c r="AF137" i="5" s="1"/>
  <c r="G95" i="1" s="1"/>
  <c r="AF135" i="5"/>
  <c r="G93" i="1" s="1"/>
  <c r="M136" i="5"/>
  <c r="AG142" i="5"/>
  <c r="H100" i="1" s="1"/>
  <c r="O143" i="5"/>
  <c r="K112" i="5"/>
  <c r="AY98" i="5"/>
  <c r="AC142" i="5"/>
  <c r="D100" i="1" s="1"/>
  <c r="G143" i="5"/>
  <c r="X125" i="5"/>
  <c r="X128" i="5" s="1"/>
  <c r="I86" i="5"/>
  <c r="X86" i="5" s="1"/>
  <c r="AJ142" i="5"/>
  <c r="K100" i="1" s="1"/>
  <c r="U143" i="5"/>
  <c r="M99" i="5"/>
  <c r="AS93" i="5"/>
  <c r="M134" i="5"/>
  <c r="AF134" i="5" s="1"/>
  <c r="G92" i="1" s="1"/>
  <c r="W86" i="5"/>
  <c r="AB130" i="5"/>
  <c r="C88" i="1" s="1"/>
  <c r="AO99" i="5"/>
  <c r="G112" i="5"/>
  <c r="G129" i="5" s="1"/>
  <c r="W134" i="5"/>
  <c r="AK134" i="5" s="1"/>
  <c r="L92" i="1" s="1"/>
  <c r="AX93" i="5"/>
  <c r="AY93" i="5" s="1"/>
  <c r="W99" i="5"/>
  <c r="U112" i="5"/>
  <c r="U129" i="5" s="1"/>
  <c r="U134" i="5"/>
  <c r="AJ134" i="5" s="1"/>
  <c r="K92" i="1" s="1"/>
  <c r="AT99" i="5"/>
  <c r="AG130" i="5"/>
  <c r="H88" i="1" s="1"/>
  <c r="AU99" i="5"/>
  <c r="AH130" i="5"/>
  <c r="I88" i="1" s="1"/>
  <c r="I98" i="5"/>
  <c r="I95" i="5"/>
  <c r="I93" i="5"/>
  <c r="X93" i="5" s="1"/>
  <c r="I96" i="5"/>
  <c r="X96" i="5" s="1"/>
  <c r="I94" i="5"/>
  <c r="I97" i="5"/>
  <c r="AY95" i="5"/>
  <c r="W135" i="5"/>
  <c r="AB148" i="5"/>
  <c r="C106" i="1" s="1"/>
  <c r="E149" i="5"/>
  <c r="AK129" i="5"/>
  <c r="L87" i="1" s="1"/>
  <c r="AV99" i="5"/>
  <c r="AC130" i="5"/>
  <c r="D88" i="1" s="1"/>
  <c r="AP99" i="5"/>
  <c r="AI142" i="5"/>
  <c r="J100" i="1" s="1"/>
  <c r="S143" i="5"/>
  <c r="AH142" i="5"/>
  <c r="I100" i="1" s="1"/>
  <c r="Q143" i="5"/>
  <c r="AL74" i="5"/>
  <c r="O112" i="5"/>
  <c r="O129" i="5" s="1"/>
  <c r="Q112" i="5"/>
  <c r="Q129" i="5" s="1"/>
  <c r="AS97" i="5"/>
  <c r="AY97" i="5" s="1"/>
  <c r="M142" i="5"/>
  <c r="X106" i="5"/>
  <c r="M133" i="5"/>
  <c r="AF133" i="5" s="1"/>
  <c r="G91" i="1" s="1"/>
  <c r="M86" i="5"/>
  <c r="K98" i="5"/>
  <c r="K95" i="5"/>
  <c r="K94" i="5"/>
  <c r="K93" i="5"/>
  <c r="K97" i="5"/>
  <c r="K96" i="5"/>
  <c r="AB142" i="5"/>
  <c r="C100" i="1" s="1"/>
  <c r="E143" i="5"/>
  <c r="AI149" i="5"/>
  <c r="J107" i="1" s="1"/>
  <c r="S150" i="5"/>
  <c r="AI150" i="5" s="1"/>
  <c r="J108" i="1" s="1"/>
  <c r="W149" i="5" l="1"/>
  <c r="AK148" i="5"/>
  <c r="L106" i="1" s="1"/>
  <c r="M14" i="20"/>
  <c r="O149" i="5"/>
  <c r="O150" i="5" s="1"/>
  <c r="AG150" i="5" s="1"/>
  <c r="H108" i="1" s="1"/>
  <c r="X94" i="5"/>
  <c r="X98" i="5"/>
  <c r="X95" i="5"/>
  <c r="W143" i="5"/>
  <c r="AK143" i="5" s="1"/>
  <c r="L101" i="1" s="1"/>
  <c r="X132" i="5"/>
  <c r="AL132" i="5" s="1"/>
  <c r="M90" i="1" s="1"/>
  <c r="AM133" i="5"/>
  <c r="N91" i="1" s="1"/>
  <c r="AN133" i="5"/>
  <c r="O91" i="1" s="1"/>
  <c r="E136" i="5"/>
  <c r="E139" i="5" s="1"/>
  <c r="E137" i="5"/>
  <c r="AB137" i="5" s="1"/>
  <c r="C95" i="1" s="1"/>
  <c r="X97" i="5"/>
  <c r="X148" i="5" s="1"/>
  <c r="AL148" i="5" s="1"/>
  <c r="M106" i="1" s="1"/>
  <c r="D21" i="21" s="1"/>
  <c r="K99" i="5"/>
  <c r="AE130" i="5" s="1"/>
  <c r="F88" i="1" s="1"/>
  <c r="AC136" i="5"/>
  <c r="D94" i="1" s="1"/>
  <c r="G139" i="5"/>
  <c r="G149" i="5"/>
  <c r="AC148" i="5"/>
  <c r="D106" i="1" s="1"/>
  <c r="AB131" i="5"/>
  <c r="C89" i="1" s="1"/>
  <c r="AF142" i="5"/>
  <c r="G100" i="1" s="1"/>
  <c r="M143" i="5"/>
  <c r="AJ148" i="5"/>
  <c r="K106" i="1" s="1"/>
  <c r="U149" i="5"/>
  <c r="X142" i="5"/>
  <c r="AJ129" i="5"/>
  <c r="K87" i="1" s="1"/>
  <c r="U131" i="5"/>
  <c r="AJ131" i="5" s="1"/>
  <c r="K89" i="1" s="1"/>
  <c r="AI130" i="5"/>
  <c r="J88" i="1" s="1"/>
  <c r="S131" i="5"/>
  <c r="AI131" i="5" s="1"/>
  <c r="J89" i="1" s="1"/>
  <c r="AE129" i="5"/>
  <c r="F87" i="1" s="1"/>
  <c r="AE131" i="5"/>
  <c r="F89" i="1" s="1"/>
  <c r="I99" i="5"/>
  <c r="X99" i="5" s="1"/>
  <c r="X134" i="5"/>
  <c r="AL134" i="5" s="1"/>
  <c r="M92" i="1" s="1"/>
  <c r="AG129" i="5"/>
  <c r="H87" i="1" s="1"/>
  <c r="O131" i="5"/>
  <c r="AG131" i="5" s="1"/>
  <c r="H89" i="1" s="1"/>
  <c r="AB149" i="5"/>
  <c r="C107" i="1" s="1"/>
  <c r="E150" i="5"/>
  <c r="AB150" i="5" s="1"/>
  <c r="C108" i="1" s="1"/>
  <c r="AS99" i="5"/>
  <c r="AC129" i="5"/>
  <c r="D87" i="1" s="1"/>
  <c r="G131" i="5"/>
  <c r="AC131" i="5" s="1"/>
  <c r="D89" i="1" s="1"/>
  <c r="U144" i="5"/>
  <c r="AJ143" i="5"/>
  <c r="K101" i="1" s="1"/>
  <c r="AG143" i="5"/>
  <c r="H101" i="1" s="1"/>
  <c r="O144" i="5"/>
  <c r="AG144" i="5" s="1"/>
  <c r="H102" i="1" s="1"/>
  <c r="AK135" i="5"/>
  <c r="L93" i="1" s="1"/>
  <c r="W137" i="5"/>
  <c r="L95" i="1" s="1"/>
  <c r="W136" i="5"/>
  <c r="AF136" i="5"/>
  <c r="G94" i="1" s="1"/>
  <c r="M139" i="5"/>
  <c r="AI143" i="5"/>
  <c r="J101" i="1" s="1"/>
  <c r="S144" i="5"/>
  <c r="AI144" i="5" s="1"/>
  <c r="J102" i="1" s="1"/>
  <c r="AJ136" i="5"/>
  <c r="K94" i="1" s="1"/>
  <c r="U139" i="5"/>
  <c r="AC143" i="5"/>
  <c r="D101" i="1" s="1"/>
  <c r="G144" i="5"/>
  <c r="AC144" i="5" s="1"/>
  <c r="D102" i="1" s="1"/>
  <c r="AI136" i="5"/>
  <c r="J94" i="1" s="1"/>
  <c r="S139" i="5"/>
  <c r="Q149" i="5"/>
  <c r="AH148" i="5"/>
  <c r="I106" i="1" s="1"/>
  <c r="AX99" i="5"/>
  <c r="AH129" i="5"/>
  <c r="I87" i="1" s="1"/>
  <c r="Q131" i="5"/>
  <c r="AH131" i="5" s="1"/>
  <c r="I89" i="1" s="1"/>
  <c r="AH136" i="5"/>
  <c r="I94" i="1" s="1"/>
  <c r="Q139" i="5"/>
  <c r="AG136" i="5"/>
  <c r="H94" i="1" s="1"/>
  <c r="O139" i="5"/>
  <c r="AH143" i="5"/>
  <c r="I101" i="1" s="1"/>
  <c r="Q144" i="5"/>
  <c r="AH144" i="5" s="1"/>
  <c r="I102" i="1" s="1"/>
  <c r="AF148" i="5"/>
  <c r="G106" i="1" s="1"/>
  <c r="M149" i="5"/>
  <c r="X135" i="5"/>
  <c r="AL128" i="5"/>
  <c r="M86" i="1" s="1"/>
  <c r="AB143" i="5"/>
  <c r="C101" i="1" s="1"/>
  <c r="E144" i="5"/>
  <c r="AB144" i="5" s="1"/>
  <c r="C102" i="1" s="1"/>
  <c r="X112" i="5"/>
  <c r="X136" i="5" l="1"/>
  <c r="AG149" i="5"/>
  <c r="H107" i="1" s="1"/>
  <c r="W150" i="5"/>
  <c r="AK150" i="5" s="1"/>
  <c r="L108" i="1" s="1"/>
  <c r="AK149" i="5"/>
  <c r="L107" i="1" s="1"/>
  <c r="AB136" i="5"/>
  <c r="C94" i="1" s="1"/>
  <c r="AY99" i="5"/>
  <c r="AL136" i="5"/>
  <c r="M94" i="1" s="1"/>
  <c r="X139" i="5"/>
  <c r="X140" i="5" s="1"/>
  <c r="AK130" i="5"/>
  <c r="L88" i="1" s="1"/>
  <c r="W131" i="5"/>
  <c r="AK131" i="5" s="1"/>
  <c r="L89" i="1" s="1"/>
  <c r="AH149" i="5"/>
  <c r="I107" i="1" s="1"/>
  <c r="Q150" i="5"/>
  <c r="AH150" i="5" s="1"/>
  <c r="I108" i="1" s="1"/>
  <c r="AL142" i="5"/>
  <c r="M100" i="1" s="1"/>
  <c r="X143" i="5"/>
  <c r="AL130" i="5"/>
  <c r="M88" i="1" s="1"/>
  <c r="AL135" i="5"/>
  <c r="M93" i="1" s="1"/>
  <c r="Y135" i="5"/>
  <c r="X137" i="5"/>
  <c r="Z135" i="5"/>
  <c r="U140" i="5"/>
  <c r="AJ140" i="5" s="1"/>
  <c r="K98" i="1" s="1"/>
  <c r="AJ139" i="5"/>
  <c r="K97" i="1" s="1"/>
  <c r="M144" i="5"/>
  <c r="AF144" i="5" s="1"/>
  <c r="G102" i="1" s="1"/>
  <c r="AF143" i="5"/>
  <c r="G101" i="1" s="1"/>
  <c r="M150" i="5"/>
  <c r="AF150" i="5" s="1"/>
  <c r="G108" i="1" s="1"/>
  <c r="AF149" i="5"/>
  <c r="G107" i="1" s="1"/>
  <c r="AF130" i="5"/>
  <c r="G88" i="1" s="1"/>
  <c r="M131" i="5"/>
  <c r="AF131" i="5" s="1"/>
  <c r="G89" i="1" s="1"/>
  <c r="X149" i="5"/>
  <c r="S140" i="5"/>
  <c r="AI140" i="5" s="1"/>
  <c r="J98" i="1" s="1"/>
  <c r="AI139" i="5"/>
  <c r="J97" i="1" s="1"/>
  <c r="AF139" i="5"/>
  <c r="G97" i="1" s="1"/>
  <c r="M140" i="5"/>
  <c r="AF140" i="5" s="1"/>
  <c r="G98" i="1" s="1"/>
  <c r="O140" i="5"/>
  <c r="AG140" i="5" s="1"/>
  <c r="H98" i="1" s="1"/>
  <c r="AG139" i="5"/>
  <c r="H97" i="1" s="1"/>
  <c r="AK136" i="5"/>
  <c r="L94" i="1" s="1"/>
  <c r="W139" i="5"/>
  <c r="AC149" i="5"/>
  <c r="D107" i="1" s="1"/>
  <c r="G150" i="5"/>
  <c r="AC150" i="5" s="1"/>
  <c r="D108" i="1" s="1"/>
  <c r="X129" i="5"/>
  <c r="Y112" i="5"/>
  <c r="AC139" i="5"/>
  <c r="D97" i="1" s="1"/>
  <c r="G140" i="5"/>
  <c r="AC140" i="5" s="1"/>
  <c r="D98" i="1" s="1"/>
  <c r="AH139" i="5"/>
  <c r="I97" i="1" s="1"/>
  <c r="Q140" i="5"/>
  <c r="AH140" i="5" s="1"/>
  <c r="I98" i="1" s="1"/>
  <c r="E140" i="5"/>
  <c r="AB140" i="5" s="1"/>
  <c r="C98" i="1" s="1"/>
  <c r="AB139" i="5"/>
  <c r="C97" i="1" s="1"/>
  <c r="AJ149" i="5"/>
  <c r="K107" i="1" s="1"/>
  <c r="U150" i="5"/>
  <c r="AJ150" i="5" s="1"/>
  <c r="K108" i="1" s="1"/>
  <c r="AD130" i="5" l="1"/>
  <c r="E88" i="1" s="1"/>
  <c r="I131" i="5"/>
  <c r="AL143" i="5"/>
  <c r="M101" i="1" s="1"/>
  <c r="X144" i="5"/>
  <c r="AL144" i="5" s="1"/>
  <c r="M102" i="1" s="1"/>
  <c r="W140" i="5"/>
  <c r="AK140" i="5" s="1"/>
  <c r="L98" i="1" s="1"/>
  <c r="AK139" i="5"/>
  <c r="L97" i="1" s="1"/>
  <c r="AL129" i="5"/>
  <c r="M87" i="1" s="1"/>
  <c r="X131" i="5"/>
  <c r="AL131" i="5" s="1"/>
  <c r="M89" i="1" s="1"/>
  <c r="Z86" i="1" s="1"/>
  <c r="Z87" i="1" s="1"/>
  <c r="X150" i="5"/>
  <c r="AL150" i="5" s="1"/>
  <c r="M108" i="1" s="1"/>
  <c r="AL149" i="5"/>
  <c r="M107" i="1" s="1"/>
  <c r="E21" i="21" s="1"/>
  <c r="F21" i="21" s="1"/>
  <c r="C46" i="21" s="1"/>
  <c r="E46" i="21" s="1"/>
  <c r="AN143" i="5" l="1"/>
  <c r="AM143" i="5"/>
  <c r="AD131" i="5"/>
  <c r="E89" i="1" s="1"/>
  <c r="Y131" i="5"/>
  <c r="AM145" i="5" l="1"/>
  <c r="N103" i="1" s="1"/>
  <c r="N101" i="1"/>
  <c r="AN145" i="5"/>
  <c r="O103" i="1" s="1"/>
  <c r="O101" i="1"/>
  <c r="AO145" i="5"/>
  <c r="AN148" i="5"/>
  <c r="AM148" i="5" l="1"/>
  <c r="P103" i="1"/>
  <c r="AN149" i="5"/>
  <c r="O106" i="1"/>
  <c r="J21" i="21" s="1"/>
  <c r="AM149" i="5"/>
  <c r="N106" i="1"/>
  <c r="G21" i="21" s="1"/>
  <c r="N64" i="1"/>
  <c r="O64" i="1"/>
  <c r="C60" i="1"/>
  <c r="D60" i="1"/>
  <c r="E60" i="1"/>
  <c r="F60" i="1"/>
  <c r="G60" i="1"/>
  <c r="H60" i="1"/>
  <c r="I60" i="1"/>
  <c r="J60" i="1"/>
  <c r="K60" i="1"/>
  <c r="L60" i="1"/>
  <c r="M60" i="1"/>
  <c r="C63" i="1"/>
  <c r="C64" i="1"/>
  <c r="D64" i="1"/>
  <c r="E64" i="1"/>
  <c r="F64" i="1"/>
  <c r="G64" i="1"/>
  <c r="H64" i="1"/>
  <c r="I64" i="1"/>
  <c r="J64" i="1"/>
  <c r="K64" i="1"/>
  <c r="L64" i="1"/>
  <c r="M64" i="1"/>
  <c r="C65" i="1"/>
  <c r="D65" i="1"/>
  <c r="E65" i="1"/>
  <c r="F65" i="1"/>
  <c r="G65" i="1"/>
  <c r="H65" i="1"/>
  <c r="I65" i="1"/>
  <c r="J65" i="1"/>
  <c r="K65" i="1"/>
  <c r="L65" i="1"/>
  <c r="M65" i="1"/>
  <c r="C66" i="1"/>
  <c r="D66" i="1"/>
  <c r="E66" i="1"/>
  <c r="F66" i="1"/>
  <c r="G66" i="1"/>
  <c r="H66" i="1"/>
  <c r="I66" i="1"/>
  <c r="J66" i="1"/>
  <c r="K66" i="1"/>
  <c r="L66" i="1"/>
  <c r="M66" i="1"/>
  <c r="M69" i="1"/>
  <c r="M70" i="1"/>
  <c r="M71" i="1"/>
  <c r="C72" i="1"/>
  <c r="D72" i="1"/>
  <c r="E72" i="1"/>
  <c r="F72" i="1"/>
  <c r="G72" i="1"/>
  <c r="H72" i="1"/>
  <c r="I72" i="1"/>
  <c r="J72" i="1"/>
  <c r="K72" i="1"/>
  <c r="L72" i="1"/>
  <c r="M72" i="1"/>
  <c r="C73" i="1"/>
  <c r="D73" i="1"/>
  <c r="E73" i="1"/>
  <c r="F73" i="1"/>
  <c r="G73" i="1"/>
  <c r="H73" i="1"/>
  <c r="I73" i="1"/>
  <c r="J73" i="1"/>
  <c r="K73" i="1"/>
  <c r="L73" i="1"/>
  <c r="C74" i="1"/>
  <c r="D74" i="1"/>
  <c r="E74" i="1"/>
  <c r="F74" i="1"/>
  <c r="G74" i="1"/>
  <c r="H74" i="1"/>
  <c r="I74" i="1"/>
  <c r="J74" i="1"/>
  <c r="K74" i="1"/>
  <c r="L74" i="1"/>
  <c r="C75" i="1"/>
  <c r="D75" i="1"/>
  <c r="E75" i="1"/>
  <c r="F75" i="1"/>
  <c r="G75" i="1"/>
  <c r="H75" i="1"/>
  <c r="I75" i="1"/>
  <c r="J75" i="1"/>
  <c r="K75" i="1"/>
  <c r="L75" i="1"/>
  <c r="W42" i="4"/>
  <c r="G42" i="4"/>
  <c r="O20" i="4"/>
  <c r="N20" i="4"/>
  <c r="M20" i="4"/>
  <c r="L20" i="4"/>
  <c r="K20" i="4"/>
  <c r="J20" i="4"/>
  <c r="I20" i="4"/>
  <c r="H20" i="4"/>
  <c r="G20" i="4"/>
  <c r="F20" i="4"/>
  <c r="E20" i="4"/>
  <c r="AK146" i="4"/>
  <c r="AJ146" i="4"/>
  <c r="X140" i="4"/>
  <c r="V127" i="4"/>
  <c r="T127" i="4"/>
  <c r="R127" i="4"/>
  <c r="P127" i="4"/>
  <c r="N127" i="4"/>
  <c r="L127" i="4"/>
  <c r="J127" i="4"/>
  <c r="H127" i="4"/>
  <c r="F127" i="4"/>
  <c r="D127" i="4"/>
  <c r="AK126" i="4"/>
  <c r="AJ126" i="4"/>
  <c r="AI126" i="4"/>
  <c r="AH126" i="4"/>
  <c r="AG126" i="4"/>
  <c r="AF126" i="4"/>
  <c r="AE126" i="4"/>
  <c r="AD126" i="4"/>
  <c r="AC126" i="4"/>
  <c r="AB126" i="4"/>
  <c r="AK125" i="4"/>
  <c r="AJ125" i="4"/>
  <c r="AI125" i="4"/>
  <c r="AH125" i="4"/>
  <c r="AG125" i="4"/>
  <c r="AF125" i="4"/>
  <c r="AE125" i="4"/>
  <c r="AD125" i="4"/>
  <c r="AC125" i="4"/>
  <c r="AB125" i="4"/>
  <c r="AK124" i="4"/>
  <c r="AJ124" i="4"/>
  <c r="AI124" i="4"/>
  <c r="AH124" i="4"/>
  <c r="AG124" i="4"/>
  <c r="AF124" i="4"/>
  <c r="AE124" i="4"/>
  <c r="AD124" i="4"/>
  <c r="AC124" i="4"/>
  <c r="AB124" i="4"/>
  <c r="AK123" i="4"/>
  <c r="AJ123" i="4"/>
  <c r="AI123" i="4"/>
  <c r="AH123" i="4"/>
  <c r="AG123" i="4"/>
  <c r="AF123" i="4"/>
  <c r="AE123" i="4"/>
  <c r="AD123" i="4"/>
  <c r="AC123" i="4"/>
  <c r="AB123" i="4"/>
  <c r="AK122" i="4"/>
  <c r="AJ122" i="4"/>
  <c r="AI122" i="4"/>
  <c r="AH122" i="4"/>
  <c r="AG122" i="4"/>
  <c r="AF122" i="4"/>
  <c r="AE122" i="4"/>
  <c r="AD122" i="4"/>
  <c r="AC122" i="4"/>
  <c r="AB122" i="4"/>
  <c r="AK121" i="4"/>
  <c r="AJ121" i="4"/>
  <c r="AI121" i="4"/>
  <c r="AH121" i="4"/>
  <c r="AG121" i="4"/>
  <c r="AF121" i="4"/>
  <c r="AE121" i="4"/>
  <c r="AD121" i="4"/>
  <c r="AC121" i="4"/>
  <c r="AB121" i="4"/>
  <c r="V119" i="4"/>
  <c r="T119" i="4"/>
  <c r="R119" i="4"/>
  <c r="P119" i="4"/>
  <c r="N119" i="4"/>
  <c r="L119" i="4"/>
  <c r="J119" i="4"/>
  <c r="H119" i="4"/>
  <c r="F119" i="4"/>
  <c r="D119" i="4"/>
  <c r="V114" i="4"/>
  <c r="T114" i="4"/>
  <c r="R114" i="4"/>
  <c r="P114" i="4"/>
  <c r="N114" i="4"/>
  <c r="L114" i="4"/>
  <c r="J114" i="4"/>
  <c r="H114" i="4"/>
  <c r="F114" i="4"/>
  <c r="D114" i="4"/>
  <c r="AK113" i="4"/>
  <c r="AJ113" i="4"/>
  <c r="AI113" i="4"/>
  <c r="AH113" i="4"/>
  <c r="AG113" i="4"/>
  <c r="AF113" i="4"/>
  <c r="AE113" i="4"/>
  <c r="AD113" i="4"/>
  <c r="AC113" i="4"/>
  <c r="AB113" i="4"/>
  <c r="AK112" i="4"/>
  <c r="AJ112" i="4"/>
  <c r="AI112" i="4"/>
  <c r="AH112" i="4"/>
  <c r="AG112" i="4"/>
  <c r="AF112" i="4"/>
  <c r="AE112" i="4"/>
  <c r="AD112" i="4"/>
  <c r="AC112" i="4"/>
  <c r="AB112" i="4"/>
  <c r="AK111" i="4"/>
  <c r="AJ111" i="4"/>
  <c r="AI111" i="4"/>
  <c r="AH111" i="4"/>
  <c r="AG111" i="4"/>
  <c r="AF111" i="4"/>
  <c r="AE111" i="4"/>
  <c r="AD111" i="4"/>
  <c r="AC111" i="4"/>
  <c r="AB111" i="4"/>
  <c r="AK110" i="4"/>
  <c r="AJ110" i="4"/>
  <c r="AI110" i="4"/>
  <c r="AH110" i="4"/>
  <c r="AG110" i="4"/>
  <c r="AF110" i="4"/>
  <c r="AE110" i="4"/>
  <c r="AD110" i="4"/>
  <c r="AC110" i="4"/>
  <c r="AB110" i="4"/>
  <c r="AT109" i="4"/>
  <c r="AK109" i="4"/>
  <c r="AJ109" i="4"/>
  <c r="AI109" i="4"/>
  <c r="AH109" i="4"/>
  <c r="AG109" i="4"/>
  <c r="AF109" i="4"/>
  <c r="AE109" i="4"/>
  <c r="AD109" i="4"/>
  <c r="AC109" i="4"/>
  <c r="AB109" i="4"/>
  <c r="AK108" i="4"/>
  <c r="AJ108" i="4"/>
  <c r="AI108" i="4"/>
  <c r="AH108" i="4"/>
  <c r="AG108" i="4"/>
  <c r="AF108" i="4"/>
  <c r="AE108" i="4"/>
  <c r="AD108" i="4"/>
  <c r="AC108" i="4"/>
  <c r="AB108" i="4"/>
  <c r="AK107" i="4"/>
  <c r="AJ107" i="4"/>
  <c r="AI107" i="4"/>
  <c r="AH107" i="4"/>
  <c r="AG107" i="4"/>
  <c r="AF107" i="4"/>
  <c r="AE107" i="4"/>
  <c r="AD107" i="4"/>
  <c r="AC107" i="4"/>
  <c r="AB107" i="4"/>
  <c r="AK106" i="4"/>
  <c r="AJ106" i="4"/>
  <c r="AI106" i="4"/>
  <c r="AH106" i="4"/>
  <c r="AG106" i="4"/>
  <c r="AF106" i="4"/>
  <c r="AE106" i="4"/>
  <c r="AD106" i="4"/>
  <c r="AC106" i="4"/>
  <c r="AB106" i="4"/>
  <c r="AJ103" i="4"/>
  <c r="AI103" i="4"/>
  <c r="AH103" i="4"/>
  <c r="AG103" i="4"/>
  <c r="V103" i="4"/>
  <c r="AK103" i="4" s="1"/>
  <c r="T103" i="4"/>
  <c r="R103" i="4"/>
  <c r="P103" i="4"/>
  <c r="N103" i="4"/>
  <c r="L103" i="4"/>
  <c r="AF103" i="4" s="1"/>
  <c r="J103" i="4"/>
  <c r="H103" i="4"/>
  <c r="AE103" i="4" s="1"/>
  <c r="F103" i="4"/>
  <c r="AC103" i="4" s="1"/>
  <c r="D103" i="4"/>
  <c r="AB103" i="4" s="1"/>
  <c r="AK102" i="4"/>
  <c r="AJ102" i="4"/>
  <c r="AI102" i="4"/>
  <c r="AH102" i="4"/>
  <c r="AG102" i="4"/>
  <c r="AF102" i="4"/>
  <c r="AE102" i="4"/>
  <c r="AD102" i="4"/>
  <c r="AC102" i="4"/>
  <c r="AB102" i="4"/>
  <c r="AK101" i="4"/>
  <c r="AJ101" i="4"/>
  <c r="AI101" i="4"/>
  <c r="AH101" i="4"/>
  <c r="AG101" i="4"/>
  <c r="AF101" i="4"/>
  <c r="AE101" i="4"/>
  <c r="AD101" i="4"/>
  <c r="AC101" i="4"/>
  <c r="AB101" i="4"/>
  <c r="AH98" i="4"/>
  <c r="AF98" i="4"/>
  <c r="AE98" i="4"/>
  <c r="V98" i="4"/>
  <c r="AK98" i="4" s="1"/>
  <c r="T98" i="4"/>
  <c r="AJ98" i="4" s="1"/>
  <c r="R98" i="4"/>
  <c r="AI98" i="4" s="1"/>
  <c r="P98" i="4"/>
  <c r="N98" i="4"/>
  <c r="AG98" i="4" s="1"/>
  <c r="L98" i="4"/>
  <c r="J98" i="4"/>
  <c r="H98" i="4"/>
  <c r="F98" i="4"/>
  <c r="AC98" i="4" s="1"/>
  <c r="D98" i="4"/>
  <c r="AB98" i="4" s="1"/>
  <c r="AK97" i="4"/>
  <c r="AJ97" i="4"/>
  <c r="AI97" i="4"/>
  <c r="AH97" i="4"/>
  <c r="AG97" i="4"/>
  <c r="AF97" i="4"/>
  <c r="AE97" i="4"/>
  <c r="AD97" i="4"/>
  <c r="AC97" i="4"/>
  <c r="AB97" i="4"/>
  <c r="AK96" i="4"/>
  <c r="AJ96" i="4"/>
  <c r="AI96" i="4"/>
  <c r="AH96" i="4"/>
  <c r="AG96" i="4"/>
  <c r="AF96" i="4"/>
  <c r="AE96" i="4"/>
  <c r="AD96" i="4"/>
  <c r="AC96" i="4"/>
  <c r="AB96" i="4"/>
  <c r="AK95" i="4"/>
  <c r="AJ95" i="4"/>
  <c r="AI95" i="4"/>
  <c r="AH95" i="4"/>
  <c r="AG95" i="4"/>
  <c r="AF95" i="4"/>
  <c r="AE95" i="4"/>
  <c r="AD95" i="4"/>
  <c r="AC95" i="4"/>
  <c r="AB95" i="4"/>
  <c r="AK94" i="4"/>
  <c r="AJ94" i="4"/>
  <c r="AI94" i="4"/>
  <c r="AH94" i="4"/>
  <c r="AG94" i="4"/>
  <c r="AF94" i="4"/>
  <c r="AE94" i="4"/>
  <c r="AD94" i="4"/>
  <c r="AC94" i="4"/>
  <c r="AB94" i="4"/>
  <c r="AK93" i="4"/>
  <c r="AJ93" i="4"/>
  <c r="AI93" i="4"/>
  <c r="AH93" i="4"/>
  <c r="AG93" i="4"/>
  <c r="AF93" i="4"/>
  <c r="AE93" i="4"/>
  <c r="AD93" i="4"/>
  <c r="AC93" i="4"/>
  <c r="AB93" i="4"/>
  <c r="AK92" i="4"/>
  <c r="AJ92" i="4"/>
  <c r="AI92" i="4"/>
  <c r="AH92" i="4"/>
  <c r="AG92" i="4"/>
  <c r="AF92" i="4"/>
  <c r="AE92" i="4"/>
  <c r="AD92" i="4"/>
  <c r="AC92" i="4"/>
  <c r="AB92" i="4"/>
  <c r="V90" i="4"/>
  <c r="T90" i="4"/>
  <c r="R90" i="4"/>
  <c r="P90" i="4"/>
  <c r="N90" i="4"/>
  <c r="L90" i="4"/>
  <c r="J90" i="4"/>
  <c r="H90" i="4"/>
  <c r="F90" i="4"/>
  <c r="D90" i="4"/>
  <c r="V85" i="4"/>
  <c r="T85" i="4"/>
  <c r="R85" i="4"/>
  <c r="P85" i="4"/>
  <c r="N85" i="4"/>
  <c r="L85" i="4"/>
  <c r="J85" i="4"/>
  <c r="H85" i="4"/>
  <c r="F85" i="4"/>
  <c r="D85" i="4"/>
  <c r="AK84" i="4"/>
  <c r="AJ84" i="4"/>
  <c r="AI84" i="4"/>
  <c r="AH84" i="4"/>
  <c r="AG84" i="4"/>
  <c r="AF84" i="4"/>
  <c r="AE84" i="4"/>
  <c r="AD84" i="4"/>
  <c r="AC84" i="4"/>
  <c r="AB84" i="4"/>
  <c r="AK83" i="4"/>
  <c r="AJ83" i="4"/>
  <c r="AI83" i="4"/>
  <c r="AH83" i="4"/>
  <c r="AH85" i="4" s="1"/>
  <c r="AG83" i="4"/>
  <c r="AF83" i="4"/>
  <c r="AE83" i="4"/>
  <c r="AD83" i="4"/>
  <c r="AC83" i="4"/>
  <c r="AB83" i="4"/>
  <c r="AK82" i="4"/>
  <c r="AJ82" i="4"/>
  <c r="AI82" i="4"/>
  <c r="AH82" i="4"/>
  <c r="AG82" i="4"/>
  <c r="AF82" i="4"/>
  <c r="AE82" i="4"/>
  <c r="AD82" i="4"/>
  <c r="AC82" i="4"/>
  <c r="AB82" i="4"/>
  <c r="AK81" i="4"/>
  <c r="AJ81" i="4"/>
  <c r="AI81" i="4"/>
  <c r="AH81" i="4"/>
  <c r="AG81" i="4"/>
  <c r="AF81" i="4"/>
  <c r="AE81" i="4"/>
  <c r="AD81" i="4"/>
  <c r="AC81" i="4"/>
  <c r="AB81" i="4"/>
  <c r="AK80" i="4"/>
  <c r="AJ80" i="4"/>
  <c r="AI80" i="4"/>
  <c r="AH80" i="4"/>
  <c r="AG80" i="4"/>
  <c r="AF80" i="4"/>
  <c r="AE80" i="4"/>
  <c r="AD80" i="4"/>
  <c r="AC80" i="4"/>
  <c r="AB80" i="4"/>
  <c r="AK79" i="4"/>
  <c r="AK85" i="4" s="1"/>
  <c r="AJ79" i="4"/>
  <c r="AI79" i="4"/>
  <c r="AI85" i="4" s="1"/>
  <c r="AH79" i="4"/>
  <c r="AG79" i="4"/>
  <c r="AF79" i="4"/>
  <c r="AE79" i="4"/>
  <c r="AD79" i="4"/>
  <c r="AC79" i="4"/>
  <c r="AB79" i="4"/>
  <c r="V77" i="4"/>
  <c r="T77" i="4"/>
  <c r="R77" i="4"/>
  <c r="P77" i="4"/>
  <c r="N77" i="4"/>
  <c r="L77" i="4"/>
  <c r="J77" i="4"/>
  <c r="H77" i="4"/>
  <c r="F77" i="4"/>
  <c r="D77" i="4"/>
  <c r="W63" i="4"/>
  <c r="K63" i="4"/>
  <c r="G62" i="4"/>
  <c r="AI52" i="4"/>
  <c r="AG52" i="4"/>
  <c r="AE52" i="4"/>
  <c r="W52" i="4"/>
  <c r="AK52" i="4" s="1"/>
  <c r="U52" i="4"/>
  <c r="AJ52" i="4" s="1"/>
  <c r="S52" i="4"/>
  <c r="Q52" i="4"/>
  <c r="AH52" i="4" s="1"/>
  <c r="O52" i="4"/>
  <c r="M52" i="4"/>
  <c r="AF52" i="4" s="1"/>
  <c r="K52" i="4"/>
  <c r="I52" i="4"/>
  <c r="AD52" i="4" s="1"/>
  <c r="G52" i="4"/>
  <c r="AC52" i="4" s="1"/>
  <c r="E52" i="4"/>
  <c r="AB52" i="4" s="1"/>
  <c r="AI51" i="4"/>
  <c r="AG51" i="4"/>
  <c r="W51" i="4"/>
  <c r="U51" i="4"/>
  <c r="AJ51" i="4" s="1"/>
  <c r="S51" i="4"/>
  <c r="Q51" i="4"/>
  <c r="AH51" i="4" s="1"/>
  <c r="O51" i="4"/>
  <c r="M51" i="4"/>
  <c r="AF51" i="4" s="1"/>
  <c r="K51" i="4"/>
  <c r="AE51" i="4" s="1"/>
  <c r="I51" i="4"/>
  <c r="AD51" i="4" s="1"/>
  <c r="G51" i="4"/>
  <c r="AC51" i="4" s="1"/>
  <c r="E51" i="4"/>
  <c r="AB51" i="4" s="1"/>
  <c r="AI50" i="4"/>
  <c r="AG49" i="4"/>
  <c r="AF49" i="4"/>
  <c r="AD49" i="4"/>
  <c r="W49" i="4"/>
  <c r="U49" i="4"/>
  <c r="AJ49" i="4" s="1"/>
  <c r="S49" i="4"/>
  <c r="AI49" i="4" s="1"/>
  <c r="Q49" i="4"/>
  <c r="AH49" i="4" s="1"/>
  <c r="O49" i="4"/>
  <c r="M49" i="4"/>
  <c r="K49" i="4"/>
  <c r="AE49" i="4" s="1"/>
  <c r="I49" i="4"/>
  <c r="G49" i="4"/>
  <c r="AC49" i="4" s="1"/>
  <c r="E49" i="4"/>
  <c r="AB49" i="4" s="1"/>
  <c r="AJ48" i="4"/>
  <c r="AH48" i="4"/>
  <c r="AF48" i="4"/>
  <c r="W48" i="4"/>
  <c r="U48" i="4"/>
  <c r="S48" i="4"/>
  <c r="AI48" i="4" s="1"/>
  <c r="Q48" i="4"/>
  <c r="O48" i="4"/>
  <c r="AG48" i="4" s="1"/>
  <c r="M48" i="4"/>
  <c r="K48" i="4"/>
  <c r="AE48" i="4" s="1"/>
  <c r="I48" i="4"/>
  <c r="AD48" i="4" s="1"/>
  <c r="G48" i="4"/>
  <c r="AC48" i="4" s="1"/>
  <c r="E48" i="4"/>
  <c r="AB48" i="4" s="1"/>
  <c r="W46" i="4"/>
  <c r="AK46" i="4" s="1"/>
  <c r="U46" i="4"/>
  <c r="AJ46" i="4" s="1"/>
  <c r="S46" i="4"/>
  <c r="AI46" i="4" s="1"/>
  <c r="Q46" i="4"/>
  <c r="AH46" i="4" s="1"/>
  <c r="O46" i="4"/>
  <c r="AG46" i="4" s="1"/>
  <c r="M46" i="4"/>
  <c r="AF46" i="4" s="1"/>
  <c r="K46" i="4"/>
  <c r="AE46" i="4" s="1"/>
  <c r="I46" i="4"/>
  <c r="AD46" i="4" s="1"/>
  <c r="G46" i="4"/>
  <c r="AC46" i="4" s="1"/>
  <c r="E46" i="4"/>
  <c r="AI45" i="4"/>
  <c r="AG45" i="4"/>
  <c r="AE45" i="4"/>
  <c r="W45" i="4"/>
  <c r="AK45" i="4" s="1"/>
  <c r="U45" i="4"/>
  <c r="AJ45" i="4" s="1"/>
  <c r="S45" i="4"/>
  <c r="Q45" i="4"/>
  <c r="AH45" i="4" s="1"/>
  <c r="O45" i="4"/>
  <c r="M45" i="4"/>
  <c r="AF45" i="4" s="1"/>
  <c r="K45" i="4"/>
  <c r="I45" i="4"/>
  <c r="AD45" i="4" s="1"/>
  <c r="G45" i="4"/>
  <c r="AC45" i="4" s="1"/>
  <c r="E45" i="4"/>
  <c r="AB45" i="4" s="1"/>
  <c r="AK44" i="4"/>
  <c r="W44" i="4"/>
  <c r="AI43" i="4"/>
  <c r="AF43" i="4"/>
  <c r="AD43" i="4"/>
  <c r="AB43" i="4"/>
  <c r="W43" i="4"/>
  <c r="AK43" i="4" s="1"/>
  <c r="U43" i="4"/>
  <c r="U44" i="4" s="1"/>
  <c r="S43" i="4"/>
  <c r="Q43" i="4"/>
  <c r="O43" i="4"/>
  <c r="O44" i="4" s="1"/>
  <c r="M43" i="4"/>
  <c r="K43" i="4"/>
  <c r="I43" i="4"/>
  <c r="G43" i="4"/>
  <c r="AC43" i="4" s="1"/>
  <c r="E43" i="4"/>
  <c r="E44" i="4" s="1"/>
  <c r="AB44" i="4" s="1"/>
  <c r="AJ41" i="4"/>
  <c r="AG41" i="4"/>
  <c r="AF41" i="4"/>
  <c r="W41" i="4"/>
  <c r="U41" i="4"/>
  <c r="S41" i="4"/>
  <c r="Q41" i="4"/>
  <c r="O41" i="4"/>
  <c r="M41" i="4"/>
  <c r="M56" i="4" s="1"/>
  <c r="K41" i="4"/>
  <c r="I41" i="4"/>
  <c r="AD41" i="4" s="1"/>
  <c r="G41" i="4"/>
  <c r="AC41" i="4" s="1"/>
  <c r="E41" i="4"/>
  <c r="E56" i="4" s="1"/>
  <c r="AK40" i="4"/>
  <c r="W40" i="4"/>
  <c r="U40" i="4"/>
  <c r="AJ40" i="4" s="1"/>
  <c r="S40" i="4"/>
  <c r="S44" i="4" s="1"/>
  <c r="Q40" i="4"/>
  <c r="AH40" i="4" s="1"/>
  <c r="O40" i="4"/>
  <c r="M40" i="4"/>
  <c r="K40" i="4"/>
  <c r="AE40" i="4" s="1"/>
  <c r="I40" i="4"/>
  <c r="G40" i="4"/>
  <c r="AC40" i="4" s="1"/>
  <c r="E40" i="4"/>
  <c r="AB40" i="4" s="1"/>
  <c r="AF39" i="4"/>
  <c r="AE39" i="4"/>
  <c r="AC39" i="4"/>
  <c r="W39" i="4"/>
  <c r="AK39" i="4" s="1"/>
  <c r="U39" i="4"/>
  <c r="U42" i="4" s="1"/>
  <c r="S39" i="4"/>
  <c r="S42" i="4" s="1"/>
  <c r="Q39" i="4"/>
  <c r="AH39" i="4" s="1"/>
  <c r="O39" i="4"/>
  <c r="O42" i="4" s="1"/>
  <c r="M39" i="4"/>
  <c r="M63" i="4" s="1"/>
  <c r="K39" i="4"/>
  <c r="K42" i="4" s="1"/>
  <c r="I39" i="4"/>
  <c r="I42" i="4" s="1"/>
  <c r="G39" i="4"/>
  <c r="E39" i="4"/>
  <c r="AK37" i="4"/>
  <c r="AI37" i="4"/>
  <c r="AC37" i="4"/>
  <c r="W37" i="4"/>
  <c r="X37" i="4" s="1"/>
  <c r="U37" i="4"/>
  <c r="S37" i="4"/>
  <c r="Q37" i="4"/>
  <c r="AH37" i="4" s="1"/>
  <c r="O37" i="4"/>
  <c r="AG37" i="4" s="1"/>
  <c r="M37" i="4"/>
  <c r="AF37" i="4" s="1"/>
  <c r="K37" i="4"/>
  <c r="AE37" i="4" s="1"/>
  <c r="I37" i="4"/>
  <c r="G37" i="4"/>
  <c r="E37" i="4"/>
  <c r="AB37" i="4" s="1"/>
  <c r="AB34" i="4"/>
  <c r="W34" i="4"/>
  <c r="AK34" i="4" s="1"/>
  <c r="U34" i="4"/>
  <c r="AJ34" i="4" s="1"/>
  <c r="S34" i="4"/>
  <c r="AI34" i="4" s="1"/>
  <c r="Q34" i="4"/>
  <c r="AH34" i="4" s="1"/>
  <c r="O34" i="4"/>
  <c r="AG34" i="4" s="1"/>
  <c r="M34" i="4"/>
  <c r="AF34" i="4" s="1"/>
  <c r="K34" i="4"/>
  <c r="I34" i="4"/>
  <c r="AD34" i="4" s="1"/>
  <c r="G34" i="4"/>
  <c r="E34" i="4"/>
  <c r="O29" i="4"/>
  <c r="O28" i="4"/>
  <c r="N27" i="4"/>
  <c r="W50" i="4" s="1"/>
  <c r="M27" i="4"/>
  <c r="U50" i="4" s="1"/>
  <c r="AJ50" i="4" s="1"/>
  <c r="L27" i="4"/>
  <c r="K27" i="4"/>
  <c r="Q50" i="4" s="1"/>
  <c r="AH50" i="4" s="1"/>
  <c r="J27" i="4"/>
  <c r="O50" i="4" s="1"/>
  <c r="AG50" i="4" s="1"/>
  <c r="I27" i="4"/>
  <c r="M50" i="4" s="1"/>
  <c r="AF50" i="4" s="1"/>
  <c r="H27" i="4"/>
  <c r="K50" i="4" s="1"/>
  <c r="AE50" i="4" s="1"/>
  <c r="G27" i="4"/>
  <c r="F27" i="4"/>
  <c r="G50" i="4" s="1"/>
  <c r="AC50" i="4" s="1"/>
  <c r="E27" i="4"/>
  <c r="E50" i="4" s="1"/>
  <c r="AB50" i="4" s="1"/>
  <c r="O26" i="4"/>
  <c r="O25" i="4"/>
  <c r="O24" i="4"/>
  <c r="X47" i="4" s="1"/>
  <c r="N24" i="4"/>
  <c r="W47" i="4" s="1"/>
  <c r="M24" i="4"/>
  <c r="U47" i="4" s="1"/>
  <c r="AJ47" i="4" s="1"/>
  <c r="L24" i="4"/>
  <c r="S47" i="4" s="1"/>
  <c r="AI47" i="4" s="1"/>
  <c r="K24" i="4"/>
  <c r="Q47" i="4" s="1"/>
  <c r="J24" i="4"/>
  <c r="O47" i="4" s="1"/>
  <c r="I24" i="4"/>
  <c r="M47" i="4" s="1"/>
  <c r="M57" i="4" s="1"/>
  <c r="H24" i="4"/>
  <c r="K47" i="4" s="1"/>
  <c r="G24" i="4"/>
  <c r="I47" i="4" s="1"/>
  <c r="F24" i="4"/>
  <c r="G47" i="4" s="1"/>
  <c r="E24" i="4"/>
  <c r="E47" i="4" s="1"/>
  <c r="V21" i="4"/>
  <c r="AM150" i="5" l="1"/>
  <c r="N108" i="1" s="1"/>
  <c r="N107" i="1"/>
  <c r="H21" i="21" s="1"/>
  <c r="I21" i="21" s="1"/>
  <c r="AN150" i="5"/>
  <c r="O108" i="1" s="1"/>
  <c r="O107" i="1"/>
  <c r="K21" i="21" s="1"/>
  <c r="L21" i="21" s="1"/>
  <c r="AC47" i="4"/>
  <c r="M73" i="4"/>
  <c r="M76" i="4"/>
  <c r="AF76" i="4" s="1"/>
  <c r="I57" i="4"/>
  <c r="AD47" i="4"/>
  <c r="X49" i="4"/>
  <c r="E59" i="4"/>
  <c r="E62" i="4"/>
  <c r="E102" i="4" s="1"/>
  <c r="AG39" i="4"/>
  <c r="AI39" i="4"/>
  <c r="AK42" i="4"/>
  <c r="AJ43" i="4"/>
  <c r="B43" i="4"/>
  <c r="B45" i="4" s="1"/>
  <c r="E53" i="4"/>
  <c r="AJ39" i="4"/>
  <c r="AD85" i="4"/>
  <c r="M42" i="4"/>
  <c r="AF42" i="4" s="1"/>
  <c r="E42" i="4"/>
  <c r="X46" i="4"/>
  <c r="G44" i="4"/>
  <c r="AC44" i="4" s="1"/>
  <c r="G56" i="4"/>
  <c r="G57" i="4" s="1"/>
  <c r="AE85" i="4"/>
  <c r="X51" i="4"/>
  <c r="I56" i="4"/>
  <c r="AF85" i="4"/>
  <c r="Q42" i="4"/>
  <c r="AH42" i="4" s="1"/>
  <c r="AE42" i="4"/>
  <c r="AI40" i="4"/>
  <c r="AB41" i="4"/>
  <c r="AG85" i="4"/>
  <c r="K57" i="4"/>
  <c r="AE47" i="4"/>
  <c r="I50" i="4"/>
  <c r="AD50" i="4" s="1"/>
  <c r="O27" i="4"/>
  <c r="O62" i="4"/>
  <c r="AF134" i="4"/>
  <c r="G63" i="1" s="1"/>
  <c r="AF73" i="4"/>
  <c r="K117" i="4"/>
  <c r="K118" i="4"/>
  <c r="K123" i="4" s="1"/>
  <c r="AR123" i="4" s="1"/>
  <c r="AF47" i="4"/>
  <c r="AE34" i="4"/>
  <c r="O143" i="4"/>
  <c r="AG143" i="4" s="1"/>
  <c r="O53" i="4"/>
  <c r="AG43" i="4"/>
  <c r="W118" i="4"/>
  <c r="W117" i="4"/>
  <c r="O56" i="4"/>
  <c r="O59" i="4"/>
  <c r="AK51" i="4"/>
  <c r="X52" i="4"/>
  <c r="AG47" i="4"/>
  <c r="AB39" i="4"/>
  <c r="E63" i="4"/>
  <c r="K56" i="4"/>
  <c r="K59" i="4" s="1"/>
  <c r="K60" i="4" s="1"/>
  <c r="Y41" i="4"/>
  <c r="Z41" i="4" s="1"/>
  <c r="AE41" i="4"/>
  <c r="AG42" i="4"/>
  <c r="K121" i="4"/>
  <c r="AR121" i="4" s="1"/>
  <c r="K122" i="4"/>
  <c r="AR122" i="4" s="1"/>
  <c r="I76" i="4"/>
  <c r="AD76" i="4" s="1"/>
  <c r="I75" i="4"/>
  <c r="AD75" i="4" s="1"/>
  <c r="I74" i="4"/>
  <c r="AD74" i="4" s="1"/>
  <c r="I73" i="4"/>
  <c r="Q143" i="4"/>
  <c r="AH143" i="4" s="1"/>
  <c r="Q44" i="4"/>
  <c r="Q53" i="4" s="1"/>
  <c r="I63" i="4"/>
  <c r="AD42" i="4"/>
  <c r="AD39" i="4"/>
  <c r="E60" i="4"/>
  <c r="E61" i="4" s="1"/>
  <c r="E57" i="4"/>
  <c r="E58" i="4" s="1"/>
  <c r="X45" i="4"/>
  <c r="AH47" i="4"/>
  <c r="AH41" i="4"/>
  <c r="AI42" i="4"/>
  <c r="S36" i="4"/>
  <c r="AJ44" i="4"/>
  <c r="AB47" i="4"/>
  <c r="M74" i="4"/>
  <c r="AF74" i="4" s="1"/>
  <c r="S53" i="4"/>
  <c r="M117" i="4"/>
  <c r="M118" i="4"/>
  <c r="AG40" i="4"/>
  <c r="AD40" i="4"/>
  <c r="I44" i="4"/>
  <c r="I62" i="4"/>
  <c r="AH43" i="4"/>
  <c r="X48" i="4"/>
  <c r="S54" i="4"/>
  <c r="AI44" i="4"/>
  <c r="W54" i="4"/>
  <c r="AK50" i="4"/>
  <c r="X50" i="4"/>
  <c r="AK47" i="4"/>
  <c r="M58" i="4"/>
  <c r="AB85" i="4"/>
  <c r="AG44" i="4"/>
  <c r="O54" i="4"/>
  <c r="K36" i="4"/>
  <c r="AC34" i="4"/>
  <c r="X34" i="4"/>
  <c r="W36" i="4"/>
  <c r="W38" i="4" s="1"/>
  <c r="AK38" i="4" s="1"/>
  <c r="AJ37" i="4"/>
  <c r="M62" i="4"/>
  <c r="AF40" i="4"/>
  <c r="K143" i="4"/>
  <c r="AE143" i="4" s="1"/>
  <c r="AE43" i="4"/>
  <c r="K44" i="4"/>
  <c r="K53" i="4"/>
  <c r="Q56" i="4"/>
  <c r="Q59" i="4" s="1"/>
  <c r="Q60" i="4" s="1"/>
  <c r="G101" i="4"/>
  <c r="G102" i="4"/>
  <c r="M75" i="4"/>
  <c r="AF75" i="4" s="1"/>
  <c r="M59" i="4"/>
  <c r="M143" i="4"/>
  <c r="AF143" i="4" s="1"/>
  <c r="I58" i="4"/>
  <c r="I60" i="4"/>
  <c r="AD37" i="4"/>
  <c r="O63" i="4"/>
  <c r="S62" i="4"/>
  <c r="AI41" i="4"/>
  <c r="AJ42" i="4"/>
  <c r="U143" i="4"/>
  <c r="AJ143" i="4" s="1"/>
  <c r="U56" i="4"/>
  <c r="U59" i="4" s="1"/>
  <c r="I59" i="4"/>
  <c r="K62" i="4"/>
  <c r="M126" i="4"/>
  <c r="AS126" i="4" s="1"/>
  <c r="M123" i="4"/>
  <c r="AS123" i="4" s="1"/>
  <c r="M124" i="4"/>
  <c r="AS124" i="4" s="1"/>
  <c r="M121" i="4"/>
  <c r="AS121" i="4" s="1"/>
  <c r="M125" i="4"/>
  <c r="AS125" i="4" s="1"/>
  <c r="Q63" i="4"/>
  <c r="W143" i="4"/>
  <c r="AK143" i="4" s="1"/>
  <c r="W56" i="4"/>
  <c r="U62" i="4"/>
  <c r="S63" i="4"/>
  <c r="X41" i="4"/>
  <c r="X56" i="4" s="1"/>
  <c r="AK41" i="4"/>
  <c r="X43" i="4"/>
  <c r="AK49" i="4"/>
  <c r="W62" i="4"/>
  <c r="M122" i="4"/>
  <c r="AS122" i="4" s="1"/>
  <c r="Q62" i="4"/>
  <c r="U63" i="4"/>
  <c r="W124" i="4"/>
  <c r="W125" i="4"/>
  <c r="E143" i="4"/>
  <c r="AK48" i="4"/>
  <c r="S143" i="4"/>
  <c r="AI143" i="4" s="1"/>
  <c r="AB46" i="4"/>
  <c r="S56" i="4"/>
  <c r="S59" i="4" s="1"/>
  <c r="X40" i="4"/>
  <c r="X62" i="4" s="1"/>
  <c r="X39" i="4"/>
  <c r="AC42" i="4"/>
  <c r="G143" i="4"/>
  <c r="AC143" i="4" s="1"/>
  <c r="U53" i="4"/>
  <c r="G63" i="4"/>
  <c r="AC85" i="4"/>
  <c r="I143" i="4"/>
  <c r="AD143" i="4" s="1"/>
  <c r="M44" i="4"/>
  <c r="M53" i="4" s="1"/>
  <c r="W53" i="4"/>
  <c r="AJ85" i="4"/>
  <c r="M127" i="4"/>
  <c r="M130" i="4" s="1"/>
  <c r="E36" i="4" l="1"/>
  <c r="X42" i="4"/>
  <c r="Q36" i="4"/>
  <c r="G73" i="4"/>
  <c r="G74" i="4"/>
  <c r="AC74" i="4" s="1"/>
  <c r="G75" i="4"/>
  <c r="AC75" i="4" s="1"/>
  <c r="G76" i="4"/>
  <c r="AC76" i="4" s="1"/>
  <c r="E64" i="4"/>
  <c r="G58" i="4"/>
  <c r="E101" i="4"/>
  <c r="E103" i="4" s="1"/>
  <c r="E107" i="4" s="1"/>
  <c r="AO107" i="4" s="1"/>
  <c r="K124" i="4"/>
  <c r="AR124" i="4" s="1"/>
  <c r="G53" i="4"/>
  <c r="G59" i="4"/>
  <c r="G64" i="4"/>
  <c r="U60" i="4"/>
  <c r="Q84" i="4"/>
  <c r="Q81" i="4"/>
  <c r="AH78" i="4"/>
  <c r="AU78" i="4" s="1"/>
  <c r="Q82" i="4"/>
  <c r="Q80" i="4"/>
  <c r="Q83" i="4"/>
  <c r="Q79" i="4"/>
  <c r="S60" i="4"/>
  <c r="Q102" i="4"/>
  <c r="Q64" i="4"/>
  <c r="Q101" i="4"/>
  <c r="Q103" i="4" s="1"/>
  <c r="E129" i="4"/>
  <c r="AB129" i="4" s="1"/>
  <c r="C58" i="1" s="1"/>
  <c r="E35" i="4"/>
  <c r="AB36" i="4"/>
  <c r="E38" i="4"/>
  <c r="AB38" i="4" s="1"/>
  <c r="B41" i="4"/>
  <c r="AB42" i="4"/>
  <c r="AL42" i="4" s="1"/>
  <c r="E54" i="4"/>
  <c r="W121" i="4"/>
  <c r="AS127" i="4"/>
  <c r="Q54" i="4"/>
  <c r="AH44" i="4"/>
  <c r="K125" i="4"/>
  <c r="AR125" i="4" s="1"/>
  <c r="E117" i="4"/>
  <c r="E118" i="4"/>
  <c r="E97" i="4"/>
  <c r="E95" i="4"/>
  <c r="E93" i="4"/>
  <c r="E92" i="4"/>
  <c r="E94" i="4"/>
  <c r="E96" i="4"/>
  <c r="AB91" i="4"/>
  <c r="S57" i="4"/>
  <c r="K119" i="4"/>
  <c r="AX124" i="4"/>
  <c r="O117" i="4"/>
  <c r="O118" i="4"/>
  <c r="G60" i="4"/>
  <c r="G61" i="4" s="1"/>
  <c r="U102" i="4"/>
  <c r="U64" i="4"/>
  <c r="U101" i="4"/>
  <c r="M88" i="4"/>
  <c r="M89" i="4"/>
  <c r="G88" i="4"/>
  <c r="G89" i="4"/>
  <c r="S118" i="4"/>
  <c r="S117" i="4"/>
  <c r="S119" i="4" s="1"/>
  <c r="G54" i="4"/>
  <c r="K129" i="4"/>
  <c r="AE129" i="4" s="1"/>
  <c r="F58" i="1" s="1"/>
  <c r="AE36" i="4"/>
  <c r="K35" i="4"/>
  <c r="Q57" i="4"/>
  <c r="K126" i="4"/>
  <c r="AR126" i="4" s="1"/>
  <c r="I83" i="4"/>
  <c r="I80" i="4"/>
  <c r="I84" i="4"/>
  <c r="I81" i="4"/>
  <c r="I79" i="4"/>
  <c r="AD78" i="4"/>
  <c r="AQ78" i="4" s="1"/>
  <c r="I82" i="4"/>
  <c r="E113" i="4"/>
  <c r="AO113" i="4" s="1"/>
  <c r="I88" i="4"/>
  <c r="I89" i="4"/>
  <c r="Q118" i="4"/>
  <c r="Q117" i="4"/>
  <c r="Q119" i="4" s="1"/>
  <c r="S102" i="4"/>
  <c r="S64" i="4"/>
  <c r="S101" i="4"/>
  <c r="S103" i="4" s="1"/>
  <c r="AE44" i="4"/>
  <c r="K54" i="4"/>
  <c r="I36" i="4"/>
  <c r="Q129" i="4"/>
  <c r="AH129" i="4" s="1"/>
  <c r="I58" i="1" s="1"/>
  <c r="AH36" i="4"/>
  <c r="Q38" i="4"/>
  <c r="AH38" i="4" s="1"/>
  <c r="Q35" i="4"/>
  <c r="K84" i="4"/>
  <c r="K81" i="4"/>
  <c r="AE78" i="4"/>
  <c r="AR78" i="4" s="1"/>
  <c r="K83" i="4"/>
  <c r="K80" i="4"/>
  <c r="K82" i="4"/>
  <c r="K79" i="4"/>
  <c r="W149" i="4"/>
  <c r="AK149" i="4" s="1"/>
  <c r="L78" i="1" s="1"/>
  <c r="AK53" i="4"/>
  <c r="AF130" i="4"/>
  <c r="G59" i="1" s="1"/>
  <c r="S149" i="4"/>
  <c r="AI149" i="4" s="1"/>
  <c r="J78" i="1" s="1"/>
  <c r="AI53" i="4"/>
  <c r="U54" i="4"/>
  <c r="O149" i="4"/>
  <c r="AG149" i="4" s="1"/>
  <c r="H78" i="1" s="1"/>
  <c r="AG53" i="4"/>
  <c r="W59" i="4"/>
  <c r="K76" i="4"/>
  <c r="AE76" i="4" s="1"/>
  <c r="K75" i="4"/>
  <c r="AE75" i="4" s="1"/>
  <c r="K74" i="4"/>
  <c r="AE74" i="4" s="1"/>
  <c r="K73" i="4"/>
  <c r="AX125" i="4"/>
  <c r="Q61" i="4"/>
  <c r="W102" i="4"/>
  <c r="W64" i="4"/>
  <c r="W101" i="4"/>
  <c r="G103" i="4"/>
  <c r="M77" i="4"/>
  <c r="U118" i="4"/>
  <c r="X118" i="4" s="1"/>
  <c r="U117" i="4"/>
  <c r="U119" i="4" s="1"/>
  <c r="K127" i="4"/>
  <c r="K130" i="4" s="1"/>
  <c r="X63" i="4"/>
  <c r="X64" i="4" s="1"/>
  <c r="K38" i="4"/>
  <c r="AE38" i="4" s="1"/>
  <c r="I101" i="4"/>
  <c r="I102" i="4"/>
  <c r="I64" i="4"/>
  <c r="O36" i="4"/>
  <c r="I77" i="4"/>
  <c r="AD134" i="4"/>
  <c r="E63" i="1" s="1"/>
  <c r="AD73" i="4"/>
  <c r="E111" i="4"/>
  <c r="AO111" i="4" s="1"/>
  <c r="E110" i="4"/>
  <c r="AO110" i="4" s="1"/>
  <c r="M101" i="4"/>
  <c r="M102" i="4"/>
  <c r="M64" i="4"/>
  <c r="X143" i="4"/>
  <c r="AL143" i="4" s="1"/>
  <c r="X44" i="4"/>
  <c r="W126" i="4"/>
  <c r="AB143" i="4"/>
  <c r="Y143" i="4"/>
  <c r="K101" i="4"/>
  <c r="K102" i="4"/>
  <c r="K64" i="4"/>
  <c r="W57" i="4"/>
  <c r="W58" i="4" s="1"/>
  <c r="AD44" i="4"/>
  <c r="I53" i="4"/>
  <c r="I54" i="4"/>
  <c r="K61" i="4"/>
  <c r="O60" i="4"/>
  <c r="O61" i="4" s="1"/>
  <c r="G36" i="4"/>
  <c r="O101" i="4"/>
  <c r="O102" i="4"/>
  <c r="O64" i="4"/>
  <c r="S58" i="4"/>
  <c r="E112" i="4"/>
  <c r="E109" i="4"/>
  <c r="AO109" i="4" s="1"/>
  <c r="W123" i="4"/>
  <c r="I61" i="4"/>
  <c r="E88" i="4"/>
  <c r="E89" i="4"/>
  <c r="M119" i="4"/>
  <c r="M36" i="4"/>
  <c r="E75" i="4"/>
  <c r="E76" i="4"/>
  <c r="E74" i="4"/>
  <c r="E73" i="4"/>
  <c r="B57" i="4"/>
  <c r="B58" i="4" s="1"/>
  <c r="K58" i="4"/>
  <c r="O57" i="4"/>
  <c r="M60" i="4"/>
  <c r="M61" i="4" s="1"/>
  <c r="AR127" i="4"/>
  <c r="I117" i="4"/>
  <c r="I118" i="4"/>
  <c r="E108" i="4"/>
  <c r="AO108" i="4" s="1"/>
  <c r="W127" i="4"/>
  <c r="W130" i="4" s="1"/>
  <c r="AF44" i="4"/>
  <c r="M54" i="4"/>
  <c r="G117" i="4"/>
  <c r="G118" i="4"/>
  <c r="W122" i="4"/>
  <c r="E106" i="4"/>
  <c r="U57" i="4"/>
  <c r="U58" i="4" s="1"/>
  <c r="W129" i="4"/>
  <c r="AK129" i="4" s="1"/>
  <c r="L58" i="1" s="1"/>
  <c r="W35" i="4"/>
  <c r="AK36" i="4"/>
  <c r="S129" i="4"/>
  <c r="AI129" i="4" s="1"/>
  <c r="J58" i="1" s="1"/>
  <c r="S35" i="4"/>
  <c r="S38" i="4"/>
  <c r="AI38" i="4" s="1"/>
  <c r="AI36" i="4"/>
  <c r="E83" i="4"/>
  <c r="E80" i="4"/>
  <c r="B60" i="4"/>
  <c r="B61" i="4" s="1"/>
  <c r="E79" i="4"/>
  <c r="AB78" i="4"/>
  <c r="AO78" i="4" s="1"/>
  <c r="E81" i="4"/>
  <c r="E82" i="4"/>
  <c r="E84" i="4"/>
  <c r="G77" i="4"/>
  <c r="W119" i="4"/>
  <c r="U36" i="4"/>
  <c r="Y64" i="4" l="1"/>
  <c r="X54" i="4"/>
  <c r="X149" i="4" s="1"/>
  <c r="AL149" i="4" s="1"/>
  <c r="I119" i="4"/>
  <c r="X53" i="4"/>
  <c r="Q85" i="4"/>
  <c r="X117" i="4"/>
  <c r="AC134" i="4"/>
  <c r="D63" i="1" s="1"/>
  <c r="AC73" i="4"/>
  <c r="M94" i="4"/>
  <c r="AS94" i="4" s="1"/>
  <c r="M96" i="4"/>
  <c r="AS96" i="4" s="1"/>
  <c r="AF91" i="4"/>
  <c r="M93" i="4"/>
  <c r="AS93" i="4" s="1"/>
  <c r="M95" i="4"/>
  <c r="AS95" i="4" s="1"/>
  <c r="M92" i="4"/>
  <c r="M97" i="4"/>
  <c r="AS97" i="4" s="1"/>
  <c r="U89" i="4"/>
  <c r="U88" i="4"/>
  <c r="U90" i="4" s="1"/>
  <c r="W89" i="4"/>
  <c r="W88" i="4"/>
  <c r="W90" i="4" s="1"/>
  <c r="AX126" i="4"/>
  <c r="AQ83" i="4"/>
  <c r="AQ80" i="4"/>
  <c r="AQ81" i="4"/>
  <c r="AQ84" i="4"/>
  <c r="AQ79" i="4"/>
  <c r="AQ82" i="4"/>
  <c r="AO92" i="4"/>
  <c r="E98" i="4"/>
  <c r="AI78" i="4"/>
  <c r="AV78" i="4" s="1"/>
  <c r="S82" i="4"/>
  <c r="S79" i="4"/>
  <c r="S84" i="4"/>
  <c r="S83" i="4"/>
  <c r="S81" i="4"/>
  <c r="S80" i="4"/>
  <c r="E90" i="4"/>
  <c r="I149" i="4"/>
  <c r="AD149" i="4" s="1"/>
  <c r="E78" i="1" s="1"/>
  <c r="AD53" i="4"/>
  <c r="AD103" i="4"/>
  <c r="G113" i="4"/>
  <c r="AP113" i="4" s="1"/>
  <c r="G111" i="4"/>
  <c r="AP111" i="4" s="1"/>
  <c r="G106" i="4"/>
  <c r="G112" i="4"/>
  <c r="G108" i="4"/>
  <c r="AP108" i="4" s="1"/>
  <c r="G107" i="4"/>
  <c r="AP107" i="4" s="1"/>
  <c r="G109" i="4"/>
  <c r="AP109" i="4" s="1"/>
  <c r="G110" i="4"/>
  <c r="AP110" i="4" s="1"/>
  <c r="X59" i="4"/>
  <c r="W60" i="4"/>
  <c r="I85" i="4"/>
  <c r="G83" i="4"/>
  <c r="G80" i="4"/>
  <c r="G84" i="4"/>
  <c r="G81" i="4"/>
  <c r="G79" i="4"/>
  <c r="G150" i="4" s="1"/>
  <c r="AC78" i="4"/>
  <c r="AP78" i="4" s="1"/>
  <c r="G82" i="4"/>
  <c r="AO93" i="4"/>
  <c r="E149" i="4"/>
  <c r="AB149" i="4" s="1"/>
  <c r="C78" i="1" s="1"/>
  <c r="AB53" i="4"/>
  <c r="S61" i="4"/>
  <c r="O97" i="4"/>
  <c r="AT97" i="4" s="1"/>
  <c r="O94" i="4"/>
  <c r="AT94" i="4" s="1"/>
  <c r="O96" i="4"/>
  <c r="AT96" i="4" s="1"/>
  <c r="AG91" i="4"/>
  <c r="O92" i="4"/>
  <c r="O93" i="4"/>
  <c r="AT93" i="4" s="1"/>
  <c r="O95" i="4"/>
  <c r="AT95" i="4" s="1"/>
  <c r="E114" i="4"/>
  <c r="AO106" i="4"/>
  <c r="AX122" i="4"/>
  <c r="O122" i="4"/>
  <c r="AT122" i="4" s="1"/>
  <c r="O125" i="4"/>
  <c r="AT125" i="4" s="1"/>
  <c r="O121" i="4"/>
  <c r="AT121" i="4" s="1"/>
  <c r="O126" i="4"/>
  <c r="AT126" i="4" s="1"/>
  <c r="O123" i="4"/>
  <c r="AT123" i="4" s="1"/>
  <c r="O124" i="4"/>
  <c r="AT124" i="4" s="1"/>
  <c r="O127" i="4"/>
  <c r="O130" i="4" s="1"/>
  <c r="S140" i="4"/>
  <c r="AI140" i="4" s="1"/>
  <c r="J69" i="1" s="1"/>
  <c r="AI35" i="4"/>
  <c r="AJ53" i="4"/>
  <c r="U149" i="4"/>
  <c r="AJ149" i="4" s="1"/>
  <c r="K78" i="1" s="1"/>
  <c r="G119" i="4"/>
  <c r="I103" i="4"/>
  <c r="Q96" i="4"/>
  <c r="AU96" i="4" s="1"/>
  <c r="Q94" i="4"/>
  <c r="AU94" i="4" s="1"/>
  <c r="AH91" i="4"/>
  <c r="Q92" i="4"/>
  <c r="Q95" i="4"/>
  <c r="AU95" i="4" s="1"/>
  <c r="Q97" i="4"/>
  <c r="AU97" i="4" s="1"/>
  <c r="Q93" i="4"/>
  <c r="AU93" i="4" s="1"/>
  <c r="E119" i="4"/>
  <c r="U73" i="4"/>
  <c r="U74" i="4"/>
  <c r="AJ74" i="4" s="1"/>
  <c r="U75" i="4"/>
  <c r="AJ75" i="4" s="1"/>
  <c r="U76" i="4"/>
  <c r="AJ76" i="4" s="1"/>
  <c r="K94" i="4"/>
  <c r="AR94" i="4" s="1"/>
  <c r="K96" i="4"/>
  <c r="AR96" i="4" s="1"/>
  <c r="K93" i="4"/>
  <c r="AR93" i="4" s="1"/>
  <c r="AE91" i="4"/>
  <c r="K95" i="4"/>
  <c r="AR95" i="4" s="1"/>
  <c r="K92" i="4"/>
  <c r="K97" i="4"/>
  <c r="AR97" i="4" s="1"/>
  <c r="U129" i="4"/>
  <c r="AJ129" i="4" s="1"/>
  <c r="K58" i="1" s="1"/>
  <c r="U35" i="4"/>
  <c r="AJ36" i="4"/>
  <c r="U38" i="4"/>
  <c r="AJ38" i="4" s="1"/>
  <c r="S109" i="4"/>
  <c r="AV109" i="4" s="1"/>
  <c r="S113" i="4"/>
  <c r="AV113" i="4" s="1"/>
  <c r="S108" i="4"/>
  <c r="AV108" i="4" s="1"/>
  <c r="S106" i="4"/>
  <c r="S111" i="4"/>
  <c r="AV111" i="4" s="1"/>
  <c r="S107" i="4"/>
  <c r="AV107" i="4" s="1"/>
  <c r="S110" i="4"/>
  <c r="AV110" i="4" s="1"/>
  <c r="S112" i="4"/>
  <c r="G96" i="4"/>
  <c r="AP96" i="4" s="1"/>
  <c r="G93" i="4"/>
  <c r="AP93" i="4" s="1"/>
  <c r="G94" i="4"/>
  <c r="AP94" i="4" s="1"/>
  <c r="G97" i="4"/>
  <c r="AP97" i="4" s="1"/>
  <c r="G95" i="4"/>
  <c r="AP95" i="4" s="1"/>
  <c r="G92" i="4"/>
  <c r="AC91" i="4"/>
  <c r="G127" i="4"/>
  <c r="G130" i="4" s="1"/>
  <c r="G125" i="4"/>
  <c r="AP125" i="4" s="1"/>
  <c r="G124" i="4"/>
  <c r="AP124" i="4" s="1"/>
  <c r="G122" i="4"/>
  <c r="AP122" i="4" s="1"/>
  <c r="G121" i="4"/>
  <c r="AP121" i="4" s="1"/>
  <c r="G126" i="4"/>
  <c r="AP126" i="4" s="1"/>
  <c r="G123" i="4"/>
  <c r="AP123" i="4" s="1"/>
  <c r="Q140" i="4"/>
  <c r="AH140" i="4" s="1"/>
  <c r="I69" i="1" s="1"/>
  <c r="AH35" i="4"/>
  <c r="Q127" i="4"/>
  <c r="Q130" i="4" s="1"/>
  <c r="Q126" i="4"/>
  <c r="AU126" i="4" s="1"/>
  <c r="Q125" i="4"/>
  <c r="AU125" i="4" s="1"/>
  <c r="Q123" i="4"/>
  <c r="AU123" i="4" s="1"/>
  <c r="Q124" i="4"/>
  <c r="AU124" i="4" s="1"/>
  <c r="Q121" i="4"/>
  <c r="AU121" i="4" s="1"/>
  <c r="Q122" i="4"/>
  <c r="AU122" i="4" s="1"/>
  <c r="G90" i="4"/>
  <c r="E140" i="4"/>
  <c r="AB140" i="4" s="1"/>
  <c r="C69" i="1" s="1"/>
  <c r="AB35" i="4"/>
  <c r="AU84" i="4"/>
  <c r="AU81" i="4"/>
  <c r="AU82" i="4"/>
  <c r="AU79" i="4"/>
  <c r="AU85" i="4" s="1"/>
  <c r="AU80" i="4"/>
  <c r="AU83" i="4"/>
  <c r="I93" i="4"/>
  <c r="AQ93" i="4" s="1"/>
  <c r="I94" i="4"/>
  <c r="AQ94" i="4" s="1"/>
  <c r="I96" i="4"/>
  <c r="AQ96" i="4" s="1"/>
  <c r="I97" i="4"/>
  <c r="AQ97" i="4" s="1"/>
  <c r="I95" i="4"/>
  <c r="AQ95" i="4" s="1"/>
  <c r="I92" i="4"/>
  <c r="AD91" i="4"/>
  <c r="G149" i="4"/>
  <c r="AC149" i="4" s="1"/>
  <c r="D78" i="1" s="1"/>
  <c r="AC53" i="4"/>
  <c r="AR81" i="4"/>
  <c r="AR84" i="4"/>
  <c r="AR82" i="4"/>
  <c r="AR79" i="4"/>
  <c r="AR83" i="4"/>
  <c r="AR80" i="4"/>
  <c r="O119" i="4"/>
  <c r="K149" i="4"/>
  <c r="AE149" i="4" s="1"/>
  <c r="F78" i="1" s="1"/>
  <c r="AE53" i="4"/>
  <c r="W103" i="4"/>
  <c r="X101" i="4"/>
  <c r="AO95" i="4"/>
  <c r="AX123" i="4"/>
  <c r="M149" i="4"/>
  <c r="AF149" i="4" s="1"/>
  <c r="G78" i="1" s="1"/>
  <c r="AF53" i="4"/>
  <c r="AK130" i="4"/>
  <c r="L59" i="1" s="1"/>
  <c r="K103" i="4"/>
  <c r="Y42" i="4"/>
  <c r="Y46" i="4"/>
  <c r="AE134" i="4"/>
  <c r="F63" i="1" s="1"/>
  <c r="K77" i="4"/>
  <c r="AE73" i="4"/>
  <c r="Q73" i="4"/>
  <c r="Q74" i="4"/>
  <c r="AH74" i="4" s="1"/>
  <c r="Q76" i="4"/>
  <c r="AH76" i="4" s="1"/>
  <c r="Q75" i="4"/>
  <c r="AH75" i="4" s="1"/>
  <c r="M90" i="4"/>
  <c r="S73" i="4"/>
  <c r="S76" i="4"/>
  <c r="AI76" i="4" s="1"/>
  <c r="S75" i="4"/>
  <c r="AI75" i="4" s="1"/>
  <c r="S74" i="4"/>
  <c r="AI74" i="4" s="1"/>
  <c r="Q149" i="4"/>
  <c r="AH149" i="4" s="1"/>
  <c r="I78" i="1" s="1"/>
  <c r="AH53" i="4"/>
  <c r="E135" i="4"/>
  <c r="O129" i="4"/>
  <c r="AG129" i="4" s="1"/>
  <c r="H58" i="1" s="1"/>
  <c r="AG36" i="4"/>
  <c r="O38" i="4"/>
  <c r="AG38" i="4" s="1"/>
  <c r="O35" i="4"/>
  <c r="O74" i="4"/>
  <c r="AG74" i="4" s="1"/>
  <c r="O75" i="4"/>
  <c r="AG75" i="4" s="1"/>
  <c r="O76" i="4"/>
  <c r="AG76" i="4" s="1"/>
  <c r="O73" i="4"/>
  <c r="E144" i="4"/>
  <c r="AO112" i="4"/>
  <c r="E134" i="4"/>
  <c r="E77" i="4"/>
  <c r="AB73" i="4"/>
  <c r="AB74" i="4"/>
  <c r="X36" i="4"/>
  <c r="W140" i="4"/>
  <c r="AK140" i="4" s="1"/>
  <c r="L69" i="1" s="1"/>
  <c r="AK35" i="4"/>
  <c r="AB75" i="4"/>
  <c r="O103" i="4"/>
  <c r="O58" i="4"/>
  <c r="AE130" i="4"/>
  <c r="F59" i="1" s="1"/>
  <c r="I90" i="4"/>
  <c r="Q58" i="4"/>
  <c r="Q111" i="4"/>
  <c r="AU111" i="4" s="1"/>
  <c r="Q110" i="4"/>
  <c r="AU110" i="4" s="1"/>
  <c r="Q113" i="4"/>
  <c r="AU113" i="4" s="1"/>
  <c r="Q112" i="4"/>
  <c r="Q108" i="4"/>
  <c r="AU108" i="4" s="1"/>
  <c r="Q109" i="4"/>
  <c r="AU109" i="4" s="1"/>
  <c r="Q107" i="4"/>
  <c r="AU107" i="4" s="1"/>
  <c r="Q106" i="4"/>
  <c r="Q135" i="4" s="1"/>
  <c r="AH135" i="4" s="1"/>
  <c r="M84" i="4"/>
  <c r="M81" i="4"/>
  <c r="M80" i="4"/>
  <c r="M82" i="4"/>
  <c r="M83" i="4"/>
  <c r="M79" i="4"/>
  <c r="AF78" i="4"/>
  <c r="AS78" i="4" s="1"/>
  <c r="X119" i="4"/>
  <c r="W73" i="4"/>
  <c r="W74" i="4"/>
  <c r="AK74" i="4" s="1"/>
  <c r="W76" i="4"/>
  <c r="AK76" i="4" s="1"/>
  <c r="W75" i="4"/>
  <c r="AK75" i="4" s="1"/>
  <c r="X57" i="4"/>
  <c r="E124" i="4"/>
  <c r="AO124" i="4" s="1"/>
  <c r="E121" i="4"/>
  <c r="AO121" i="4" s="1"/>
  <c r="E127" i="4"/>
  <c r="E130" i="4" s="1"/>
  <c r="E125" i="4"/>
  <c r="AO125" i="4" s="1"/>
  <c r="E123" i="4"/>
  <c r="AO123" i="4" s="1"/>
  <c r="E122" i="4"/>
  <c r="AO122" i="4" s="1"/>
  <c r="E126" i="4"/>
  <c r="AO126" i="4" s="1"/>
  <c r="M103" i="4"/>
  <c r="AO83" i="4"/>
  <c r="AO80" i="4"/>
  <c r="AO81" i="4"/>
  <c r="AO84" i="4"/>
  <c r="AO79" i="4"/>
  <c r="AO82" i="4"/>
  <c r="I125" i="4"/>
  <c r="AQ125" i="4" s="1"/>
  <c r="I127" i="4"/>
  <c r="I130" i="4" s="1"/>
  <c r="I122" i="4"/>
  <c r="AQ122" i="4" s="1"/>
  <c r="I126" i="4"/>
  <c r="AQ126" i="4" s="1"/>
  <c r="I123" i="4"/>
  <c r="AQ123" i="4" s="1"/>
  <c r="I121" i="4"/>
  <c r="AQ121" i="4" s="1"/>
  <c r="I124" i="4"/>
  <c r="AQ124" i="4" s="1"/>
  <c r="M129" i="4"/>
  <c r="AF129" i="4" s="1"/>
  <c r="G58" i="1" s="1"/>
  <c r="AF36" i="4"/>
  <c r="M38" i="4"/>
  <c r="AF38" i="4" s="1"/>
  <c r="M35" i="4"/>
  <c r="G129" i="4"/>
  <c r="AC129" i="4" s="1"/>
  <c r="D58" i="1" s="1"/>
  <c r="AC36" i="4"/>
  <c r="G38" i="4"/>
  <c r="AC38" i="4" s="1"/>
  <c r="G35" i="4"/>
  <c r="K140" i="4"/>
  <c r="AE140" i="4" s="1"/>
  <c r="F69" i="1" s="1"/>
  <c r="AE35" i="4"/>
  <c r="U103" i="4"/>
  <c r="AO96" i="4"/>
  <c r="AJ78" i="4"/>
  <c r="AW78" i="4" s="1"/>
  <c r="U82" i="4"/>
  <c r="U79" i="4"/>
  <c r="U84" i="4"/>
  <c r="U81" i="4"/>
  <c r="U80" i="4"/>
  <c r="U83" i="4"/>
  <c r="AO97" i="4"/>
  <c r="K88" i="4"/>
  <c r="K89" i="4"/>
  <c r="X102" i="4"/>
  <c r="S127" i="4"/>
  <c r="S130" i="4" s="1"/>
  <c r="S124" i="4"/>
  <c r="AV124" i="4" s="1"/>
  <c r="S126" i="4"/>
  <c r="AV126" i="4" s="1"/>
  <c r="S121" i="4"/>
  <c r="AV121" i="4" s="1"/>
  <c r="S125" i="4"/>
  <c r="AV125" i="4" s="1"/>
  <c r="S122" i="4"/>
  <c r="AV122" i="4" s="1"/>
  <c r="S123" i="4"/>
  <c r="AV123" i="4" s="1"/>
  <c r="S89" i="4"/>
  <c r="S88" i="4"/>
  <c r="S90" i="4" s="1"/>
  <c r="AB76" i="4"/>
  <c r="O84" i="4"/>
  <c r="O81" i="4"/>
  <c r="AG78" i="4"/>
  <c r="AT78" i="4" s="1"/>
  <c r="O82" i="4"/>
  <c r="O79" i="4"/>
  <c r="O80" i="4"/>
  <c r="O83" i="4"/>
  <c r="U121" i="4"/>
  <c r="AW121" i="4" s="1"/>
  <c r="U124" i="4"/>
  <c r="U125" i="4"/>
  <c r="U127" i="4"/>
  <c r="U130" i="4" s="1"/>
  <c r="U123" i="4"/>
  <c r="AW123" i="4" s="1"/>
  <c r="U126" i="4"/>
  <c r="AW126" i="4" s="1"/>
  <c r="U122" i="4"/>
  <c r="AW122" i="4" s="1"/>
  <c r="K85" i="4"/>
  <c r="I129" i="4"/>
  <c r="AD129" i="4" s="1"/>
  <c r="E58" i="1" s="1"/>
  <c r="AD36" i="4"/>
  <c r="I38" i="4"/>
  <c r="AD38" i="4" s="1"/>
  <c r="I35" i="4"/>
  <c r="AO94" i="4"/>
  <c r="AX121" i="4"/>
  <c r="AX127" i="4" s="1"/>
  <c r="U61" i="4"/>
  <c r="AL36" i="4" l="1"/>
  <c r="AL35" i="4" s="1"/>
  <c r="AL53" i="4"/>
  <c r="AM149" i="4"/>
  <c r="N78" i="1" s="1"/>
  <c r="AN149" i="4"/>
  <c r="O78" i="1" s="1"/>
  <c r="M78" i="1"/>
  <c r="C20" i="21" s="1"/>
  <c r="X73" i="4"/>
  <c r="AQ127" i="4"/>
  <c r="AL74" i="4"/>
  <c r="E136" i="4"/>
  <c r="AB136" i="4" s="1"/>
  <c r="Q150" i="4"/>
  <c r="X103" i="4"/>
  <c r="E137" i="4"/>
  <c r="E150" i="4"/>
  <c r="E151" i="4" s="1"/>
  <c r="AR92" i="4"/>
  <c r="K98" i="4"/>
  <c r="G140" i="4"/>
  <c r="AC140" i="4" s="1"/>
  <c r="D69" i="1" s="1"/>
  <c r="AC35" i="4"/>
  <c r="O140" i="4"/>
  <c r="AG140" i="4" s="1"/>
  <c r="H69" i="1" s="1"/>
  <c r="AG35" i="4"/>
  <c r="AG130" i="4"/>
  <c r="H59" i="1" s="1"/>
  <c r="AP83" i="4"/>
  <c r="AP80" i="4"/>
  <c r="AP81" i="4"/>
  <c r="AP84" i="4"/>
  <c r="AP79" i="4"/>
  <c r="AP82" i="4"/>
  <c r="K113" i="4"/>
  <c r="AR113" i="4" s="1"/>
  <c r="K109" i="4"/>
  <c r="AR109" i="4" s="1"/>
  <c r="K108" i="4"/>
  <c r="AR108" i="4" s="1"/>
  <c r="K107" i="4"/>
  <c r="AR107" i="4" s="1"/>
  <c r="K112" i="4"/>
  <c r="K111" i="4"/>
  <c r="AR111" i="4" s="1"/>
  <c r="K106" i="4"/>
  <c r="K150" i="4" s="1"/>
  <c r="K110" i="4"/>
  <c r="AR110" i="4" s="1"/>
  <c r="AY126" i="4"/>
  <c r="AB134" i="4"/>
  <c r="I98" i="4"/>
  <c r="AQ92" i="4"/>
  <c r="AT127" i="4"/>
  <c r="G135" i="4"/>
  <c r="AC135" i="4" s="1"/>
  <c r="G114" i="4"/>
  <c r="G131" i="4" s="1"/>
  <c r="AC131" i="4" s="1"/>
  <c r="AP106" i="4"/>
  <c r="O85" i="4"/>
  <c r="AC130" i="4"/>
  <c r="D59" i="1" s="1"/>
  <c r="AD130" i="4"/>
  <c r="E59" i="1" s="1"/>
  <c r="AP92" i="4"/>
  <c r="G98" i="4"/>
  <c r="G136" i="4"/>
  <c r="AC136" i="4" s="1"/>
  <c r="G144" i="4"/>
  <c r="AP112" i="4"/>
  <c r="AY122" i="4"/>
  <c r="AS84" i="4"/>
  <c r="AS81" i="4"/>
  <c r="AS82" i="4"/>
  <c r="AS79" i="4"/>
  <c r="AS80" i="4"/>
  <c r="AS83" i="4"/>
  <c r="AU112" i="4"/>
  <c r="Q144" i="4"/>
  <c r="AL75" i="4"/>
  <c r="M98" i="4"/>
  <c r="AS92" i="4"/>
  <c r="W112" i="4"/>
  <c r="W109" i="4"/>
  <c r="W108" i="4"/>
  <c r="W107" i="4"/>
  <c r="W113" i="4"/>
  <c r="W106" i="4"/>
  <c r="W110" i="4"/>
  <c r="W111" i="4"/>
  <c r="U85" i="4"/>
  <c r="AK134" i="4"/>
  <c r="L63" i="1" s="1"/>
  <c r="AK73" i="4"/>
  <c r="W77" i="4"/>
  <c r="AQ85" i="4"/>
  <c r="AB144" i="4"/>
  <c r="E145" i="4"/>
  <c r="AH134" i="4"/>
  <c r="I63" i="1" s="1"/>
  <c r="AH73" i="4"/>
  <c r="Q77" i="4"/>
  <c r="I113" i="4"/>
  <c r="AQ113" i="4" s="1"/>
  <c r="I108" i="4"/>
  <c r="AQ108" i="4" s="1"/>
  <c r="I109" i="4"/>
  <c r="AQ109" i="4" s="1"/>
  <c r="I112" i="4"/>
  <c r="I111" i="4"/>
  <c r="AQ111" i="4" s="1"/>
  <c r="I106" i="4"/>
  <c r="I150" i="4" s="1"/>
  <c r="I110" i="4"/>
  <c r="AQ110" i="4" s="1"/>
  <c r="I107" i="4"/>
  <c r="AQ107" i="4" s="1"/>
  <c r="S96" i="4"/>
  <c r="AV96" i="4" s="1"/>
  <c r="S94" i="4"/>
  <c r="AI91" i="4"/>
  <c r="S92" i="4"/>
  <c r="S150" i="4" s="1"/>
  <c r="S95" i="4"/>
  <c r="AV95" i="4" s="1"/>
  <c r="S97" i="4"/>
  <c r="S93" i="4"/>
  <c r="AV93" i="4" s="1"/>
  <c r="AB137" i="4"/>
  <c r="E139" i="4"/>
  <c r="AB139" i="4" s="1"/>
  <c r="C68" i="1" s="1"/>
  <c r="E138" i="4"/>
  <c r="AT92" i="4"/>
  <c r="O98" i="4"/>
  <c r="O110" i="4"/>
  <c r="AT110" i="4" s="1"/>
  <c r="O111" i="4"/>
  <c r="AT111" i="4" s="1"/>
  <c r="O106" i="4"/>
  <c r="O108" i="4"/>
  <c r="AT108" i="4" s="1"/>
  <c r="O107" i="4"/>
  <c r="AT107" i="4" s="1"/>
  <c r="O112" i="4"/>
  <c r="O113" i="4"/>
  <c r="AT113" i="4" s="1"/>
  <c r="S135" i="4"/>
  <c r="AI135" i="4" s="1"/>
  <c r="AI130" i="4"/>
  <c r="J59" i="1" s="1"/>
  <c r="X121" i="4"/>
  <c r="AJ130" i="4"/>
  <c r="K59" i="1" s="1"/>
  <c r="AB135" i="4"/>
  <c r="U140" i="4"/>
  <c r="AJ140" i="4" s="1"/>
  <c r="K69" i="1" s="1"/>
  <c r="AJ35" i="4"/>
  <c r="S85" i="4"/>
  <c r="Q114" i="4"/>
  <c r="Q131" i="4" s="1"/>
  <c r="AH131" i="4" s="1"/>
  <c r="AU106" i="4"/>
  <c r="AH130" i="4"/>
  <c r="I59" i="1" s="1"/>
  <c r="Q136" i="4"/>
  <c r="AH136" i="4" s="1"/>
  <c r="AU92" i="4"/>
  <c r="Q98" i="4"/>
  <c r="AT84" i="4"/>
  <c r="AT81" i="4"/>
  <c r="AT82" i="4"/>
  <c r="AT79" i="4"/>
  <c r="AT80" i="4"/>
  <c r="AT83" i="4"/>
  <c r="M112" i="4"/>
  <c r="M150" i="4" s="1"/>
  <c r="M113" i="4"/>
  <c r="AS113" i="4" s="1"/>
  <c r="M109" i="4"/>
  <c r="AS109" i="4" s="1"/>
  <c r="M110" i="4"/>
  <c r="AS110" i="4" s="1"/>
  <c r="M108" i="4"/>
  <c r="AS108" i="4" s="1"/>
  <c r="M106" i="4"/>
  <c r="M107" i="4"/>
  <c r="AS107" i="4" s="1"/>
  <c r="M111" i="4"/>
  <c r="AS111" i="4" s="1"/>
  <c r="M140" i="4"/>
  <c r="AF140" i="4" s="1"/>
  <c r="G69" i="1" s="1"/>
  <c r="AF35" i="4"/>
  <c r="M85" i="4"/>
  <c r="AW125" i="4"/>
  <c r="AY125" i="4" s="1"/>
  <c r="X125" i="4"/>
  <c r="K90" i="4"/>
  <c r="U107" i="4"/>
  <c r="AW107" i="4" s="1"/>
  <c r="U106" i="4"/>
  <c r="U135" i="4" s="1"/>
  <c r="AJ135" i="4" s="1"/>
  <c r="U108" i="4"/>
  <c r="AW108" i="4" s="1"/>
  <c r="U113" i="4"/>
  <c r="AW113" i="4" s="1"/>
  <c r="U110" i="4"/>
  <c r="AW110" i="4" s="1"/>
  <c r="U111" i="4"/>
  <c r="AW111" i="4" s="1"/>
  <c r="U112" i="4"/>
  <c r="U109" i="4"/>
  <c r="AW109" i="4" s="1"/>
  <c r="AO85" i="4"/>
  <c r="AB130" i="4"/>
  <c r="C59" i="1" s="1"/>
  <c r="AG134" i="4"/>
  <c r="H63" i="1" s="1"/>
  <c r="AG73" i="4"/>
  <c r="AL73" i="4" s="1"/>
  <c r="O77" i="4"/>
  <c r="AJ134" i="4"/>
  <c r="K63" i="1" s="1"/>
  <c r="U77" i="4"/>
  <c r="AJ73" i="4"/>
  <c r="X122" i="4"/>
  <c r="W82" i="4"/>
  <c r="W79" i="4"/>
  <c r="W83" i="4"/>
  <c r="W80" i="4"/>
  <c r="W81" i="4"/>
  <c r="W84" i="4"/>
  <c r="X60" i="4"/>
  <c r="AL78" i="4" s="1"/>
  <c r="AK78" i="4"/>
  <c r="AX78" i="4" s="1"/>
  <c r="X126" i="4"/>
  <c r="AI134" i="4"/>
  <c r="J63" i="1" s="1"/>
  <c r="S77" i="4"/>
  <c r="AI73" i="4"/>
  <c r="S114" i="4"/>
  <c r="S131" i="4" s="1"/>
  <c r="AI131" i="4" s="1"/>
  <c r="AV106" i="4"/>
  <c r="G85" i="4"/>
  <c r="AJ91" i="4"/>
  <c r="U92" i="4"/>
  <c r="U150" i="4" s="1"/>
  <c r="U95" i="4"/>
  <c r="AW95" i="4" s="1"/>
  <c r="U97" i="4"/>
  <c r="AW97" i="4" s="1"/>
  <c r="U96" i="4"/>
  <c r="AW96" i="4" s="1"/>
  <c r="U94" i="4"/>
  <c r="AW94" i="4" s="1"/>
  <c r="U93" i="4"/>
  <c r="AW93" i="4" s="1"/>
  <c r="AW82" i="4"/>
  <c r="AW79" i="4"/>
  <c r="AW83" i="4"/>
  <c r="AW80" i="4"/>
  <c r="AW81" i="4"/>
  <c r="AW84" i="4"/>
  <c r="AY123" i="4"/>
  <c r="AW124" i="4"/>
  <c r="AW127" i="4" s="1"/>
  <c r="X124" i="4"/>
  <c r="AO127" i="4"/>
  <c r="AY121" i="4"/>
  <c r="M135" i="4"/>
  <c r="AF135" i="4" s="1"/>
  <c r="X129" i="4"/>
  <c r="AL129" i="4" s="1"/>
  <c r="X38" i="4"/>
  <c r="AL38" i="4" s="1"/>
  <c r="X123" i="4"/>
  <c r="AR85" i="4"/>
  <c r="AU127" i="4"/>
  <c r="AP127" i="4"/>
  <c r="AV112" i="4"/>
  <c r="S144" i="4"/>
  <c r="AO114" i="4"/>
  <c r="W61" i="4"/>
  <c r="AV82" i="4"/>
  <c r="AV79" i="4"/>
  <c r="AV80" i="4"/>
  <c r="AV81" i="4"/>
  <c r="AV84" i="4"/>
  <c r="AV83" i="4"/>
  <c r="AV127" i="4"/>
  <c r="O89" i="4"/>
  <c r="O88" i="4"/>
  <c r="O90" i="4" s="1"/>
  <c r="AL76" i="4"/>
  <c r="I140" i="4"/>
  <c r="AD140" i="4" s="1"/>
  <c r="E69" i="1" s="1"/>
  <c r="AD35" i="4"/>
  <c r="G137" i="4"/>
  <c r="AY78" i="4"/>
  <c r="Q88" i="4"/>
  <c r="Q89" i="4"/>
  <c r="E131" i="4"/>
  <c r="AB131" i="4" s="1"/>
  <c r="X61" i="4"/>
  <c r="AB132" i="4"/>
  <c r="C61" i="1" s="1"/>
  <c r="AO98" i="4"/>
  <c r="X58" i="4"/>
  <c r="M58" i="1" l="1"/>
  <c r="AL139" i="4"/>
  <c r="M68" i="1" s="1"/>
  <c r="AB150" i="4"/>
  <c r="C79" i="1" s="1"/>
  <c r="AV114" i="4"/>
  <c r="O135" i="4"/>
  <c r="AG135" i="4" s="1"/>
  <c r="AY124" i="4"/>
  <c r="O150" i="4"/>
  <c r="W135" i="4"/>
  <c r="AK135" i="4" s="1"/>
  <c r="O137" i="4"/>
  <c r="O139" i="4" s="1"/>
  <c r="AG139" i="4" s="1"/>
  <c r="H68" i="1" s="1"/>
  <c r="AV85" i="4"/>
  <c r="K137" i="4"/>
  <c r="K139" i="4" s="1"/>
  <c r="AE139" i="4" s="1"/>
  <c r="F68" i="1" s="1"/>
  <c r="AU114" i="4"/>
  <c r="Q151" i="4"/>
  <c r="AH150" i="4"/>
  <c r="I79" i="1" s="1"/>
  <c r="G151" i="4"/>
  <c r="AC150" i="4"/>
  <c r="D79" i="1" s="1"/>
  <c r="AG137" i="4"/>
  <c r="O138" i="4"/>
  <c r="AX109" i="4"/>
  <c r="AY109" i="4" s="1"/>
  <c r="X109" i="4"/>
  <c r="AD132" i="4"/>
  <c r="E61" i="1" s="1"/>
  <c r="AQ98" i="4"/>
  <c r="M114" i="4"/>
  <c r="M131" i="4" s="1"/>
  <c r="AS106" i="4"/>
  <c r="AU98" i="4"/>
  <c r="O144" i="4"/>
  <c r="AT112" i="4"/>
  <c r="I144" i="4"/>
  <c r="AQ112" i="4"/>
  <c r="AX112" i="4"/>
  <c r="X112" i="4"/>
  <c r="AS85" i="4"/>
  <c r="I137" i="4"/>
  <c r="AB151" i="4"/>
  <c r="C80" i="1" s="1"/>
  <c r="E152" i="4"/>
  <c r="AB152" i="4" s="1"/>
  <c r="C81" i="1" s="1"/>
  <c r="AG132" i="4"/>
  <c r="H61" i="1" s="1"/>
  <c r="AT98" i="4"/>
  <c r="AV94" i="4"/>
  <c r="X110" i="4"/>
  <c r="AX110" i="4"/>
  <c r="AY110" i="4" s="1"/>
  <c r="AC144" i="4"/>
  <c r="G145" i="4"/>
  <c r="M137" i="4"/>
  <c r="O114" i="4"/>
  <c r="O131" i="4" s="1"/>
  <c r="AT106" i="4"/>
  <c r="S136" i="4"/>
  <c r="AI136" i="4" s="1"/>
  <c r="S98" i="4"/>
  <c r="AV92" i="4"/>
  <c r="M136" i="4"/>
  <c r="AF136" i="4" s="1"/>
  <c r="U137" i="4"/>
  <c r="X127" i="4"/>
  <c r="X130" i="4" s="1"/>
  <c r="AX106" i="4"/>
  <c r="W114" i="4"/>
  <c r="W131" i="4" s="1"/>
  <c r="X106" i="4"/>
  <c r="K114" i="4"/>
  <c r="K131" i="4" s="1"/>
  <c r="AR106" i="4"/>
  <c r="K135" i="4"/>
  <c r="AE135" i="4" s="1"/>
  <c r="AY127" i="4"/>
  <c r="E133" i="4"/>
  <c r="AP85" i="4"/>
  <c r="S137" i="4"/>
  <c r="AI144" i="4"/>
  <c r="S145" i="4"/>
  <c r="O136" i="4"/>
  <c r="AG136" i="4" s="1"/>
  <c r="X113" i="4"/>
  <c r="AX113" i="4"/>
  <c r="AH144" i="4"/>
  <c r="Q145" i="4"/>
  <c r="AP98" i="4"/>
  <c r="K136" i="4"/>
  <c r="AE136" i="4" s="1"/>
  <c r="W95" i="4"/>
  <c r="AX95" i="4" s="1"/>
  <c r="AY95" i="4" s="1"/>
  <c r="AK91" i="4"/>
  <c r="AL91" i="4" s="1"/>
  <c r="W92" i="4"/>
  <c r="W150" i="4" s="1"/>
  <c r="AK150" i="4" s="1"/>
  <c r="L79" i="1" s="1"/>
  <c r="W97" i="4"/>
  <c r="AX97" i="4" s="1"/>
  <c r="W93" i="4"/>
  <c r="AX93" i="4" s="1"/>
  <c r="AY93" i="4" s="1"/>
  <c r="W96" i="4"/>
  <c r="W144" i="4" s="1"/>
  <c r="W94" i="4"/>
  <c r="AX94" i="4" s="1"/>
  <c r="AW85" i="4"/>
  <c r="W85" i="4"/>
  <c r="M144" i="4"/>
  <c r="AS112" i="4"/>
  <c r="X111" i="4"/>
  <c r="AX111" i="4"/>
  <c r="AY111" i="4" s="1"/>
  <c r="AW112" i="4"/>
  <c r="U144" i="4"/>
  <c r="AT85" i="4"/>
  <c r="U136" i="4"/>
  <c r="AJ136" i="4" s="1"/>
  <c r="U98" i="4"/>
  <c r="AW92" i="4"/>
  <c r="AX82" i="4"/>
  <c r="AY82" i="4" s="1"/>
  <c r="AX79" i="4"/>
  <c r="AX83" i="4"/>
  <c r="AY83" i="4" s="1"/>
  <c r="AX80" i="4"/>
  <c r="AY80" i="4" s="1"/>
  <c r="AX84" i="4"/>
  <c r="AY84" i="4" s="1"/>
  <c r="AX81" i="4"/>
  <c r="AY81" i="4" s="1"/>
  <c r="AB138" i="4"/>
  <c r="C67" i="1" s="1"/>
  <c r="E141" i="4"/>
  <c r="E146" i="4"/>
  <c r="AB146" i="4" s="1"/>
  <c r="AB145" i="4"/>
  <c r="X107" i="4"/>
  <c r="AX107" i="4"/>
  <c r="AY107" i="4" s="1"/>
  <c r="I136" i="4"/>
  <c r="K144" i="4"/>
  <c r="AR112" i="4"/>
  <c r="AE132" i="4"/>
  <c r="F61" i="1" s="1"/>
  <c r="AR98" i="4"/>
  <c r="AW106" i="4"/>
  <c r="U114" i="4"/>
  <c r="U131" i="4" s="1"/>
  <c r="AV97" i="4"/>
  <c r="AY97" i="4" s="1"/>
  <c r="AY113" i="4"/>
  <c r="AF132" i="4"/>
  <c r="G61" i="1" s="1"/>
  <c r="AS98" i="4"/>
  <c r="AP114" i="4"/>
  <c r="Q90" i="4"/>
  <c r="Q137" i="4" s="1"/>
  <c r="AC137" i="4"/>
  <c r="G139" i="4"/>
  <c r="AC139" i="4" s="1"/>
  <c r="D68" i="1" s="1"/>
  <c r="G138" i="4"/>
  <c r="I114" i="4"/>
  <c r="AQ106" i="4"/>
  <c r="I135" i="4"/>
  <c r="X108" i="4"/>
  <c r="AX108" i="4"/>
  <c r="AY108" i="4" s="1"/>
  <c r="K138" i="4" l="1"/>
  <c r="AE137" i="4"/>
  <c r="AT114" i="4"/>
  <c r="W137" i="4"/>
  <c r="X137" i="4" s="1"/>
  <c r="AR114" i="4"/>
  <c r="AW114" i="4"/>
  <c r="AY94" i="4"/>
  <c r="AY112" i="4"/>
  <c r="AX114" i="4"/>
  <c r="AX85" i="4"/>
  <c r="AY85" i="4" s="1"/>
  <c r="AF131" i="4"/>
  <c r="M133" i="4"/>
  <c r="AF133" i="4" s="1"/>
  <c r="G62" i="1" s="1"/>
  <c r="E142" i="4"/>
  <c r="AB142" i="4" s="1"/>
  <c r="C71" i="1" s="1"/>
  <c r="AB141" i="4"/>
  <c r="C70" i="1" s="1"/>
  <c r="X114" i="4"/>
  <c r="Y107" i="4"/>
  <c r="Z107" i="4" s="1"/>
  <c r="AG138" i="4"/>
  <c r="H67" i="1" s="1"/>
  <c r="O141" i="4"/>
  <c r="I151" i="4"/>
  <c r="AD150" i="4"/>
  <c r="E79" i="1" s="1"/>
  <c r="AS114" i="4"/>
  <c r="AJ137" i="4"/>
  <c r="U139" i="4"/>
  <c r="AJ139" i="4" s="1"/>
  <c r="K68" i="1" s="1"/>
  <c r="U138" i="4"/>
  <c r="Q152" i="4"/>
  <c r="AH152" i="4" s="1"/>
  <c r="I81" i="1" s="1"/>
  <c r="AH151" i="4"/>
  <c r="I80" i="1" s="1"/>
  <c r="AJ131" i="4"/>
  <c r="AE144" i="4"/>
  <c r="K145" i="4"/>
  <c r="G146" i="4"/>
  <c r="AC146" i="4" s="1"/>
  <c r="AC145" i="4"/>
  <c r="AG144" i="4"/>
  <c r="O145" i="4"/>
  <c r="AD136" i="4"/>
  <c r="W136" i="4"/>
  <c r="AK136" i="4" s="1"/>
  <c r="W98" i="4"/>
  <c r="AL132" i="4" s="1"/>
  <c r="M61" i="1" s="1"/>
  <c r="AX92" i="4"/>
  <c r="AY92" i="4" s="1"/>
  <c r="AK131" i="4"/>
  <c r="I139" i="4"/>
  <c r="AD139" i="4" s="1"/>
  <c r="E68" i="1" s="1"/>
  <c r="AD137" i="4"/>
  <c r="I138" i="4"/>
  <c r="O151" i="4"/>
  <c r="AG150" i="4"/>
  <c r="H79" i="1" s="1"/>
  <c r="AL130" i="4"/>
  <c r="M59" i="1" s="1"/>
  <c r="AL134" i="4"/>
  <c r="M63" i="1" s="1"/>
  <c r="AI137" i="4"/>
  <c r="S139" i="4"/>
  <c r="AI139" i="4" s="1"/>
  <c r="J68" i="1" s="1"/>
  <c r="S138" i="4"/>
  <c r="AK144" i="4"/>
  <c r="W145" i="4"/>
  <c r="AK145" i="4" s="1"/>
  <c r="AY79" i="4"/>
  <c r="S146" i="4"/>
  <c r="AI146" i="4" s="1"/>
  <c r="AI145" i="4"/>
  <c r="AH132" i="4"/>
  <c r="I61" i="1" s="1"/>
  <c r="Q133" i="4"/>
  <c r="AH133" i="4" s="1"/>
  <c r="I62" i="1" s="1"/>
  <c r="AQ114" i="4"/>
  <c r="AY106" i="4"/>
  <c r="AF144" i="4"/>
  <c r="M145" i="4"/>
  <c r="AC151" i="4"/>
  <c r="D80" i="1" s="1"/>
  <c r="G152" i="4"/>
  <c r="AC152" i="4" s="1"/>
  <c r="D81" i="1" s="1"/>
  <c r="I131" i="4"/>
  <c r="Z114" i="4"/>
  <c r="AJ132" i="4"/>
  <c r="K61" i="1" s="1"/>
  <c r="AW98" i="4"/>
  <c r="AC138" i="4"/>
  <c r="D67" i="1" s="1"/>
  <c r="G141" i="4"/>
  <c r="AC132" i="4"/>
  <c r="D61" i="1" s="1"/>
  <c r="G133" i="4"/>
  <c r="AC133" i="4" s="1"/>
  <c r="D62" i="1" s="1"/>
  <c r="AB133" i="4"/>
  <c r="C62" i="1" s="1"/>
  <c r="AV98" i="4"/>
  <c r="W151" i="4"/>
  <c r="Q146" i="4"/>
  <c r="AH146" i="4" s="1"/>
  <c r="AH145" i="4"/>
  <c r="M151" i="4"/>
  <c r="AF150" i="4"/>
  <c r="G79" i="1" s="1"/>
  <c r="W139" i="4"/>
  <c r="AK139" i="4" s="1"/>
  <c r="L68" i="1" s="1"/>
  <c r="W138" i="4"/>
  <c r="AD135" i="4"/>
  <c r="X135" i="4"/>
  <c r="AL135" i="4" s="1"/>
  <c r="AH137" i="4"/>
  <c r="Q139" i="4"/>
  <c r="AH139" i="4" s="1"/>
  <c r="I68" i="1" s="1"/>
  <c r="Q138" i="4"/>
  <c r="K151" i="4"/>
  <c r="AE150" i="4"/>
  <c r="F79" i="1" s="1"/>
  <c r="S151" i="4"/>
  <c r="AI150" i="4"/>
  <c r="J79" i="1" s="1"/>
  <c r="U151" i="4"/>
  <c r="AJ150" i="4"/>
  <c r="K79" i="1" s="1"/>
  <c r="AJ144" i="4"/>
  <c r="U145" i="4"/>
  <c r="AX96" i="4"/>
  <c r="AY96" i="4" s="1"/>
  <c r="X144" i="4"/>
  <c r="AG131" i="4"/>
  <c r="O133" i="4"/>
  <c r="AG133" i="4" s="1"/>
  <c r="H62" i="1" s="1"/>
  <c r="AD144" i="4"/>
  <c r="I145" i="4"/>
  <c r="AE138" i="4"/>
  <c r="F67" i="1" s="1"/>
  <c r="K141" i="4"/>
  <c r="AE131" i="4"/>
  <c r="K133" i="4"/>
  <c r="AE133" i="4" s="1"/>
  <c r="F62" i="1" s="1"/>
  <c r="M139" i="4"/>
  <c r="AF139" i="4" s="1"/>
  <c r="G68" i="1" s="1"/>
  <c r="AF137" i="4"/>
  <c r="M138" i="4"/>
  <c r="W152" i="4" l="1"/>
  <c r="AK152" i="4" s="1"/>
  <c r="L81" i="1" s="1"/>
  <c r="AK151" i="4"/>
  <c r="L80" i="1" s="1"/>
  <c r="Z137" i="4"/>
  <c r="AL137" i="4"/>
  <c r="X139" i="4"/>
  <c r="X150" i="4"/>
  <c r="AL150" i="4" s="1"/>
  <c r="X136" i="4"/>
  <c r="AL136" i="4" s="1"/>
  <c r="AK137" i="4"/>
  <c r="X151" i="4"/>
  <c r="AL151" i="4" s="1"/>
  <c r="M80" i="1" s="1"/>
  <c r="E20" i="21" s="1"/>
  <c r="F20" i="21" s="1"/>
  <c r="C45" i="21" s="1"/>
  <c r="E45" i="21" s="1"/>
  <c r="AL144" i="4"/>
  <c r="M73" i="1" s="1"/>
  <c r="X145" i="4"/>
  <c r="AJ138" i="4"/>
  <c r="K67" i="1" s="1"/>
  <c r="U141" i="4"/>
  <c r="AH138" i="4"/>
  <c r="I67" i="1" s="1"/>
  <c r="Q141" i="4"/>
  <c r="O152" i="4"/>
  <c r="AG152" i="4" s="1"/>
  <c r="H81" i="1" s="1"/>
  <c r="AG151" i="4"/>
  <c r="H80" i="1" s="1"/>
  <c r="AN135" i="4"/>
  <c r="AM135" i="4"/>
  <c r="AI132" i="4"/>
  <c r="J61" i="1" s="1"/>
  <c r="S133" i="4"/>
  <c r="AI133" i="4" s="1"/>
  <c r="J62" i="1" s="1"/>
  <c r="U152" i="4"/>
  <c r="AJ152" i="4" s="1"/>
  <c r="K81" i="1" s="1"/>
  <c r="AJ151" i="4"/>
  <c r="K80" i="1" s="1"/>
  <c r="K152" i="4"/>
  <c r="AE152" i="4" s="1"/>
  <c r="F81" i="1" s="1"/>
  <c r="AE151" i="4"/>
  <c r="F80" i="1" s="1"/>
  <c r="O146" i="4"/>
  <c r="AG146" i="4" s="1"/>
  <c r="AG145" i="4"/>
  <c r="AF138" i="4"/>
  <c r="G67" i="1" s="1"/>
  <c r="M141" i="4"/>
  <c r="U133" i="4"/>
  <c r="AJ133" i="4" s="1"/>
  <c r="K62" i="1" s="1"/>
  <c r="AD138" i="4"/>
  <c r="E67" i="1" s="1"/>
  <c r="I141" i="4"/>
  <c r="AI138" i="4"/>
  <c r="J67" i="1" s="1"/>
  <c r="S141" i="4"/>
  <c r="S152" i="4"/>
  <c r="AI152" i="4" s="1"/>
  <c r="J81" i="1" s="1"/>
  <c r="AI151" i="4"/>
  <c r="J80" i="1" s="1"/>
  <c r="X131" i="4"/>
  <c r="Y114" i="4"/>
  <c r="AJ145" i="4"/>
  <c r="U146" i="4"/>
  <c r="AD131" i="4"/>
  <c r="I133" i="4"/>
  <c r="I152" i="4"/>
  <c r="AD152" i="4" s="1"/>
  <c r="E81" i="1" s="1"/>
  <c r="AD151" i="4"/>
  <c r="E80" i="1" s="1"/>
  <c r="AG141" i="4"/>
  <c r="H70" i="1" s="1"/>
  <c r="O142" i="4"/>
  <c r="AG142" i="4" s="1"/>
  <c r="H71" i="1" s="1"/>
  <c r="AE141" i="4"/>
  <c r="F70" i="1" s="1"/>
  <c r="K142" i="4"/>
  <c r="AE142" i="4" s="1"/>
  <c r="F71" i="1" s="1"/>
  <c r="M146" i="4"/>
  <c r="AF146" i="4" s="1"/>
  <c r="AF145" i="4"/>
  <c r="I146" i="4"/>
  <c r="AD146" i="4" s="1"/>
  <c r="AD145" i="4"/>
  <c r="X138" i="4"/>
  <c r="AY114" i="4"/>
  <c r="AZ107" i="4"/>
  <c r="AX98" i="4"/>
  <c r="AY98" i="4" s="1"/>
  <c r="K146" i="4"/>
  <c r="AE146" i="4" s="1"/>
  <c r="AE145" i="4"/>
  <c r="AK138" i="4"/>
  <c r="L67" i="1" s="1"/>
  <c r="W141" i="4"/>
  <c r="M152" i="4"/>
  <c r="AF152" i="4" s="1"/>
  <c r="G81" i="1" s="1"/>
  <c r="AF151" i="4"/>
  <c r="G80" i="1" s="1"/>
  <c r="G142" i="4"/>
  <c r="AC142" i="4" s="1"/>
  <c r="D71" i="1" s="1"/>
  <c r="AC141" i="4"/>
  <c r="D70" i="1" s="1"/>
  <c r="Y135" i="4"/>
  <c r="M79" i="1" l="1"/>
  <c r="D20" i="21" s="1"/>
  <c r="AN150" i="4"/>
  <c r="AM150" i="4"/>
  <c r="X152" i="4"/>
  <c r="AL152" i="4" s="1"/>
  <c r="M81" i="1" s="1"/>
  <c r="AJ141" i="4"/>
  <c r="K70" i="1" s="1"/>
  <c r="U142" i="4"/>
  <c r="AJ142" i="4" s="1"/>
  <c r="K71" i="1" s="1"/>
  <c r="AD133" i="4"/>
  <c r="E62" i="1" s="1"/>
  <c r="AL138" i="4"/>
  <c r="M67" i="1" s="1"/>
  <c r="X141" i="4"/>
  <c r="X142" i="4" s="1"/>
  <c r="Y137" i="4"/>
  <c r="AK141" i="4"/>
  <c r="L70" i="1" s="1"/>
  <c r="W142" i="4"/>
  <c r="AK142" i="4" s="1"/>
  <c r="L71" i="1" s="1"/>
  <c r="AL131" i="4"/>
  <c r="X133" i="4"/>
  <c r="AL133" i="4" s="1"/>
  <c r="M62" i="1" s="1"/>
  <c r="Z59" i="1" s="1"/>
  <c r="Z60" i="1" s="1"/>
  <c r="AI141" i="4"/>
  <c r="J70" i="1" s="1"/>
  <c r="S142" i="4"/>
  <c r="AI142" i="4" s="1"/>
  <c r="J71" i="1" s="1"/>
  <c r="I142" i="4"/>
  <c r="AD142" i="4" s="1"/>
  <c r="E71" i="1" s="1"/>
  <c r="AD141" i="4"/>
  <c r="E70" i="1" s="1"/>
  <c r="X146" i="4"/>
  <c r="AL146" i="4" s="1"/>
  <c r="M75" i="1" s="1"/>
  <c r="AL145" i="4"/>
  <c r="M74" i="1" s="1"/>
  <c r="AF141" i="4"/>
  <c r="G70" i="1" s="1"/>
  <c r="M142" i="4"/>
  <c r="AF142" i="4" s="1"/>
  <c r="G71" i="1" s="1"/>
  <c r="AH141" i="4"/>
  <c r="I70" i="1" s="1"/>
  <c r="Q142" i="4"/>
  <c r="AH142" i="4" s="1"/>
  <c r="I71" i="1" s="1"/>
  <c r="AK132" i="4"/>
  <c r="L61" i="1" s="1"/>
  <c r="W133" i="4"/>
  <c r="AK133" i="4" s="1"/>
  <c r="L62" i="1" s="1"/>
  <c r="AM151" i="4" l="1"/>
  <c r="N79" i="1"/>
  <c r="G20" i="21" s="1"/>
  <c r="AN151" i="4"/>
  <c r="O79" i="1"/>
  <c r="J20" i="21" s="1"/>
  <c r="Y133" i="4"/>
  <c r="AN145" i="4"/>
  <c r="AM145" i="4"/>
  <c r="O80" i="1" l="1"/>
  <c r="K20" i="21" s="1"/>
  <c r="L20" i="21" s="1"/>
  <c r="AN152" i="4"/>
  <c r="O81" i="1" s="1"/>
  <c r="N80" i="1"/>
  <c r="H20" i="21" s="1"/>
  <c r="I20" i="21" s="1"/>
  <c r="AM152" i="4"/>
  <c r="N81" i="1" s="1"/>
  <c r="AM147" i="4"/>
  <c r="N74" i="1"/>
  <c r="AN147" i="4"/>
  <c r="O76" i="1" s="1"/>
  <c r="O74" i="1"/>
  <c r="X150" i="3"/>
  <c r="W150" i="3"/>
  <c r="AK150" i="3" s="1"/>
  <c r="L52" i="1" s="1"/>
  <c r="U150" i="3"/>
  <c r="S150" i="3"/>
  <c r="Q150" i="3"/>
  <c r="O150" i="3"/>
  <c r="M150" i="3"/>
  <c r="K150" i="3"/>
  <c r="I150" i="3"/>
  <c r="G150" i="3"/>
  <c r="E150" i="3"/>
  <c r="X130" i="3"/>
  <c r="W130" i="3"/>
  <c r="U130" i="3"/>
  <c r="S130" i="3"/>
  <c r="Q130" i="3"/>
  <c r="O130" i="3"/>
  <c r="M130" i="3"/>
  <c r="K130" i="3"/>
  <c r="I130" i="3"/>
  <c r="G130" i="3"/>
  <c r="E130" i="3"/>
  <c r="W42" i="3"/>
  <c r="W54" i="3" s="1"/>
  <c r="U42" i="3"/>
  <c r="U54" i="3" s="1"/>
  <c r="S42" i="3"/>
  <c r="S54" i="3" s="1"/>
  <c r="Q42" i="3"/>
  <c r="Q54" i="3" s="1"/>
  <c r="O42" i="3"/>
  <c r="O54" i="3" s="1"/>
  <c r="M42" i="3"/>
  <c r="M54" i="3" s="1"/>
  <c r="K42" i="3"/>
  <c r="K54" i="3" s="1"/>
  <c r="I42" i="3"/>
  <c r="I54" i="3" s="1"/>
  <c r="G42" i="3"/>
  <c r="G54" i="3" s="1"/>
  <c r="E42" i="3"/>
  <c r="O20" i="3"/>
  <c r="N20" i="3"/>
  <c r="M20" i="3"/>
  <c r="L20" i="3"/>
  <c r="K20" i="3"/>
  <c r="J20" i="3"/>
  <c r="I20" i="3"/>
  <c r="H20" i="3"/>
  <c r="G20" i="3"/>
  <c r="F20" i="3"/>
  <c r="E20" i="3"/>
  <c r="X150" i="2"/>
  <c r="W150" i="2"/>
  <c r="AK150" i="2" s="1"/>
  <c r="U150" i="2"/>
  <c r="S150" i="2"/>
  <c r="Q150" i="2"/>
  <c r="O150" i="2"/>
  <c r="M150" i="2"/>
  <c r="K150" i="2"/>
  <c r="I150" i="2"/>
  <c r="G150" i="2"/>
  <c r="E150" i="2"/>
  <c r="X130" i="2"/>
  <c r="W130" i="2"/>
  <c r="U130" i="2"/>
  <c r="S130" i="2"/>
  <c r="Q130" i="2"/>
  <c r="O130" i="2"/>
  <c r="M130" i="2"/>
  <c r="K130" i="2"/>
  <c r="I130" i="2"/>
  <c r="G130" i="2"/>
  <c r="E130" i="2"/>
  <c r="X42" i="2"/>
  <c r="W42" i="2"/>
  <c r="W54" i="2" s="1"/>
  <c r="U42" i="2"/>
  <c r="U54" i="2" s="1"/>
  <c r="S42" i="2"/>
  <c r="S54" i="2" s="1"/>
  <c r="Q42" i="2"/>
  <c r="Q54" i="2" s="1"/>
  <c r="O42" i="2"/>
  <c r="O54" i="2" s="1"/>
  <c r="M42" i="2"/>
  <c r="M54" i="2" s="1"/>
  <c r="K42" i="2"/>
  <c r="K54" i="2" s="1"/>
  <c r="I42" i="2"/>
  <c r="I54" i="2" s="1"/>
  <c r="G42" i="2"/>
  <c r="G54" i="2" s="1"/>
  <c r="E42" i="2"/>
  <c r="E54" i="2" s="1"/>
  <c r="F20" i="2"/>
  <c r="G20" i="2"/>
  <c r="H20" i="2"/>
  <c r="I20" i="2"/>
  <c r="J20" i="2"/>
  <c r="K20" i="2"/>
  <c r="L20" i="2"/>
  <c r="M20" i="2"/>
  <c r="N20" i="2"/>
  <c r="O20" i="2"/>
  <c r="E20" i="2"/>
  <c r="N37" i="1"/>
  <c r="O37" i="1"/>
  <c r="C33" i="1"/>
  <c r="D33" i="1"/>
  <c r="E33" i="1"/>
  <c r="F33" i="1"/>
  <c r="G33" i="1"/>
  <c r="H33" i="1"/>
  <c r="I33" i="1"/>
  <c r="J33" i="1"/>
  <c r="K33" i="1"/>
  <c r="L33" i="1"/>
  <c r="M33" i="1"/>
  <c r="C36" i="1"/>
  <c r="D36" i="1"/>
  <c r="E36" i="1"/>
  <c r="F36" i="1"/>
  <c r="G36" i="1"/>
  <c r="H36" i="1"/>
  <c r="I36" i="1"/>
  <c r="J36" i="1"/>
  <c r="K36" i="1"/>
  <c r="L36" i="1"/>
  <c r="C37" i="1"/>
  <c r="D37" i="1"/>
  <c r="E37" i="1"/>
  <c r="F37" i="1"/>
  <c r="G37" i="1"/>
  <c r="H37" i="1"/>
  <c r="I37" i="1"/>
  <c r="J37" i="1"/>
  <c r="K37" i="1"/>
  <c r="L37" i="1"/>
  <c r="M37" i="1"/>
  <c r="C38" i="1"/>
  <c r="D38" i="1"/>
  <c r="E38" i="1"/>
  <c r="F38" i="1"/>
  <c r="G38" i="1"/>
  <c r="H38" i="1"/>
  <c r="I38" i="1"/>
  <c r="J38" i="1"/>
  <c r="K38" i="1"/>
  <c r="L38" i="1"/>
  <c r="M38" i="1"/>
  <c r="C39" i="1"/>
  <c r="D39" i="1"/>
  <c r="E39" i="1"/>
  <c r="F39" i="1"/>
  <c r="G39" i="1"/>
  <c r="H39" i="1"/>
  <c r="I39" i="1"/>
  <c r="J39" i="1"/>
  <c r="K39" i="1"/>
  <c r="L39" i="1"/>
  <c r="M39" i="1"/>
  <c r="M42" i="1"/>
  <c r="M43" i="1"/>
  <c r="M44" i="1"/>
  <c r="C45" i="1"/>
  <c r="D45" i="1"/>
  <c r="E45" i="1"/>
  <c r="F45" i="1"/>
  <c r="G45" i="1"/>
  <c r="H45" i="1"/>
  <c r="I45" i="1"/>
  <c r="J45" i="1"/>
  <c r="K45" i="1"/>
  <c r="L45" i="1"/>
  <c r="M45" i="1"/>
  <c r="C46" i="1"/>
  <c r="D46" i="1"/>
  <c r="E46" i="1"/>
  <c r="F46" i="1"/>
  <c r="G46" i="1"/>
  <c r="H46" i="1"/>
  <c r="I46" i="1"/>
  <c r="J46" i="1"/>
  <c r="K46" i="1"/>
  <c r="L46" i="1"/>
  <c r="C47" i="1"/>
  <c r="D47" i="1"/>
  <c r="E47" i="1"/>
  <c r="F47" i="1"/>
  <c r="G47" i="1"/>
  <c r="H47" i="1"/>
  <c r="I47" i="1"/>
  <c r="J47" i="1"/>
  <c r="K47" i="1"/>
  <c r="L47" i="1"/>
  <c r="C48" i="1"/>
  <c r="D48" i="1"/>
  <c r="E48" i="1"/>
  <c r="F48" i="1"/>
  <c r="G48" i="1"/>
  <c r="H48" i="1"/>
  <c r="I48" i="1"/>
  <c r="J48" i="1"/>
  <c r="K48" i="1"/>
  <c r="L48" i="1"/>
  <c r="AK146" i="3"/>
  <c r="AJ146" i="3"/>
  <c r="X140" i="3"/>
  <c r="V127" i="3"/>
  <c r="T127" i="3"/>
  <c r="R127" i="3"/>
  <c r="P127" i="3"/>
  <c r="N127" i="3"/>
  <c r="L127" i="3"/>
  <c r="J127" i="3"/>
  <c r="H127" i="3"/>
  <c r="F127" i="3"/>
  <c r="D127" i="3"/>
  <c r="AK126" i="3"/>
  <c r="AJ126" i="3"/>
  <c r="AI126" i="3"/>
  <c r="AH126" i="3"/>
  <c r="AG126" i="3"/>
  <c r="AF126" i="3"/>
  <c r="AE126" i="3"/>
  <c r="AD126" i="3"/>
  <c r="AC126" i="3"/>
  <c r="AB126" i="3"/>
  <c r="AK125" i="3"/>
  <c r="AJ125" i="3"/>
  <c r="AI125" i="3"/>
  <c r="AH125" i="3"/>
  <c r="AG125" i="3"/>
  <c r="AF125" i="3"/>
  <c r="AE125" i="3"/>
  <c r="AD125" i="3"/>
  <c r="AC125" i="3"/>
  <c r="AB125" i="3"/>
  <c r="AK124" i="3"/>
  <c r="AJ124" i="3"/>
  <c r="AI124" i="3"/>
  <c r="AH124" i="3"/>
  <c r="AG124" i="3"/>
  <c r="AF124" i="3"/>
  <c r="AE124" i="3"/>
  <c r="AD124" i="3"/>
  <c r="AC124" i="3"/>
  <c r="AB124" i="3"/>
  <c r="AK123" i="3"/>
  <c r="AJ123" i="3"/>
  <c r="AI123" i="3"/>
  <c r="AH123" i="3"/>
  <c r="AG123" i="3"/>
  <c r="AF123" i="3"/>
  <c r="AE123" i="3"/>
  <c r="AD123" i="3"/>
  <c r="AC123" i="3"/>
  <c r="AB123" i="3"/>
  <c r="AK122" i="3"/>
  <c r="AJ122" i="3"/>
  <c r="AI122" i="3"/>
  <c r="AH122" i="3"/>
  <c r="AG122" i="3"/>
  <c r="AF122" i="3"/>
  <c r="AE122" i="3"/>
  <c r="AD122" i="3"/>
  <c r="AC122" i="3"/>
  <c r="AB122" i="3"/>
  <c r="AK121" i="3"/>
  <c r="AJ121" i="3"/>
  <c r="AI121" i="3"/>
  <c r="AH121" i="3"/>
  <c r="AG121" i="3"/>
  <c r="AF121" i="3"/>
  <c r="AE121" i="3"/>
  <c r="AD121" i="3"/>
  <c r="AC121" i="3"/>
  <c r="AB121" i="3"/>
  <c r="V119" i="3"/>
  <c r="T119" i="3"/>
  <c r="R119" i="3"/>
  <c r="P119" i="3"/>
  <c r="N119" i="3"/>
  <c r="L119" i="3"/>
  <c r="J119" i="3"/>
  <c r="H119" i="3"/>
  <c r="F119" i="3"/>
  <c r="D119" i="3"/>
  <c r="V114" i="3"/>
  <c r="T114" i="3"/>
  <c r="R114" i="3"/>
  <c r="P114" i="3"/>
  <c r="N114" i="3"/>
  <c r="L114" i="3"/>
  <c r="J114" i="3"/>
  <c r="H114" i="3"/>
  <c r="F114" i="3"/>
  <c r="D114" i="3"/>
  <c r="AK113" i="3"/>
  <c r="AJ113" i="3"/>
  <c r="AI113" i="3"/>
  <c r="AH113" i="3"/>
  <c r="AG113" i="3"/>
  <c r="AF113" i="3"/>
  <c r="AE113" i="3"/>
  <c r="AD113" i="3"/>
  <c r="AC113" i="3"/>
  <c r="AB113" i="3"/>
  <c r="AK112" i="3"/>
  <c r="AJ112" i="3"/>
  <c r="AI112" i="3"/>
  <c r="AH112" i="3"/>
  <c r="AG112" i="3"/>
  <c r="AF112" i="3"/>
  <c r="AE112" i="3"/>
  <c r="AD112" i="3"/>
  <c r="AC112" i="3"/>
  <c r="AB112" i="3"/>
  <c r="AK111" i="3"/>
  <c r="AJ111" i="3"/>
  <c r="AI111" i="3"/>
  <c r="AH111" i="3"/>
  <c r="AG111" i="3"/>
  <c r="AF111" i="3"/>
  <c r="AE111" i="3"/>
  <c r="AD111" i="3"/>
  <c r="AC111" i="3"/>
  <c r="AB111" i="3"/>
  <c r="AK110" i="3"/>
  <c r="AJ110" i="3"/>
  <c r="AI110" i="3"/>
  <c r="AH110" i="3"/>
  <c r="AG110" i="3"/>
  <c r="AF110" i="3"/>
  <c r="AE110" i="3"/>
  <c r="AD110" i="3"/>
  <c r="AC110" i="3"/>
  <c r="AB110" i="3"/>
  <c r="AU109" i="3"/>
  <c r="AK109" i="3"/>
  <c r="AJ109" i="3"/>
  <c r="AI109" i="3"/>
  <c r="AH109" i="3"/>
  <c r="AG109" i="3"/>
  <c r="AF109" i="3"/>
  <c r="AE109" i="3"/>
  <c r="AD109" i="3"/>
  <c r="AC109" i="3"/>
  <c r="AB109" i="3"/>
  <c r="AK108" i="3"/>
  <c r="AJ108" i="3"/>
  <c r="AI108" i="3"/>
  <c r="AH108" i="3"/>
  <c r="AG108" i="3"/>
  <c r="AF108" i="3"/>
  <c r="AE108" i="3"/>
  <c r="AD108" i="3"/>
  <c r="AC108" i="3"/>
  <c r="AB108" i="3"/>
  <c r="AK107" i="3"/>
  <c r="AJ107" i="3"/>
  <c r="AI107" i="3"/>
  <c r="AH107" i="3"/>
  <c r="AG107" i="3"/>
  <c r="AF107" i="3"/>
  <c r="AE107" i="3"/>
  <c r="AD107" i="3"/>
  <c r="AC107" i="3"/>
  <c r="AB107" i="3"/>
  <c r="AK106" i="3"/>
  <c r="AJ106" i="3"/>
  <c r="AI106" i="3"/>
  <c r="AH106" i="3"/>
  <c r="AG106" i="3"/>
  <c r="AF106" i="3"/>
  <c r="AE106" i="3"/>
  <c r="AD106" i="3"/>
  <c r="AC106" i="3"/>
  <c r="AB106" i="3"/>
  <c r="AK103" i="3"/>
  <c r="AJ103" i="3"/>
  <c r="V103" i="3"/>
  <c r="T103" i="3"/>
  <c r="R103" i="3"/>
  <c r="AI103" i="3" s="1"/>
  <c r="P103" i="3"/>
  <c r="AH103" i="3" s="1"/>
  <c r="N103" i="3"/>
  <c r="AG103" i="3" s="1"/>
  <c r="L103" i="3"/>
  <c r="AF103" i="3" s="1"/>
  <c r="J103" i="3"/>
  <c r="H103" i="3"/>
  <c r="AE103" i="3" s="1"/>
  <c r="F103" i="3"/>
  <c r="AC103" i="3" s="1"/>
  <c r="D103" i="3"/>
  <c r="AB103" i="3" s="1"/>
  <c r="AK102" i="3"/>
  <c r="AJ102" i="3"/>
  <c r="AI102" i="3"/>
  <c r="AH102" i="3"/>
  <c r="AG102" i="3"/>
  <c r="AF102" i="3"/>
  <c r="AE102" i="3"/>
  <c r="AD102" i="3"/>
  <c r="AC102" i="3"/>
  <c r="AB102" i="3"/>
  <c r="AK101" i="3"/>
  <c r="AJ101" i="3"/>
  <c r="AI101" i="3"/>
  <c r="AH101" i="3"/>
  <c r="AG101" i="3"/>
  <c r="AF101" i="3"/>
  <c r="AE101" i="3"/>
  <c r="AD101" i="3"/>
  <c r="AC101" i="3"/>
  <c r="AB101" i="3"/>
  <c r="V98" i="3"/>
  <c r="AK98" i="3" s="1"/>
  <c r="T98" i="3"/>
  <c r="AJ98" i="3" s="1"/>
  <c r="R98" i="3"/>
  <c r="AI98" i="3" s="1"/>
  <c r="P98" i="3"/>
  <c r="AH98" i="3" s="1"/>
  <c r="N98" i="3"/>
  <c r="AG98" i="3" s="1"/>
  <c r="L98" i="3"/>
  <c r="AF98" i="3" s="1"/>
  <c r="J98" i="3"/>
  <c r="H98" i="3"/>
  <c r="AE98" i="3" s="1"/>
  <c r="F98" i="3"/>
  <c r="AC98" i="3" s="1"/>
  <c r="D98" i="3"/>
  <c r="AB98" i="3" s="1"/>
  <c r="AK97" i="3"/>
  <c r="AJ97" i="3"/>
  <c r="AI97" i="3"/>
  <c r="AH97" i="3"/>
  <c r="AG97" i="3"/>
  <c r="AF97" i="3"/>
  <c r="AE97" i="3"/>
  <c r="AD97" i="3"/>
  <c r="AC97" i="3"/>
  <c r="AB97" i="3"/>
  <c r="AK96" i="3"/>
  <c r="AJ96" i="3"/>
  <c r="AI96" i="3"/>
  <c r="AH96" i="3"/>
  <c r="AG96" i="3"/>
  <c r="AF96" i="3"/>
  <c r="AE96" i="3"/>
  <c r="AD96" i="3"/>
  <c r="AC96" i="3"/>
  <c r="AB96" i="3"/>
  <c r="AK95" i="3"/>
  <c r="AJ95" i="3"/>
  <c r="AI95" i="3"/>
  <c r="AH95" i="3"/>
  <c r="AG95" i="3"/>
  <c r="AF95" i="3"/>
  <c r="AE95" i="3"/>
  <c r="AD95" i="3"/>
  <c r="AC95" i="3"/>
  <c r="AB95" i="3"/>
  <c r="AK94" i="3"/>
  <c r="AJ94" i="3"/>
  <c r="AI94" i="3"/>
  <c r="AH94" i="3"/>
  <c r="AG94" i="3"/>
  <c r="AF94" i="3"/>
  <c r="AE94" i="3"/>
  <c r="AD94" i="3"/>
  <c r="AC94" i="3"/>
  <c r="AB94" i="3"/>
  <c r="AK93" i="3"/>
  <c r="AJ93" i="3"/>
  <c r="AI93" i="3"/>
  <c r="AH93" i="3"/>
  <c r="AG93" i="3"/>
  <c r="AF93" i="3"/>
  <c r="AE93" i="3"/>
  <c r="AD93" i="3"/>
  <c r="AC93" i="3"/>
  <c r="AB93" i="3"/>
  <c r="AK92" i="3"/>
  <c r="AJ92" i="3"/>
  <c r="AI92" i="3"/>
  <c r="AH92" i="3"/>
  <c r="AG92" i="3"/>
  <c r="AF92" i="3"/>
  <c r="AE92" i="3"/>
  <c r="AD92" i="3"/>
  <c r="AC92" i="3"/>
  <c r="AB92" i="3"/>
  <c r="V90" i="3"/>
  <c r="T90" i="3"/>
  <c r="R90" i="3"/>
  <c r="P90" i="3"/>
  <c r="N90" i="3"/>
  <c r="L90" i="3"/>
  <c r="J90" i="3"/>
  <c r="H90" i="3"/>
  <c r="F90" i="3"/>
  <c r="D90" i="3"/>
  <c r="V85" i="3"/>
  <c r="T85" i="3"/>
  <c r="R85" i="3"/>
  <c r="P85" i="3"/>
  <c r="N85" i="3"/>
  <c r="L85" i="3"/>
  <c r="J85" i="3"/>
  <c r="H85" i="3"/>
  <c r="F85" i="3"/>
  <c r="D85" i="3"/>
  <c r="AK84" i="3"/>
  <c r="AJ84" i="3"/>
  <c r="AI84" i="3"/>
  <c r="AH84" i="3"/>
  <c r="AG84" i="3"/>
  <c r="AF84" i="3"/>
  <c r="AE84" i="3"/>
  <c r="AD84" i="3"/>
  <c r="AC84" i="3"/>
  <c r="AB84" i="3"/>
  <c r="AK83" i="3"/>
  <c r="AJ83" i="3"/>
  <c r="AI83" i="3"/>
  <c r="AH83" i="3"/>
  <c r="AG83" i="3"/>
  <c r="AF83" i="3"/>
  <c r="AE83" i="3"/>
  <c r="AD83" i="3"/>
  <c r="AC83" i="3"/>
  <c r="AB83" i="3"/>
  <c r="AK82" i="3"/>
  <c r="AJ82" i="3"/>
  <c r="AI82" i="3"/>
  <c r="AH82" i="3"/>
  <c r="AG82" i="3"/>
  <c r="AF82" i="3"/>
  <c r="AE82" i="3"/>
  <c r="AD82" i="3"/>
  <c r="AC82" i="3"/>
  <c r="AB82" i="3"/>
  <c r="AK81" i="3"/>
  <c r="AJ81" i="3"/>
  <c r="AI81" i="3"/>
  <c r="AH81" i="3"/>
  <c r="AG81" i="3"/>
  <c r="AF81" i="3"/>
  <c r="AE81" i="3"/>
  <c r="AD81" i="3"/>
  <c r="AC81" i="3"/>
  <c r="AB81" i="3"/>
  <c r="AK80" i="3"/>
  <c r="AJ80" i="3"/>
  <c r="AI80" i="3"/>
  <c r="AH80" i="3"/>
  <c r="AG80" i="3"/>
  <c r="AF80" i="3"/>
  <c r="AE80" i="3"/>
  <c r="AD80" i="3"/>
  <c r="AC80" i="3"/>
  <c r="AB80" i="3"/>
  <c r="AK79" i="3"/>
  <c r="AJ79" i="3"/>
  <c r="AI79" i="3"/>
  <c r="AH79" i="3"/>
  <c r="AG79" i="3"/>
  <c r="AF79" i="3"/>
  <c r="AE79" i="3"/>
  <c r="AD79" i="3"/>
  <c r="AC79" i="3"/>
  <c r="AB79" i="3"/>
  <c r="V77" i="3"/>
  <c r="T77" i="3"/>
  <c r="R77" i="3"/>
  <c r="P77" i="3"/>
  <c r="N77" i="3"/>
  <c r="L77" i="3"/>
  <c r="J77" i="3"/>
  <c r="H77" i="3"/>
  <c r="F77" i="3"/>
  <c r="D77" i="3"/>
  <c r="U62" i="3"/>
  <c r="S62" i="3"/>
  <c r="S102" i="3" s="1"/>
  <c r="O62" i="3"/>
  <c r="O101" i="3" s="1"/>
  <c r="V56" i="3"/>
  <c r="T56" i="3"/>
  <c r="R56" i="3"/>
  <c r="P56" i="3"/>
  <c r="N56" i="3"/>
  <c r="L56" i="3"/>
  <c r="J56" i="3"/>
  <c r="H56" i="3"/>
  <c r="F56" i="3"/>
  <c r="AJ52" i="3"/>
  <c r="AD52" i="3"/>
  <c r="AC52" i="3"/>
  <c r="W52" i="3"/>
  <c r="AK52" i="3" s="1"/>
  <c r="U52" i="3"/>
  <c r="S52" i="3"/>
  <c r="AI52" i="3" s="1"/>
  <c r="Q52" i="3"/>
  <c r="AH52" i="3" s="1"/>
  <c r="O52" i="3"/>
  <c r="AG52" i="3" s="1"/>
  <c r="M52" i="3"/>
  <c r="AF52" i="3" s="1"/>
  <c r="K52" i="3"/>
  <c r="AE52" i="3" s="1"/>
  <c r="I52" i="3"/>
  <c r="G52" i="3"/>
  <c r="E52" i="3"/>
  <c r="AB52" i="3" s="1"/>
  <c r="AK51" i="3"/>
  <c r="AJ51" i="3"/>
  <c r="W51" i="3"/>
  <c r="U51" i="3"/>
  <c r="S51" i="3"/>
  <c r="AI51" i="3" s="1"/>
  <c r="Q51" i="3"/>
  <c r="AH51" i="3" s="1"/>
  <c r="O51" i="3"/>
  <c r="AG51" i="3" s="1"/>
  <c r="M51" i="3"/>
  <c r="AF51" i="3" s="1"/>
  <c r="K51" i="3"/>
  <c r="AE51" i="3" s="1"/>
  <c r="I51" i="3"/>
  <c r="AD51" i="3" s="1"/>
  <c r="G51" i="3"/>
  <c r="AC51" i="3" s="1"/>
  <c r="E51" i="3"/>
  <c r="AB51" i="3" s="1"/>
  <c r="AI50" i="3"/>
  <c r="W50" i="3"/>
  <c r="AK50" i="3" s="1"/>
  <c r="AG49" i="3"/>
  <c r="AF49" i="3"/>
  <c r="AE49" i="3"/>
  <c r="AB49" i="3"/>
  <c r="W49" i="3"/>
  <c r="AK49" i="3" s="1"/>
  <c r="U49" i="3"/>
  <c r="AJ49" i="3" s="1"/>
  <c r="S49" i="3"/>
  <c r="AI49" i="3" s="1"/>
  <c r="Q49" i="3"/>
  <c r="AH49" i="3" s="1"/>
  <c r="O49" i="3"/>
  <c r="M49" i="3"/>
  <c r="K49" i="3"/>
  <c r="I49" i="3"/>
  <c r="AD49" i="3" s="1"/>
  <c r="G49" i="3"/>
  <c r="AC49" i="3" s="1"/>
  <c r="E49" i="3"/>
  <c r="AK48" i="3"/>
  <c r="W48" i="3"/>
  <c r="U48" i="3"/>
  <c r="AJ48" i="3" s="1"/>
  <c r="S48" i="3"/>
  <c r="AI48" i="3" s="1"/>
  <c r="Q48" i="3"/>
  <c r="AH48" i="3" s="1"/>
  <c r="O48" i="3"/>
  <c r="AG48" i="3" s="1"/>
  <c r="M48" i="3"/>
  <c r="AF48" i="3" s="1"/>
  <c r="K48" i="3"/>
  <c r="AE48" i="3" s="1"/>
  <c r="I48" i="3"/>
  <c r="AD48" i="3" s="1"/>
  <c r="G48" i="3"/>
  <c r="AC48" i="3" s="1"/>
  <c r="E48" i="3"/>
  <c r="AB48" i="3" s="1"/>
  <c r="Q47" i="3"/>
  <c r="O47" i="3"/>
  <c r="W46" i="3"/>
  <c r="U46" i="3"/>
  <c r="AJ46" i="3" s="1"/>
  <c r="S46" i="3"/>
  <c r="AI46" i="3" s="1"/>
  <c r="Q46" i="3"/>
  <c r="AH46" i="3" s="1"/>
  <c r="O46" i="3"/>
  <c r="AG46" i="3" s="1"/>
  <c r="M46" i="3"/>
  <c r="AF46" i="3" s="1"/>
  <c r="K46" i="3"/>
  <c r="AE46" i="3" s="1"/>
  <c r="I46" i="3"/>
  <c r="AD46" i="3" s="1"/>
  <c r="G46" i="3"/>
  <c r="AC46" i="3" s="1"/>
  <c r="E46" i="3"/>
  <c r="AB46" i="3" s="1"/>
  <c r="AK45" i="3"/>
  <c r="AJ45" i="3"/>
  <c r="AI45" i="3"/>
  <c r="AH45" i="3"/>
  <c r="AC45" i="3"/>
  <c r="W45" i="3"/>
  <c r="U45" i="3"/>
  <c r="S45" i="3"/>
  <c r="Q45" i="3"/>
  <c r="O45" i="3"/>
  <c r="AG45" i="3" s="1"/>
  <c r="M45" i="3"/>
  <c r="AF45" i="3" s="1"/>
  <c r="K45" i="3"/>
  <c r="AE45" i="3" s="1"/>
  <c r="I45" i="3"/>
  <c r="AD45" i="3" s="1"/>
  <c r="G45" i="3"/>
  <c r="E45" i="3"/>
  <c r="AB45" i="3" s="1"/>
  <c r="I44" i="3"/>
  <c r="G44" i="3"/>
  <c r="AD43" i="3"/>
  <c r="AB43" i="3"/>
  <c r="W43" i="3"/>
  <c r="U43" i="3"/>
  <c r="AJ43" i="3" s="1"/>
  <c r="S43" i="3"/>
  <c r="AI43" i="3" s="1"/>
  <c r="Q43" i="3"/>
  <c r="AH43" i="3" s="1"/>
  <c r="O43" i="3"/>
  <c r="AG43" i="3" s="1"/>
  <c r="M43" i="3"/>
  <c r="AF43" i="3" s="1"/>
  <c r="K43" i="3"/>
  <c r="I43" i="3"/>
  <c r="G43" i="3"/>
  <c r="AC43" i="3" s="1"/>
  <c r="E43" i="3"/>
  <c r="B43" i="3" s="1"/>
  <c r="B45" i="3" s="1"/>
  <c r="W41" i="3"/>
  <c r="W56" i="3" s="1"/>
  <c r="U41" i="3"/>
  <c r="U56" i="3" s="1"/>
  <c r="S41" i="3"/>
  <c r="S56" i="3" s="1"/>
  <c r="Q41" i="3"/>
  <c r="Q56" i="3" s="1"/>
  <c r="O41" i="3"/>
  <c r="M41" i="3"/>
  <c r="M56" i="3" s="1"/>
  <c r="K41" i="3"/>
  <c r="I41" i="3"/>
  <c r="G41" i="3"/>
  <c r="AC41" i="3" s="1"/>
  <c r="E41" i="3"/>
  <c r="AG40" i="3"/>
  <c r="AF40" i="3"/>
  <c r="AE40" i="3"/>
  <c r="W40" i="3"/>
  <c r="W62" i="3" s="1"/>
  <c r="U40" i="3"/>
  <c r="S40" i="3"/>
  <c r="AI40" i="3" s="1"/>
  <c r="Q40" i="3"/>
  <c r="O40" i="3"/>
  <c r="M40" i="3"/>
  <c r="K40" i="3"/>
  <c r="I40" i="3"/>
  <c r="G40" i="3"/>
  <c r="AC40" i="3" s="1"/>
  <c r="E40" i="3"/>
  <c r="AB40" i="3" s="1"/>
  <c r="AI39" i="3"/>
  <c r="AC39" i="3"/>
  <c r="W39" i="3"/>
  <c r="X39" i="3" s="1"/>
  <c r="U39" i="3"/>
  <c r="S39" i="3"/>
  <c r="Q39" i="3"/>
  <c r="O39" i="3"/>
  <c r="AG39" i="3" s="1"/>
  <c r="M39" i="3"/>
  <c r="AF39" i="3" s="1"/>
  <c r="K39" i="3"/>
  <c r="AE39" i="3" s="1"/>
  <c r="I39" i="3"/>
  <c r="AD39" i="3" s="1"/>
  <c r="G39" i="3"/>
  <c r="E39" i="3"/>
  <c r="AB39" i="3" s="1"/>
  <c r="W37" i="3"/>
  <c r="AK37" i="3" s="1"/>
  <c r="U37" i="3"/>
  <c r="AJ37" i="3" s="1"/>
  <c r="S37" i="3"/>
  <c r="AI37" i="3" s="1"/>
  <c r="Q37" i="3"/>
  <c r="AH37" i="3" s="1"/>
  <c r="O37" i="3"/>
  <c r="AG37" i="3" s="1"/>
  <c r="M37" i="3"/>
  <c r="K37" i="3"/>
  <c r="AE37" i="3" s="1"/>
  <c r="I37" i="3"/>
  <c r="AD37" i="3" s="1"/>
  <c r="G37" i="3"/>
  <c r="AC37" i="3" s="1"/>
  <c r="E37" i="3"/>
  <c r="AB37" i="3" s="1"/>
  <c r="AE34" i="3"/>
  <c r="AD34" i="3"/>
  <c r="AC34" i="3"/>
  <c r="W34" i="3"/>
  <c r="U34" i="3"/>
  <c r="AJ34" i="3" s="1"/>
  <c r="S34" i="3"/>
  <c r="AI34" i="3" s="1"/>
  <c r="Q34" i="3"/>
  <c r="AH34" i="3" s="1"/>
  <c r="O34" i="3"/>
  <c r="AG34" i="3" s="1"/>
  <c r="M34" i="3"/>
  <c r="AF34" i="3" s="1"/>
  <c r="K34" i="3"/>
  <c r="I34" i="3"/>
  <c r="G34" i="3"/>
  <c r="E34" i="3"/>
  <c r="AB34" i="3" s="1"/>
  <c r="O29" i="3"/>
  <c r="O28" i="3"/>
  <c r="M27" i="3"/>
  <c r="U50" i="3" s="1"/>
  <c r="L27" i="3"/>
  <c r="K27" i="3"/>
  <c r="Q50" i="3" s="1"/>
  <c r="AH50" i="3" s="1"/>
  <c r="J27" i="3"/>
  <c r="O50" i="3" s="1"/>
  <c r="AG50" i="3" s="1"/>
  <c r="I27" i="3"/>
  <c r="M50" i="3" s="1"/>
  <c r="AF50" i="3" s="1"/>
  <c r="H27" i="3"/>
  <c r="K50" i="3" s="1"/>
  <c r="AE50" i="3" s="1"/>
  <c r="G27" i="3"/>
  <c r="I50" i="3" s="1"/>
  <c r="AD50" i="3" s="1"/>
  <c r="F27" i="3"/>
  <c r="G50" i="3" s="1"/>
  <c r="AC50" i="3" s="1"/>
  <c r="E27" i="3"/>
  <c r="E50" i="3" s="1"/>
  <c r="AB50" i="3" s="1"/>
  <c r="O26" i="3"/>
  <c r="O25" i="3"/>
  <c r="N24" i="3"/>
  <c r="W47" i="3" s="1"/>
  <c r="W57" i="3" s="1"/>
  <c r="M24" i="3"/>
  <c r="U47" i="3" s="1"/>
  <c r="U57" i="3" s="1"/>
  <c r="L24" i="3"/>
  <c r="S47" i="3" s="1"/>
  <c r="K24" i="3"/>
  <c r="J24" i="3"/>
  <c r="I24" i="3"/>
  <c r="M47" i="3" s="1"/>
  <c r="H24" i="3"/>
  <c r="K47" i="3" s="1"/>
  <c r="G24" i="3"/>
  <c r="I47" i="3" s="1"/>
  <c r="F24" i="3"/>
  <c r="G47" i="3" s="1"/>
  <c r="E24" i="3"/>
  <c r="E47" i="3" s="1"/>
  <c r="O23" i="3"/>
  <c r="O22" i="3"/>
  <c r="V21" i="3"/>
  <c r="O21" i="3"/>
  <c r="O19" i="3"/>
  <c r="O18" i="3"/>
  <c r="O17" i="3"/>
  <c r="O16" i="3"/>
  <c r="X42" i="3" l="1"/>
  <c r="E54" i="3"/>
  <c r="X54" i="3" s="1"/>
  <c r="AO147" i="4"/>
  <c r="N76" i="1"/>
  <c r="G36" i="3"/>
  <c r="G38" i="3" s="1"/>
  <c r="AC38" i="3" s="1"/>
  <c r="S57" i="3"/>
  <c r="S58" i="3" s="1"/>
  <c r="Y41" i="3"/>
  <c r="Z41" i="3" s="1"/>
  <c r="Q57" i="3"/>
  <c r="Q58" i="3" s="1"/>
  <c r="AK40" i="3"/>
  <c r="AH41" i="3"/>
  <c r="O44" i="3"/>
  <c r="AG44" i="3" s="1"/>
  <c r="M44" i="3"/>
  <c r="AF44" i="3" s="1"/>
  <c r="AJ41" i="3"/>
  <c r="Q44" i="3"/>
  <c r="AH44" i="3" s="1"/>
  <c r="X48" i="3"/>
  <c r="S101" i="3"/>
  <c r="S103" i="3" s="1"/>
  <c r="S44" i="3"/>
  <c r="AI44" i="3" s="1"/>
  <c r="AE42" i="3"/>
  <c r="X45" i="3"/>
  <c r="AH47" i="3"/>
  <c r="O27" i="3"/>
  <c r="X49" i="3"/>
  <c r="AB85" i="3"/>
  <c r="AL49" i="3"/>
  <c r="AL51" i="3"/>
  <c r="AL52" i="3"/>
  <c r="AC85" i="3"/>
  <c r="S59" i="3"/>
  <c r="G56" i="3"/>
  <c r="S88" i="3"/>
  <c r="S89" i="3"/>
  <c r="W76" i="3"/>
  <c r="AK76" i="3" s="1"/>
  <c r="W74" i="3"/>
  <c r="AK74" i="3" s="1"/>
  <c r="W75" i="3"/>
  <c r="AK75" i="3" s="1"/>
  <c r="W73" i="3"/>
  <c r="AL48" i="3"/>
  <c r="W58" i="3"/>
  <c r="W102" i="3"/>
  <c r="W101" i="3"/>
  <c r="AJ42" i="3"/>
  <c r="U63" i="3"/>
  <c r="U64" i="3" s="1"/>
  <c r="AJ39" i="3"/>
  <c r="I62" i="3"/>
  <c r="G129" i="3"/>
  <c r="AC129" i="3" s="1"/>
  <c r="D31" i="1" s="1"/>
  <c r="AC36" i="3"/>
  <c r="K143" i="3"/>
  <c r="AE143" i="3" s="1"/>
  <c r="AG47" i="3"/>
  <c r="AF85" i="3"/>
  <c r="AB47" i="3"/>
  <c r="W63" i="3"/>
  <c r="W64" i="3" s="1"/>
  <c r="AK42" i="3"/>
  <c r="Q74" i="3"/>
  <c r="AH74" i="3" s="1"/>
  <c r="Q75" i="3"/>
  <c r="AH75" i="3" s="1"/>
  <c r="Q73" i="3"/>
  <c r="U101" i="3"/>
  <c r="U102" i="3"/>
  <c r="AG85" i="3"/>
  <c r="K36" i="3"/>
  <c r="K38" i="3" s="1"/>
  <c r="AE38" i="3" s="1"/>
  <c r="X46" i="3"/>
  <c r="AI47" i="3"/>
  <c r="AL45" i="3"/>
  <c r="AE47" i="3"/>
  <c r="K57" i="3"/>
  <c r="AC42" i="3"/>
  <c r="I59" i="3"/>
  <c r="I60" i="3" s="1"/>
  <c r="I56" i="3"/>
  <c r="AJ47" i="3"/>
  <c r="S75" i="3"/>
  <c r="AI75" i="3" s="1"/>
  <c r="S76" i="3"/>
  <c r="AI76" i="3" s="1"/>
  <c r="S73" i="3"/>
  <c r="S74" i="3"/>
  <c r="AI74" i="3" s="1"/>
  <c r="E63" i="3"/>
  <c r="M57" i="3"/>
  <c r="M58" i="3" s="1"/>
  <c r="AF47" i="3"/>
  <c r="AD41" i="3"/>
  <c r="AK39" i="3"/>
  <c r="X40" i="3"/>
  <c r="X62" i="3" s="1"/>
  <c r="AE41" i="3"/>
  <c r="K56" i="3"/>
  <c r="AK47" i="3"/>
  <c r="X51" i="3"/>
  <c r="S60" i="3"/>
  <c r="S61" i="3" s="1"/>
  <c r="AD85" i="3"/>
  <c r="G57" i="3"/>
  <c r="G58" i="3" s="1"/>
  <c r="G60" i="3"/>
  <c r="AC47" i="3"/>
  <c r="AC44" i="3"/>
  <c r="I57" i="3"/>
  <c r="AD47" i="3"/>
  <c r="AF37" i="3"/>
  <c r="AL37" i="3" s="1"/>
  <c r="E143" i="3"/>
  <c r="E53" i="3"/>
  <c r="E44" i="3"/>
  <c r="AD44" i="3"/>
  <c r="AL46" i="3"/>
  <c r="AE85" i="3"/>
  <c r="K44" i="3"/>
  <c r="AJ50" i="3"/>
  <c r="AL50" i="3" s="1"/>
  <c r="X50" i="3"/>
  <c r="E62" i="3"/>
  <c r="G53" i="3"/>
  <c r="G143" i="3"/>
  <c r="AC143" i="3" s="1"/>
  <c r="AE43" i="3"/>
  <c r="AL43" i="3" s="1"/>
  <c r="X52" i="3"/>
  <c r="E56" i="3"/>
  <c r="E59" i="3" s="1"/>
  <c r="E60" i="3" s="1"/>
  <c r="U58" i="3"/>
  <c r="U59" i="3"/>
  <c r="U60" i="3" s="1"/>
  <c r="Y42" i="3"/>
  <c r="X63" i="3"/>
  <c r="U75" i="3"/>
  <c r="AJ75" i="3" s="1"/>
  <c r="U76" i="3"/>
  <c r="AJ76" i="3" s="1"/>
  <c r="U74" i="3"/>
  <c r="AJ74" i="3" s="1"/>
  <c r="U73" i="3"/>
  <c r="AB41" i="3"/>
  <c r="G59" i="3"/>
  <c r="O24" i="3"/>
  <c r="X47" i="3" s="1"/>
  <c r="AL47" i="3" s="1"/>
  <c r="AK34" i="3"/>
  <c r="AL34" i="3" s="1"/>
  <c r="U36" i="3"/>
  <c r="G62" i="3"/>
  <c r="AD40" i="3"/>
  <c r="Q59" i="3"/>
  <c r="I143" i="3"/>
  <c r="AD143" i="3" s="1"/>
  <c r="I53" i="3"/>
  <c r="O102" i="3"/>
  <c r="O103" i="3" s="1"/>
  <c r="AK85" i="3"/>
  <c r="M143" i="3"/>
  <c r="AF143" i="3" s="1"/>
  <c r="M53" i="3"/>
  <c r="S63" i="3"/>
  <c r="X41" i="3"/>
  <c r="X56" i="3" s="1"/>
  <c r="AK41" i="3"/>
  <c r="X43" i="3"/>
  <c r="W59" i="3"/>
  <c r="W143" i="3"/>
  <c r="AK143" i="3" s="1"/>
  <c r="G63" i="3"/>
  <c r="AK46" i="3"/>
  <c r="X37" i="3"/>
  <c r="I63" i="3"/>
  <c r="M62" i="3"/>
  <c r="O56" i="3"/>
  <c r="O57" i="3" s="1"/>
  <c r="AF41" i="3"/>
  <c r="O143" i="3"/>
  <c r="AG143" i="3" s="1"/>
  <c r="O53" i="3"/>
  <c r="AI85" i="3"/>
  <c r="AF42" i="3"/>
  <c r="K63" i="3"/>
  <c r="AH40" i="3"/>
  <c r="AG41" i="3"/>
  <c r="Q143" i="3"/>
  <c r="AH143" i="3" s="1"/>
  <c r="U44" i="3"/>
  <c r="M59" i="3"/>
  <c r="Q63" i="3"/>
  <c r="AJ85" i="3"/>
  <c r="K62" i="3"/>
  <c r="AH85" i="3"/>
  <c r="M63" i="3"/>
  <c r="Q62" i="3"/>
  <c r="AI42" i="3"/>
  <c r="S143" i="3"/>
  <c r="AI143" i="3" s="1"/>
  <c r="S53" i="3"/>
  <c r="W44" i="3"/>
  <c r="O63" i="3"/>
  <c r="AH39" i="3"/>
  <c r="AL39" i="3" s="1"/>
  <c r="S112" i="3"/>
  <c r="S109" i="3"/>
  <c r="AW109" i="3" s="1"/>
  <c r="S106" i="3"/>
  <c r="S108" i="3"/>
  <c r="AW108" i="3" s="1"/>
  <c r="S113" i="3"/>
  <c r="AW113" i="3" s="1"/>
  <c r="S107" i="3"/>
  <c r="AW107" i="3" s="1"/>
  <c r="S111" i="3"/>
  <c r="AW111" i="3" s="1"/>
  <c r="S110" i="3"/>
  <c r="AW110" i="3" s="1"/>
  <c r="AJ40" i="3"/>
  <c r="AI41" i="3"/>
  <c r="U143" i="3"/>
  <c r="AJ143" i="3" s="1"/>
  <c r="AK43" i="3"/>
  <c r="G35" i="3" l="1"/>
  <c r="G140" i="3" s="1"/>
  <c r="AC140" i="3" s="1"/>
  <c r="D42" i="1" s="1"/>
  <c r="P76" i="1"/>
  <c r="Q89" i="3"/>
  <c r="Q88" i="3"/>
  <c r="Q90" i="3" s="1"/>
  <c r="M36" i="3"/>
  <c r="M129" i="3" s="1"/>
  <c r="AF129" i="3" s="1"/>
  <c r="G31" i="1" s="1"/>
  <c r="M149" i="3"/>
  <c r="AF149" i="3" s="1"/>
  <c r="G51" i="1" s="1"/>
  <c r="Y46" i="3"/>
  <c r="E57" i="3"/>
  <c r="B57" i="3" s="1"/>
  <c r="B58" i="3" s="1"/>
  <c r="AI53" i="3"/>
  <c r="O64" i="3"/>
  <c r="Q53" i="3"/>
  <c r="AL40" i="3"/>
  <c r="O59" i="3"/>
  <c r="O60" i="3" s="1"/>
  <c r="Q76" i="3"/>
  <c r="AH76" i="3" s="1"/>
  <c r="O149" i="3"/>
  <c r="AG149" i="3" s="1"/>
  <c r="H51" i="1" s="1"/>
  <c r="AG53" i="3"/>
  <c r="AD78" i="3"/>
  <c r="AR78" i="3" s="1"/>
  <c r="I82" i="3"/>
  <c r="I79" i="3"/>
  <c r="I83" i="3"/>
  <c r="I80" i="3"/>
  <c r="I81" i="3"/>
  <c r="I84" i="3"/>
  <c r="M89" i="3"/>
  <c r="M88" i="3"/>
  <c r="S97" i="3"/>
  <c r="AW97" i="3" s="1"/>
  <c r="S95" i="3"/>
  <c r="AW95" i="3" s="1"/>
  <c r="S93" i="3"/>
  <c r="AW93" i="3" s="1"/>
  <c r="S92" i="3"/>
  <c r="S96" i="3"/>
  <c r="AW96" i="3" s="1"/>
  <c r="AI91" i="3"/>
  <c r="S94" i="3"/>
  <c r="AW94" i="3" s="1"/>
  <c r="O74" i="3"/>
  <c r="AG74" i="3" s="1"/>
  <c r="O75" i="3"/>
  <c r="AG75" i="3" s="1"/>
  <c r="O73" i="3"/>
  <c r="O76" i="3"/>
  <c r="AG76" i="3" s="1"/>
  <c r="X57" i="3"/>
  <c r="O112" i="3"/>
  <c r="O108" i="3"/>
  <c r="AU108" i="3" s="1"/>
  <c r="O107" i="3"/>
  <c r="AU107" i="3" s="1"/>
  <c r="O106" i="3"/>
  <c r="O110" i="3"/>
  <c r="AU110" i="3" s="1"/>
  <c r="O113" i="3"/>
  <c r="AU113" i="3" s="1"/>
  <c r="O111" i="3"/>
  <c r="AU111" i="3" s="1"/>
  <c r="S149" i="3"/>
  <c r="AI149" i="3" s="1"/>
  <c r="J51" i="1" s="1"/>
  <c r="I36" i="3"/>
  <c r="AD42" i="3"/>
  <c r="AB44" i="3"/>
  <c r="W88" i="3"/>
  <c r="W89" i="3"/>
  <c r="AJ73" i="3"/>
  <c r="U77" i="3"/>
  <c r="W36" i="3"/>
  <c r="E84" i="3"/>
  <c r="E81" i="3"/>
  <c r="AB78" i="3"/>
  <c r="AP78" i="3" s="1"/>
  <c r="E82" i="3"/>
  <c r="E83" i="3"/>
  <c r="E79" i="3"/>
  <c r="E80" i="3"/>
  <c r="E73" i="3"/>
  <c r="E76" i="3"/>
  <c r="E74" i="3"/>
  <c r="E75" i="3"/>
  <c r="Q149" i="3"/>
  <c r="AH149" i="3" s="1"/>
  <c r="I51" i="1" s="1"/>
  <c r="AH53" i="3"/>
  <c r="S90" i="3"/>
  <c r="O117" i="3"/>
  <c r="O118" i="3"/>
  <c r="Q102" i="3"/>
  <c r="Q64" i="3"/>
  <c r="Q101" i="3"/>
  <c r="Q103" i="3" s="1"/>
  <c r="S36" i="3"/>
  <c r="U83" i="3"/>
  <c r="U80" i="3"/>
  <c r="U81" i="3"/>
  <c r="U84" i="3"/>
  <c r="U79" i="3"/>
  <c r="U134" i="3" s="1"/>
  <c r="AJ134" i="3" s="1"/>
  <c r="U82" i="3"/>
  <c r="AJ78" i="3"/>
  <c r="AX78" i="3" s="1"/>
  <c r="I58" i="3"/>
  <c r="K129" i="3"/>
  <c r="AE129" i="3" s="1"/>
  <c r="F31" i="1" s="1"/>
  <c r="K35" i="3"/>
  <c r="AE36" i="3"/>
  <c r="U129" i="3"/>
  <c r="AJ129" i="3" s="1"/>
  <c r="K31" i="1" s="1"/>
  <c r="AJ36" i="3"/>
  <c r="U38" i="3"/>
  <c r="AJ38" i="3" s="1"/>
  <c r="U35" i="3"/>
  <c r="M73" i="3"/>
  <c r="M74" i="3"/>
  <c r="AF74" i="3" s="1"/>
  <c r="M75" i="3"/>
  <c r="AF75" i="3" s="1"/>
  <c r="M76" i="3"/>
  <c r="AF76" i="3" s="1"/>
  <c r="G149" i="3"/>
  <c r="AC149" i="3" s="1"/>
  <c r="D51" i="1" s="1"/>
  <c r="AC53" i="3"/>
  <c r="W60" i="3"/>
  <c r="W118" i="3"/>
  <c r="W117" i="3"/>
  <c r="G88" i="3"/>
  <c r="G89" i="3"/>
  <c r="M60" i="3"/>
  <c r="M61" i="3" s="1"/>
  <c r="W103" i="3"/>
  <c r="Q117" i="3"/>
  <c r="Q118" i="3"/>
  <c r="G117" i="3"/>
  <c r="G118" i="3"/>
  <c r="AI73" i="3"/>
  <c r="S77" i="3"/>
  <c r="S114" i="3"/>
  <c r="S131" i="3" s="1"/>
  <c r="AI131" i="3" s="1"/>
  <c r="AW106" i="3"/>
  <c r="AJ44" i="3"/>
  <c r="K117" i="3"/>
  <c r="K118" i="3"/>
  <c r="U61" i="3"/>
  <c r="K58" i="3"/>
  <c r="W77" i="3"/>
  <c r="AK73" i="3"/>
  <c r="I149" i="3"/>
  <c r="AD149" i="3" s="1"/>
  <c r="E51" i="1" s="1"/>
  <c r="AD53" i="3"/>
  <c r="E101" i="3"/>
  <c r="E64" i="3"/>
  <c r="E102" i="3"/>
  <c r="AK44" i="3"/>
  <c r="W53" i="3"/>
  <c r="U53" i="3"/>
  <c r="K102" i="3"/>
  <c r="K64" i="3"/>
  <c r="K101" i="3"/>
  <c r="I117" i="3"/>
  <c r="I119" i="3" s="1"/>
  <c r="I118" i="3"/>
  <c r="U88" i="3"/>
  <c r="U89" i="3"/>
  <c r="G84" i="3"/>
  <c r="G81" i="3"/>
  <c r="AC78" i="3"/>
  <c r="AQ78" i="3" s="1"/>
  <c r="G82" i="3"/>
  <c r="G79" i="3"/>
  <c r="G83" i="3"/>
  <c r="G80" i="3"/>
  <c r="E117" i="3"/>
  <c r="E119" i="3" s="1"/>
  <c r="E118" i="3"/>
  <c r="E61" i="3"/>
  <c r="B60" i="3" s="1"/>
  <c r="B61" i="3" s="1"/>
  <c r="S117" i="3"/>
  <c r="S118" i="3"/>
  <c r="S64" i="3"/>
  <c r="AF53" i="3"/>
  <c r="AG42" i="3"/>
  <c r="O36" i="3"/>
  <c r="AB143" i="3"/>
  <c r="Y143" i="3"/>
  <c r="O58" i="3"/>
  <c r="M117" i="3"/>
  <c r="M118" i="3"/>
  <c r="G101" i="3"/>
  <c r="G102" i="3"/>
  <c r="G64" i="3"/>
  <c r="G61" i="3"/>
  <c r="E58" i="3"/>
  <c r="G73" i="3"/>
  <c r="G74" i="3"/>
  <c r="AC74" i="3" s="1"/>
  <c r="G76" i="3"/>
  <c r="AC76" i="3" s="1"/>
  <c r="G75" i="3"/>
  <c r="AC75" i="3" s="1"/>
  <c r="K59" i="3"/>
  <c r="U103" i="3"/>
  <c r="I102" i="3"/>
  <c r="I64" i="3"/>
  <c r="I101" i="3"/>
  <c r="I103" i="3" s="1"/>
  <c r="I61" i="3"/>
  <c r="S83" i="3"/>
  <c r="S80" i="3"/>
  <c r="S82" i="3"/>
  <c r="S79" i="3"/>
  <c r="AI78" i="3"/>
  <c r="AW78" i="3" s="1"/>
  <c r="S84" i="3"/>
  <c r="S81" i="3"/>
  <c r="E36" i="3"/>
  <c r="B41" i="3"/>
  <c r="AB42" i="3"/>
  <c r="I73" i="3"/>
  <c r="I74" i="3"/>
  <c r="AD74" i="3" s="1"/>
  <c r="I75" i="3"/>
  <c r="AD75" i="3" s="1"/>
  <c r="I76" i="3"/>
  <c r="AD76" i="3" s="1"/>
  <c r="U117" i="3"/>
  <c r="U118" i="3"/>
  <c r="X143" i="3"/>
  <c r="AL143" i="3" s="1"/>
  <c r="X44" i="3"/>
  <c r="AE44" i="3"/>
  <c r="K73" i="3"/>
  <c r="K74" i="3"/>
  <c r="AE74" i="3" s="1"/>
  <c r="K75" i="3"/>
  <c r="AE75" i="3" s="1"/>
  <c r="K76" i="3"/>
  <c r="AE76" i="3" s="1"/>
  <c r="AW112" i="3"/>
  <c r="AH42" i="3"/>
  <c r="Q36" i="3"/>
  <c r="M102" i="3"/>
  <c r="M64" i="3"/>
  <c r="M101" i="3"/>
  <c r="AL41" i="3"/>
  <c r="X64" i="3"/>
  <c r="Q60" i="3"/>
  <c r="Q61" i="3" s="1"/>
  <c r="Q77" i="3"/>
  <c r="AH73" i="3"/>
  <c r="K53" i="3"/>
  <c r="X53" i="3" s="1"/>
  <c r="AC35" i="3" l="1"/>
  <c r="M38" i="3"/>
  <c r="AF38" i="3" s="1"/>
  <c r="AF36" i="3"/>
  <c r="M35" i="3"/>
  <c r="M140" i="3" s="1"/>
  <c r="AF140" i="3" s="1"/>
  <c r="G42" i="1" s="1"/>
  <c r="Q119" i="3"/>
  <c r="K119" i="3"/>
  <c r="X101" i="3"/>
  <c r="S85" i="3"/>
  <c r="S135" i="3"/>
  <c r="AI135" i="3" s="1"/>
  <c r="G119" i="3"/>
  <c r="X102" i="3"/>
  <c r="AF91" i="3"/>
  <c r="M92" i="3"/>
  <c r="M97" i="3"/>
  <c r="AT97" i="3" s="1"/>
  <c r="M96" i="3"/>
  <c r="AT96" i="3" s="1"/>
  <c r="M94" i="3"/>
  <c r="AT94" i="3" s="1"/>
  <c r="M93" i="3"/>
  <c r="AT93" i="3" s="1"/>
  <c r="M95" i="3"/>
  <c r="AT95" i="3" s="1"/>
  <c r="E134" i="3"/>
  <c r="AB134" i="3" s="1"/>
  <c r="AB73" i="3"/>
  <c r="E77" i="3"/>
  <c r="U119" i="3"/>
  <c r="AW114" i="3"/>
  <c r="K60" i="3"/>
  <c r="X60" i="3" s="1"/>
  <c r="AL78" i="3" s="1"/>
  <c r="O89" i="3"/>
  <c r="O88" i="3"/>
  <c r="K123" i="3"/>
  <c r="AS123" i="3" s="1"/>
  <c r="K121" i="3"/>
  <c r="AS121" i="3" s="1"/>
  <c r="K124" i="3"/>
  <c r="AS124" i="3" s="1"/>
  <c r="K122" i="3"/>
  <c r="AS122" i="3" s="1"/>
  <c r="K127" i="3"/>
  <c r="K125" i="3"/>
  <c r="AS125" i="3" s="1"/>
  <c r="K126" i="3"/>
  <c r="AS126" i="3" s="1"/>
  <c r="AB74" i="3"/>
  <c r="AL74" i="3" s="1"/>
  <c r="W129" i="3"/>
  <c r="AK129" i="3" s="1"/>
  <c r="X36" i="3"/>
  <c r="AK36" i="3"/>
  <c r="W38" i="3"/>
  <c r="AK38" i="3" s="1"/>
  <c r="W35" i="3"/>
  <c r="E149" i="3"/>
  <c r="AB149" i="3" s="1"/>
  <c r="C51" i="1" s="1"/>
  <c r="AB53" i="3"/>
  <c r="M90" i="3"/>
  <c r="I129" i="3"/>
  <c r="AD129" i="3" s="1"/>
  <c r="E31" i="1" s="1"/>
  <c r="AD36" i="3"/>
  <c r="I35" i="3"/>
  <c r="I38" i="3"/>
  <c r="AD38" i="3" s="1"/>
  <c r="O129" i="3"/>
  <c r="AG129" i="3" s="1"/>
  <c r="H31" i="1" s="1"/>
  <c r="O35" i="3"/>
  <c r="AG36" i="3"/>
  <c r="O38" i="3"/>
  <c r="AG38" i="3" s="1"/>
  <c r="Q129" i="3"/>
  <c r="AH129" i="3" s="1"/>
  <c r="I31" i="1" s="1"/>
  <c r="Q38" i="3"/>
  <c r="AH38" i="3" s="1"/>
  <c r="AH36" i="3"/>
  <c r="Q35" i="3"/>
  <c r="AW80" i="3"/>
  <c r="AW83" i="3"/>
  <c r="AW84" i="3"/>
  <c r="AW81" i="3"/>
  <c r="AW82" i="3"/>
  <c r="AW79" i="3"/>
  <c r="K103" i="3"/>
  <c r="Q125" i="3"/>
  <c r="AV125" i="3" s="1"/>
  <c r="Q121" i="3"/>
  <c r="AV121" i="3" s="1"/>
  <c r="Q123" i="3"/>
  <c r="AV123" i="3" s="1"/>
  <c r="Q124" i="3"/>
  <c r="AV124" i="3" s="1"/>
  <c r="Q127" i="3"/>
  <c r="Q126" i="3"/>
  <c r="AV126" i="3" s="1"/>
  <c r="Q122" i="3"/>
  <c r="AV122" i="3" s="1"/>
  <c r="K140" i="3"/>
  <c r="AE140" i="3" s="1"/>
  <c r="F42" i="1" s="1"/>
  <c r="AE35" i="3"/>
  <c r="S129" i="3"/>
  <c r="AI129" i="3" s="1"/>
  <c r="J31" i="1" s="1"/>
  <c r="AI36" i="3"/>
  <c r="S38" i="3"/>
  <c r="AI38" i="3" s="1"/>
  <c r="S35" i="3"/>
  <c r="AB76" i="3"/>
  <c r="AL76" i="3" s="1"/>
  <c r="G95" i="3"/>
  <c r="AQ95" i="3" s="1"/>
  <c r="G96" i="3"/>
  <c r="AQ96" i="3" s="1"/>
  <c r="G94" i="3"/>
  <c r="AQ94" i="3" s="1"/>
  <c r="AC91" i="3"/>
  <c r="G92" i="3"/>
  <c r="G93" i="3"/>
  <c r="AQ93" i="3" s="1"/>
  <c r="G97" i="3"/>
  <c r="AQ97" i="3" s="1"/>
  <c r="O119" i="3"/>
  <c r="I85" i="3"/>
  <c r="U149" i="3"/>
  <c r="AJ149" i="3" s="1"/>
  <c r="K51" i="1" s="1"/>
  <c r="AJ53" i="3"/>
  <c r="I89" i="3"/>
  <c r="I88" i="3"/>
  <c r="I90" i="3" s="1"/>
  <c r="U140" i="3"/>
  <c r="AJ140" i="3" s="1"/>
  <c r="K42" i="1" s="1"/>
  <c r="AJ35" i="3"/>
  <c r="Q83" i="3"/>
  <c r="Q80" i="3"/>
  <c r="AH78" i="3"/>
  <c r="AV78" i="3" s="1"/>
  <c r="Q79" i="3"/>
  <c r="Q84" i="3"/>
  <c r="Q82" i="3"/>
  <c r="Q81" i="3"/>
  <c r="W149" i="3"/>
  <c r="AK149" i="3" s="1"/>
  <c r="L51" i="1" s="1"/>
  <c r="AK53" i="3"/>
  <c r="AA64" i="3"/>
  <c r="Y64" i="3"/>
  <c r="AE73" i="3"/>
  <c r="K77" i="3"/>
  <c r="AL42" i="3"/>
  <c r="S126" i="3"/>
  <c r="AW126" i="3" s="1"/>
  <c r="S123" i="3"/>
  <c r="AW123" i="3" s="1"/>
  <c r="S122" i="3"/>
  <c r="AW122" i="3" s="1"/>
  <c r="S124" i="3"/>
  <c r="AW124" i="3" s="1"/>
  <c r="S125" i="3"/>
  <c r="S127" i="3"/>
  <c r="S121" i="3"/>
  <c r="AW121" i="3" s="1"/>
  <c r="S134" i="3"/>
  <c r="AI134" i="3" s="1"/>
  <c r="W119" i="3"/>
  <c r="X117" i="3"/>
  <c r="U85" i="3"/>
  <c r="W90" i="3"/>
  <c r="O114" i="3"/>
  <c r="O131" i="3" s="1"/>
  <c r="AG131" i="3" s="1"/>
  <c r="AU106" i="3"/>
  <c r="S98" i="3"/>
  <c r="AW92" i="3"/>
  <c r="U126" i="3"/>
  <c r="AX126" i="3" s="1"/>
  <c r="U123" i="3"/>
  <c r="AX123" i="3" s="1"/>
  <c r="U124" i="3"/>
  <c r="AX124" i="3" s="1"/>
  <c r="U121" i="3"/>
  <c r="AX121" i="3" s="1"/>
  <c r="U122" i="3"/>
  <c r="AX122" i="3" s="1"/>
  <c r="U125" i="3"/>
  <c r="AX125" i="3" s="1"/>
  <c r="U127" i="3"/>
  <c r="X103" i="3"/>
  <c r="E89" i="3"/>
  <c r="E88" i="3"/>
  <c r="Q97" i="3"/>
  <c r="AV97" i="3" s="1"/>
  <c r="Q95" i="3"/>
  <c r="AV95" i="3" s="1"/>
  <c r="Q93" i="3"/>
  <c r="AV93" i="3" s="1"/>
  <c r="AH91" i="3"/>
  <c r="Q92" i="3"/>
  <c r="Q96" i="3"/>
  <c r="AV96" i="3" s="1"/>
  <c r="Q94" i="3"/>
  <c r="AV94" i="3" s="1"/>
  <c r="AX80" i="3"/>
  <c r="AX79" i="3"/>
  <c r="AX81" i="3"/>
  <c r="AX82" i="3"/>
  <c r="AX83" i="3"/>
  <c r="AX84" i="3"/>
  <c r="O121" i="3"/>
  <c r="AU121" i="3" s="1"/>
  <c r="O127" i="3"/>
  <c r="O122" i="3"/>
  <c r="AU122" i="3" s="1"/>
  <c r="O125" i="3"/>
  <c r="AU125" i="3" s="1"/>
  <c r="O123" i="3"/>
  <c r="AU123" i="3" s="1"/>
  <c r="O126" i="3"/>
  <c r="AU126" i="3" s="1"/>
  <c r="O124" i="3"/>
  <c r="AU124" i="3" s="1"/>
  <c r="X58" i="3"/>
  <c r="I134" i="3"/>
  <c r="AD134" i="3" s="1"/>
  <c r="AD73" i="3"/>
  <c r="I77" i="3"/>
  <c r="G90" i="3"/>
  <c r="G103" i="3"/>
  <c r="S119" i="3"/>
  <c r="K89" i="3"/>
  <c r="K88" i="3"/>
  <c r="X118" i="3"/>
  <c r="W123" i="3"/>
  <c r="W124" i="3"/>
  <c r="W122" i="3"/>
  <c r="W121" i="3"/>
  <c r="W127" i="3"/>
  <c r="W125" i="3"/>
  <c r="W126" i="3"/>
  <c r="AP81" i="3"/>
  <c r="AP80" i="3"/>
  <c r="AP82" i="3"/>
  <c r="AP79" i="3"/>
  <c r="AP84" i="3"/>
  <c r="AP83" i="3"/>
  <c r="X59" i="3"/>
  <c r="AR84" i="3"/>
  <c r="AR81" i="3"/>
  <c r="AR79" i="3"/>
  <c r="AR82" i="3"/>
  <c r="AR80" i="3"/>
  <c r="AR83" i="3"/>
  <c r="AG73" i="3"/>
  <c r="O77" i="3"/>
  <c r="Q108" i="3"/>
  <c r="AV108" i="3" s="1"/>
  <c r="Q112" i="3"/>
  <c r="Q110" i="3"/>
  <c r="AV110" i="3" s="1"/>
  <c r="Q109" i="3"/>
  <c r="AV109" i="3" s="1"/>
  <c r="Q111" i="3"/>
  <c r="AV111" i="3" s="1"/>
  <c r="Q106" i="3"/>
  <c r="Q107" i="3"/>
  <c r="AV107" i="3" s="1"/>
  <c r="Q113" i="3"/>
  <c r="AV113" i="3" s="1"/>
  <c r="AF73" i="3"/>
  <c r="M77" i="3"/>
  <c r="AQ80" i="3"/>
  <c r="AQ82" i="3"/>
  <c r="AQ81" i="3"/>
  <c r="AQ83" i="3"/>
  <c r="AQ84" i="3"/>
  <c r="AQ79" i="3"/>
  <c r="E85" i="3"/>
  <c r="M103" i="3"/>
  <c r="E129" i="3"/>
  <c r="AB129" i="3" s="1"/>
  <c r="C31" i="1" s="1"/>
  <c r="AB36" i="3"/>
  <c r="E38" i="3"/>
  <c r="AB38" i="3" s="1"/>
  <c r="E35" i="3"/>
  <c r="O82" i="3"/>
  <c r="O79" i="3"/>
  <c r="O83" i="3"/>
  <c r="O80" i="3"/>
  <c r="AG78" i="3"/>
  <c r="AU78" i="3" s="1"/>
  <c r="O84" i="3"/>
  <c r="O81" i="3"/>
  <c r="M123" i="3"/>
  <c r="AT123" i="3" s="1"/>
  <c r="M127" i="3"/>
  <c r="M121" i="3"/>
  <c r="AT121" i="3" s="1"/>
  <c r="M124" i="3"/>
  <c r="AT124" i="3" s="1"/>
  <c r="M125" i="3"/>
  <c r="AT125" i="3" s="1"/>
  <c r="M122" i="3"/>
  <c r="AT122" i="3" s="1"/>
  <c r="M126" i="3"/>
  <c r="AT126" i="3" s="1"/>
  <c r="E96" i="3"/>
  <c r="E94" i="3"/>
  <c r="AB91" i="3"/>
  <c r="E95" i="3"/>
  <c r="E92" i="3"/>
  <c r="E93" i="3"/>
  <c r="E97" i="3"/>
  <c r="U90" i="3"/>
  <c r="E103" i="3"/>
  <c r="U97" i="3"/>
  <c r="AX97" i="3" s="1"/>
  <c r="U95" i="3"/>
  <c r="AX95" i="3" s="1"/>
  <c r="U93" i="3"/>
  <c r="AX93" i="3" s="1"/>
  <c r="U96" i="3"/>
  <c r="AX96" i="3" s="1"/>
  <c r="U92" i="3"/>
  <c r="U94" i="3"/>
  <c r="AX94" i="3" s="1"/>
  <c r="AJ91" i="3"/>
  <c r="W83" i="3"/>
  <c r="W80" i="3"/>
  <c r="W84" i="3"/>
  <c r="W81" i="3"/>
  <c r="W79" i="3"/>
  <c r="AK78" i="3"/>
  <c r="AY78" i="3" s="1"/>
  <c r="W82" i="3"/>
  <c r="W61" i="3"/>
  <c r="G85" i="3"/>
  <c r="G134" i="3"/>
  <c r="AC134" i="3" s="1"/>
  <c r="AC73" i="3"/>
  <c r="G77" i="3"/>
  <c r="W111" i="3"/>
  <c r="W108" i="3"/>
  <c r="W112" i="3"/>
  <c r="W107" i="3"/>
  <c r="W109" i="3"/>
  <c r="W113" i="3"/>
  <c r="W106" i="3"/>
  <c r="W110" i="3"/>
  <c r="M82" i="3"/>
  <c r="M79" i="3"/>
  <c r="M83" i="3"/>
  <c r="AF78" i="3"/>
  <c r="AT78" i="3" s="1"/>
  <c r="M80" i="3"/>
  <c r="M81" i="3"/>
  <c r="M84" i="3"/>
  <c r="I96" i="3"/>
  <c r="AR96" i="3" s="1"/>
  <c r="I94" i="3"/>
  <c r="AR94" i="3" s="1"/>
  <c r="AD91" i="3"/>
  <c r="I92" i="3"/>
  <c r="I93" i="3"/>
  <c r="AR93" i="3" s="1"/>
  <c r="I95" i="3"/>
  <c r="AR95" i="3" s="1"/>
  <c r="I97" i="3"/>
  <c r="AR97" i="3" s="1"/>
  <c r="I111" i="3"/>
  <c r="AR111" i="3" s="1"/>
  <c r="I107" i="3"/>
  <c r="AR107" i="3" s="1"/>
  <c r="I106" i="3"/>
  <c r="I112" i="3"/>
  <c r="I109" i="3"/>
  <c r="AR109" i="3" s="1"/>
  <c r="I113" i="3"/>
  <c r="AR113" i="3" s="1"/>
  <c r="I110" i="3"/>
  <c r="AR110" i="3" s="1"/>
  <c r="I108" i="3"/>
  <c r="AR108" i="3" s="1"/>
  <c r="AE53" i="3"/>
  <c r="K149" i="3"/>
  <c r="AE149" i="3" s="1"/>
  <c r="F51" i="1" s="1"/>
  <c r="X149" i="3"/>
  <c r="AL149" i="3" s="1"/>
  <c r="M51" i="1" s="1"/>
  <c r="C19" i="21" s="1"/>
  <c r="AL44" i="3"/>
  <c r="U110" i="3"/>
  <c r="AX110" i="3" s="1"/>
  <c r="U111" i="3"/>
  <c r="AX111" i="3" s="1"/>
  <c r="U108" i="3"/>
  <c r="AX108" i="3" s="1"/>
  <c r="U106" i="3"/>
  <c r="U107" i="3"/>
  <c r="AX107" i="3" s="1"/>
  <c r="U109" i="3"/>
  <c r="AX109" i="3" s="1"/>
  <c r="U112" i="3"/>
  <c r="U113" i="3"/>
  <c r="AX113" i="3" s="1"/>
  <c r="M119" i="3"/>
  <c r="E122" i="3"/>
  <c r="AP122" i="3" s="1"/>
  <c r="E126" i="3"/>
  <c r="AP126" i="3" s="1"/>
  <c r="E123" i="3"/>
  <c r="AP123" i="3" s="1"/>
  <c r="E127" i="3"/>
  <c r="E121" i="3"/>
  <c r="AP121" i="3" s="1"/>
  <c r="E124" i="3"/>
  <c r="AP124" i="3" s="1"/>
  <c r="E125" i="3"/>
  <c r="AP125" i="3" s="1"/>
  <c r="I122" i="3"/>
  <c r="AR122" i="3" s="1"/>
  <c r="I124" i="3"/>
  <c r="AR124" i="3" s="1"/>
  <c r="I123" i="3"/>
  <c r="AR123" i="3" s="1"/>
  <c r="I126" i="3"/>
  <c r="AR126" i="3" s="1"/>
  <c r="I121" i="3"/>
  <c r="AR121" i="3" s="1"/>
  <c r="I127" i="3"/>
  <c r="I125" i="3"/>
  <c r="AR125" i="3" s="1"/>
  <c r="O61" i="3"/>
  <c r="G126" i="3"/>
  <c r="AQ126" i="3" s="1"/>
  <c r="G127" i="3"/>
  <c r="G121" i="3"/>
  <c r="AQ121" i="3" s="1"/>
  <c r="G124" i="3"/>
  <c r="AQ124" i="3" s="1"/>
  <c r="G125" i="3"/>
  <c r="AQ125" i="3" s="1"/>
  <c r="G122" i="3"/>
  <c r="AQ122" i="3" s="1"/>
  <c r="G123" i="3"/>
  <c r="AQ123" i="3" s="1"/>
  <c r="AB75" i="3"/>
  <c r="AL75" i="3" s="1"/>
  <c r="AU112" i="3"/>
  <c r="L31" i="1" l="1"/>
  <c r="AK139" i="3"/>
  <c r="AF35" i="3"/>
  <c r="U137" i="3"/>
  <c r="O90" i="3"/>
  <c r="AS127" i="3"/>
  <c r="S137" i="3"/>
  <c r="AU127" i="3"/>
  <c r="S139" i="3"/>
  <c r="AI139" i="3" s="1"/>
  <c r="J41" i="1" s="1"/>
  <c r="AI137" i="3"/>
  <c r="S138" i="3"/>
  <c r="U139" i="3"/>
  <c r="AJ139" i="3" s="1"/>
  <c r="K41" i="1" s="1"/>
  <c r="AJ137" i="3"/>
  <c r="U138" i="3"/>
  <c r="AP127" i="3"/>
  <c r="AK130" i="3"/>
  <c r="L32" i="1" s="1"/>
  <c r="AY109" i="3"/>
  <c r="AP96" i="3"/>
  <c r="AQ85" i="3"/>
  <c r="AX127" i="3"/>
  <c r="O140" i="3"/>
  <c r="AG140" i="3" s="1"/>
  <c r="H42" i="1" s="1"/>
  <c r="AG35" i="3"/>
  <c r="I114" i="3"/>
  <c r="I131" i="3" s="1"/>
  <c r="AD131" i="3" s="1"/>
  <c r="AR106" i="3"/>
  <c r="E140" i="3"/>
  <c r="AB140" i="3" s="1"/>
  <c r="C42" i="1" s="1"/>
  <c r="AB35" i="3"/>
  <c r="AY107" i="3"/>
  <c r="O85" i="3"/>
  <c r="Q98" i="3"/>
  <c r="Q136" i="3"/>
  <c r="AH136" i="3" s="1"/>
  <c r="AV92" i="3"/>
  <c r="G98" i="3"/>
  <c r="AQ92" i="3"/>
  <c r="AW85" i="3"/>
  <c r="W140" i="3"/>
  <c r="AK140" i="3" s="1"/>
  <c r="L42" i="1" s="1"/>
  <c r="AK35" i="3"/>
  <c r="AL73" i="3"/>
  <c r="AG130" i="3"/>
  <c r="H32" i="1" s="1"/>
  <c r="AC130" i="3"/>
  <c r="D32" i="1" s="1"/>
  <c r="AW125" i="3"/>
  <c r="S144" i="3"/>
  <c r="AT79" i="3"/>
  <c r="AT82" i="3"/>
  <c r="AT83" i="3"/>
  <c r="AT84" i="3"/>
  <c r="AT80" i="3"/>
  <c r="AT81" i="3"/>
  <c r="AP97" i="3"/>
  <c r="AF130" i="3"/>
  <c r="G32" i="1" s="1"/>
  <c r="Q144" i="3"/>
  <c r="AV112" i="3"/>
  <c r="X61" i="3"/>
  <c r="AY122" i="3"/>
  <c r="X122" i="3"/>
  <c r="E90" i="3"/>
  <c r="E137" i="3" s="1"/>
  <c r="AI132" i="3"/>
  <c r="J34" i="1" s="1"/>
  <c r="AW98" i="3"/>
  <c r="AH130" i="3"/>
  <c r="I32" i="1" s="1"/>
  <c r="I140" i="3"/>
  <c r="AD140" i="3" s="1"/>
  <c r="E42" i="1" s="1"/>
  <c r="AD35" i="3"/>
  <c r="U114" i="3"/>
  <c r="U131" i="3" s="1"/>
  <c r="AJ131" i="3" s="1"/>
  <c r="AX106" i="3"/>
  <c r="AY111" i="3"/>
  <c r="AT127" i="3"/>
  <c r="AN149" i="3"/>
  <c r="O51" i="1" s="1"/>
  <c r="AM149" i="3"/>
  <c r="N51" i="1" s="1"/>
  <c r="W135" i="3"/>
  <c r="AK135" i="3" s="1"/>
  <c r="X124" i="3"/>
  <c r="AY124" i="3"/>
  <c r="AZ124" i="3" s="1"/>
  <c r="AU114" i="3"/>
  <c r="Q140" i="3"/>
  <c r="AH140" i="3" s="1"/>
  <c r="I42" i="1" s="1"/>
  <c r="AH35" i="3"/>
  <c r="AY108" i="3"/>
  <c r="W85" i="3"/>
  <c r="W134" i="3"/>
  <c r="AK134" i="3" s="1"/>
  <c r="I137" i="3"/>
  <c r="G137" i="3"/>
  <c r="AZ123" i="3"/>
  <c r="AZ122" i="3"/>
  <c r="E98" i="3"/>
  <c r="AP92" i="3"/>
  <c r="M107" i="3"/>
  <c r="AT107" i="3" s="1"/>
  <c r="M106" i="3"/>
  <c r="M108" i="3"/>
  <c r="AT108" i="3" s="1"/>
  <c r="M111" i="3"/>
  <c r="AT111" i="3" s="1"/>
  <c r="M109" i="3"/>
  <c r="AT109" i="3" s="1"/>
  <c r="M112" i="3"/>
  <c r="M113" i="3"/>
  <c r="AT113" i="3" s="1"/>
  <c r="M110" i="3"/>
  <c r="AT110" i="3" s="1"/>
  <c r="AY123" i="3"/>
  <c r="X123" i="3"/>
  <c r="AX85" i="3"/>
  <c r="AE78" i="3"/>
  <c r="AS78" i="3" s="1"/>
  <c r="K82" i="3"/>
  <c r="K79" i="3"/>
  <c r="K84" i="3"/>
  <c r="K81" i="3"/>
  <c r="K83" i="3"/>
  <c r="K80" i="3"/>
  <c r="AY112" i="3"/>
  <c r="Q114" i="3"/>
  <c r="Q131" i="3" s="1"/>
  <c r="AH131" i="3" s="1"/>
  <c r="AV106" i="3"/>
  <c r="AQ127" i="3"/>
  <c r="AY125" i="3"/>
  <c r="X125" i="3"/>
  <c r="E113" i="3"/>
  <c r="AP113" i="3" s="1"/>
  <c r="E110" i="3"/>
  <c r="AP110" i="3" s="1"/>
  <c r="E108" i="3"/>
  <c r="AP108" i="3" s="1"/>
  <c r="E112" i="3"/>
  <c r="E111" i="3"/>
  <c r="AP111" i="3" s="1"/>
  <c r="E109" i="3"/>
  <c r="AP109" i="3" s="1"/>
  <c r="E107" i="3"/>
  <c r="AP107" i="3" s="1"/>
  <c r="E106" i="3"/>
  <c r="X129" i="3"/>
  <c r="AL129" i="3" s="1"/>
  <c r="X38" i="3"/>
  <c r="AL38" i="3" s="1"/>
  <c r="O96" i="3"/>
  <c r="O92" i="3"/>
  <c r="O97" i="3"/>
  <c r="AU97" i="3" s="1"/>
  <c r="O95" i="3"/>
  <c r="AU95" i="3" s="1"/>
  <c r="O93" i="3"/>
  <c r="AU93" i="3" s="1"/>
  <c r="O94" i="3"/>
  <c r="AU94" i="3" s="1"/>
  <c r="AG91" i="3"/>
  <c r="M85" i="3"/>
  <c r="AD130" i="3"/>
  <c r="E32" i="1" s="1"/>
  <c r="AR127" i="3"/>
  <c r="AY110" i="3"/>
  <c r="Q137" i="3"/>
  <c r="AP95" i="3"/>
  <c r="M137" i="3"/>
  <c r="AP85" i="3"/>
  <c r="AJ130" i="3"/>
  <c r="K32" i="1" s="1"/>
  <c r="Q85" i="3"/>
  <c r="Q134" i="3"/>
  <c r="AH134" i="3" s="1"/>
  <c r="S140" i="3"/>
  <c r="AI140" i="3" s="1"/>
  <c r="J42" i="1" s="1"/>
  <c r="AI35" i="3"/>
  <c r="AV127" i="3"/>
  <c r="K61" i="3"/>
  <c r="I144" i="3"/>
  <c r="AR112" i="3"/>
  <c r="AY126" i="3"/>
  <c r="AZ126" i="3" s="1"/>
  <c r="X126" i="3"/>
  <c r="AR85" i="3"/>
  <c r="M135" i="3"/>
  <c r="AF135" i="3" s="1"/>
  <c r="S136" i="3"/>
  <c r="AI136" i="3" s="1"/>
  <c r="AB130" i="3"/>
  <c r="C32" i="1" s="1"/>
  <c r="AL36" i="3"/>
  <c r="AL35" i="3" s="1"/>
  <c r="U135" i="3"/>
  <c r="AJ135" i="3" s="1"/>
  <c r="I136" i="3"/>
  <c r="AD136" i="3" s="1"/>
  <c r="I98" i="3"/>
  <c r="AR92" i="3"/>
  <c r="W114" i="3"/>
  <c r="W131" i="3" s="1"/>
  <c r="AK131" i="3" s="1"/>
  <c r="AY106" i="3"/>
  <c r="AU83" i="3"/>
  <c r="AU81" i="3"/>
  <c r="AU82" i="3"/>
  <c r="AU79" i="3"/>
  <c r="AU80" i="3"/>
  <c r="AU84" i="3"/>
  <c r="M134" i="3"/>
  <c r="AF134" i="3" s="1"/>
  <c r="O134" i="3"/>
  <c r="AG134" i="3" s="1"/>
  <c r="I135" i="3"/>
  <c r="AD135" i="3" s="1"/>
  <c r="AV82" i="3"/>
  <c r="AV79" i="3"/>
  <c r="AV80" i="3"/>
  <c r="AV83" i="3"/>
  <c r="AV84" i="3"/>
  <c r="AV81" i="3"/>
  <c r="AT92" i="3"/>
  <c r="M98" i="3"/>
  <c r="AY84" i="3"/>
  <c r="AY82" i="3"/>
  <c r="AY79" i="3"/>
  <c r="AY81" i="3"/>
  <c r="AY80" i="3"/>
  <c r="AY83" i="3"/>
  <c r="AD103" i="3"/>
  <c r="G109" i="3"/>
  <c r="AQ109" i="3" s="1"/>
  <c r="G111" i="3"/>
  <c r="AQ111" i="3" s="1"/>
  <c r="G113" i="3"/>
  <c r="AQ113" i="3" s="1"/>
  <c r="G112" i="3"/>
  <c r="G106" i="3"/>
  <c r="G108" i="3"/>
  <c r="AQ108" i="3" s="1"/>
  <c r="G107" i="3"/>
  <c r="AQ107" i="3" s="1"/>
  <c r="G110" i="3"/>
  <c r="AQ110" i="3" s="1"/>
  <c r="AI130" i="3"/>
  <c r="J32" i="1" s="1"/>
  <c r="S133" i="3"/>
  <c r="AI133" i="3" s="1"/>
  <c r="J35" i="1" s="1"/>
  <c r="X121" i="3"/>
  <c r="AY121" i="3"/>
  <c r="AZ121" i="3" s="1"/>
  <c r="AP93" i="3"/>
  <c r="U144" i="3"/>
  <c r="AX112" i="3"/>
  <c r="AY113" i="3"/>
  <c r="W97" i="3"/>
  <c r="AY97" i="3" s="1"/>
  <c r="W94" i="3"/>
  <c r="AY94" i="3" s="1"/>
  <c r="W95" i="3"/>
  <c r="AY95" i="3" s="1"/>
  <c r="W93" i="3"/>
  <c r="AY93" i="3" s="1"/>
  <c r="W96" i="3"/>
  <c r="AY96" i="3" s="1"/>
  <c r="W92" i="3"/>
  <c r="AK91" i="3"/>
  <c r="AX92" i="3"/>
  <c r="U136" i="3"/>
  <c r="AJ136" i="3" s="1"/>
  <c r="U98" i="3"/>
  <c r="AP94" i="3"/>
  <c r="O135" i="3"/>
  <c r="AG135" i="3" s="1"/>
  <c r="K90" i="3"/>
  <c r="X119" i="3"/>
  <c r="Q135" i="3"/>
  <c r="AH135" i="3" s="1"/>
  <c r="K111" i="3"/>
  <c r="AS111" i="3" s="1"/>
  <c r="K109" i="3"/>
  <c r="AS109" i="3" s="1"/>
  <c r="K107" i="3"/>
  <c r="AS107" i="3" s="1"/>
  <c r="K110" i="3"/>
  <c r="AS110" i="3" s="1"/>
  <c r="K113" i="3"/>
  <c r="AS113" i="3" s="1"/>
  <c r="K106" i="3"/>
  <c r="K108" i="3"/>
  <c r="AS108" i="3" s="1"/>
  <c r="K112" i="3"/>
  <c r="AL53" i="3"/>
  <c r="AE130" i="3"/>
  <c r="F32" i="1" s="1"/>
  <c r="M31" i="1" l="1"/>
  <c r="AL139" i="3"/>
  <c r="M41" i="1" s="1"/>
  <c r="G136" i="3"/>
  <c r="AC136" i="3" s="1"/>
  <c r="AT85" i="3"/>
  <c r="AZ125" i="3"/>
  <c r="AZ110" i="3"/>
  <c r="W151" i="3"/>
  <c r="AV85" i="3"/>
  <c r="AS106" i="3"/>
  <c r="K114" i="3"/>
  <c r="K131" i="3" s="1"/>
  <c r="X127" i="3"/>
  <c r="AU85" i="3"/>
  <c r="AP112" i="3"/>
  <c r="E144" i="3"/>
  <c r="K135" i="3"/>
  <c r="AE135" i="3" s="1"/>
  <c r="O137" i="3"/>
  <c r="E136" i="3"/>
  <c r="AX114" i="3"/>
  <c r="AS112" i="3"/>
  <c r="AD144" i="3"/>
  <c r="I145" i="3"/>
  <c r="AF137" i="3"/>
  <c r="M139" i="3"/>
  <c r="AF139" i="3" s="1"/>
  <c r="G41" i="1" s="1"/>
  <c r="M138" i="3"/>
  <c r="AZ108" i="3"/>
  <c r="AC132" i="3"/>
  <c r="D34" i="1" s="1"/>
  <c r="AQ98" i="3"/>
  <c r="AZ127" i="3"/>
  <c r="AC137" i="3"/>
  <c r="G139" i="3"/>
  <c r="AC139" i="3" s="1"/>
  <c r="D41" i="1" s="1"/>
  <c r="G138" i="3"/>
  <c r="AW127" i="3"/>
  <c r="AU92" i="3"/>
  <c r="O98" i="3"/>
  <c r="O136" i="3"/>
  <c r="AG136" i="3" s="1"/>
  <c r="AD137" i="3"/>
  <c r="I139" i="3"/>
  <c r="AD139" i="3" s="1"/>
  <c r="E41" i="1" s="1"/>
  <c r="I138" i="3"/>
  <c r="W137" i="3"/>
  <c r="U151" i="3"/>
  <c r="AJ150" i="3"/>
  <c r="K52" i="1" s="1"/>
  <c r="X113" i="3"/>
  <c r="AY114" i="3"/>
  <c r="AU96" i="3"/>
  <c r="O144" i="3"/>
  <c r="AV98" i="3"/>
  <c r="AJ138" i="3"/>
  <c r="K40" i="1" s="1"/>
  <c r="U141" i="3"/>
  <c r="Q151" i="3"/>
  <c r="AH150" i="3"/>
  <c r="I52" i="1" s="1"/>
  <c r="X110" i="3"/>
  <c r="AS82" i="3"/>
  <c r="AZ82" i="3" s="1"/>
  <c r="AS79" i="3"/>
  <c r="AS83" i="3"/>
  <c r="AZ83" i="3" s="1"/>
  <c r="AS81" i="3"/>
  <c r="AZ81" i="3" s="1"/>
  <c r="AS80" i="3"/>
  <c r="AZ80" i="3" s="1"/>
  <c r="AS84" i="3"/>
  <c r="AZ84" i="3" s="1"/>
  <c r="AZ78" i="3"/>
  <c r="K85" i="3"/>
  <c r="K134" i="3"/>
  <c r="AE134" i="3" s="1"/>
  <c r="AJ144" i="3"/>
  <c r="U145" i="3"/>
  <c r="AF132" i="3"/>
  <c r="G34" i="1" s="1"/>
  <c r="AT98" i="3"/>
  <c r="X106" i="3"/>
  <c r="AV114" i="3"/>
  <c r="AT106" i="3"/>
  <c r="M114" i="3"/>
  <c r="M131" i="3" s="1"/>
  <c r="AE91" i="3"/>
  <c r="AL91" i="3" s="1"/>
  <c r="K92" i="3"/>
  <c r="K97" i="3"/>
  <c r="K96" i="3"/>
  <c r="K93" i="3"/>
  <c r="K95" i="3"/>
  <c r="K94" i="3"/>
  <c r="I133" i="3"/>
  <c r="AD133" i="3" s="1"/>
  <c r="E35" i="1" s="1"/>
  <c r="AP106" i="3"/>
  <c r="E114" i="3"/>
  <c r="E135" i="3"/>
  <c r="X108" i="3"/>
  <c r="X107" i="3"/>
  <c r="AI138" i="3"/>
  <c r="J40" i="1" s="1"/>
  <c r="S141" i="3"/>
  <c r="AZ113" i="3"/>
  <c r="AH144" i="3"/>
  <c r="Q145" i="3"/>
  <c r="Q139" i="3"/>
  <c r="AH139" i="3" s="1"/>
  <c r="I41" i="1" s="1"/>
  <c r="AH137" i="3"/>
  <c r="Q138" i="3"/>
  <c r="G114" i="3"/>
  <c r="G131" i="3" s="1"/>
  <c r="AQ106" i="3"/>
  <c r="G135" i="3"/>
  <c r="AC135" i="3" s="1"/>
  <c r="M136" i="3"/>
  <c r="AF136" i="3" s="1"/>
  <c r="AR98" i="3"/>
  <c r="AD132" i="3"/>
  <c r="E34" i="1" s="1"/>
  <c r="AZ107" i="3"/>
  <c r="X111" i="3"/>
  <c r="AI144" i="3"/>
  <c r="S145" i="3"/>
  <c r="AY85" i="3"/>
  <c r="M144" i="3"/>
  <c r="AT112" i="3"/>
  <c r="AB137" i="3"/>
  <c r="E139" i="3"/>
  <c r="AB139" i="3" s="1"/>
  <c r="C41" i="1" s="1"/>
  <c r="E138" i="3"/>
  <c r="AJ132" i="3"/>
  <c r="K34" i="1" s="1"/>
  <c r="AX98" i="3"/>
  <c r="AQ112" i="3"/>
  <c r="G144" i="3"/>
  <c r="AZ109" i="3"/>
  <c r="X112" i="3"/>
  <c r="AD150" i="3"/>
  <c r="E52" i="1" s="1"/>
  <c r="I151" i="3"/>
  <c r="S151" i="3"/>
  <c r="AI150" i="3"/>
  <c r="J52" i="1" s="1"/>
  <c r="W136" i="3"/>
  <c r="AK136" i="3" s="1"/>
  <c r="W98" i="3"/>
  <c r="AY92" i="3"/>
  <c r="AY127" i="3"/>
  <c r="AZ111" i="3"/>
  <c r="W144" i="3"/>
  <c r="AP98" i="3"/>
  <c r="AB132" i="3"/>
  <c r="C34" i="1" s="1"/>
  <c r="AR114" i="3"/>
  <c r="X109" i="3"/>
  <c r="W152" i="3" l="1"/>
  <c r="AK152" i="3" s="1"/>
  <c r="L54" i="1" s="1"/>
  <c r="AK151" i="3"/>
  <c r="L53" i="1" s="1"/>
  <c r="AT114" i="3"/>
  <c r="AB135" i="3"/>
  <c r="X135" i="3"/>
  <c r="AL135" i="3" s="1"/>
  <c r="Q152" i="3"/>
  <c r="AH152" i="3" s="1"/>
  <c r="I54" i="1" s="1"/>
  <c r="AH151" i="3"/>
  <c r="I53" i="1" s="1"/>
  <c r="AD138" i="3"/>
  <c r="E40" i="1" s="1"/>
  <c r="I141" i="3"/>
  <c r="AB136" i="3"/>
  <c r="E131" i="3"/>
  <c r="Z114" i="3"/>
  <c r="AF131" i="3"/>
  <c r="M133" i="3"/>
  <c r="AF133" i="3" s="1"/>
  <c r="G35" i="1" s="1"/>
  <c r="U142" i="3"/>
  <c r="AJ142" i="3" s="1"/>
  <c r="K44" i="1" s="1"/>
  <c r="AJ141" i="3"/>
  <c r="K43" i="1" s="1"/>
  <c r="AG137" i="3"/>
  <c r="O139" i="3"/>
  <c r="AG139" i="3" s="1"/>
  <c r="H41" i="1" s="1"/>
  <c r="O138" i="3"/>
  <c r="U133" i="3"/>
  <c r="AJ133" i="3" s="1"/>
  <c r="K35" i="1" s="1"/>
  <c r="AH132" i="3"/>
  <c r="I34" i="1" s="1"/>
  <c r="Q133" i="3"/>
  <c r="AH133" i="3" s="1"/>
  <c r="I35" i="1" s="1"/>
  <c r="AU98" i="3"/>
  <c r="AB144" i="3"/>
  <c r="E145" i="3"/>
  <c r="M151" i="3"/>
  <c r="AF150" i="3"/>
  <c r="G52" i="1" s="1"/>
  <c r="S142" i="3"/>
  <c r="AI142" i="3" s="1"/>
  <c r="J44" i="1" s="1"/>
  <c r="AI141" i="3"/>
  <c r="J43" i="1" s="1"/>
  <c r="AS94" i="3"/>
  <c r="AZ94" i="3" s="1"/>
  <c r="Y107" i="3"/>
  <c r="Z107" i="3" s="1"/>
  <c r="X114" i="3"/>
  <c r="AG144" i="3"/>
  <c r="O145" i="3"/>
  <c r="AZ112" i="3"/>
  <c r="AZ106" i="3"/>
  <c r="AP114" i="3"/>
  <c r="AF138" i="3"/>
  <c r="G40" i="1" s="1"/>
  <c r="M141" i="3"/>
  <c r="S152" i="3"/>
  <c r="AI152" i="3" s="1"/>
  <c r="J54" i="1" s="1"/>
  <c r="AI151" i="3"/>
  <c r="J53" i="1" s="1"/>
  <c r="AS95" i="3"/>
  <c r="AZ95" i="3" s="1"/>
  <c r="AD145" i="3"/>
  <c r="I146" i="3"/>
  <c r="AD146" i="3" s="1"/>
  <c r="AD151" i="3"/>
  <c r="E53" i="1" s="1"/>
  <c r="I152" i="3"/>
  <c r="AD152" i="3" s="1"/>
  <c r="E54" i="1" s="1"/>
  <c r="AS93" i="3"/>
  <c r="AZ93" i="3" s="1"/>
  <c r="K137" i="3"/>
  <c r="AC138" i="3"/>
  <c r="D40" i="1" s="1"/>
  <c r="G141" i="3"/>
  <c r="G151" i="3"/>
  <c r="AC150" i="3"/>
  <c r="D52" i="1" s="1"/>
  <c r="Q146" i="3"/>
  <c r="AH146" i="3" s="1"/>
  <c r="AH145" i="3"/>
  <c r="AS96" i="3"/>
  <c r="AZ96" i="3" s="1"/>
  <c r="X144" i="3"/>
  <c r="U146" i="3"/>
  <c r="AJ145" i="3"/>
  <c r="AS85" i="3"/>
  <c r="AZ85" i="3" s="1"/>
  <c r="AZ79" i="3"/>
  <c r="O151" i="3"/>
  <c r="AG150" i="3"/>
  <c r="H52" i="1" s="1"/>
  <c r="AY98" i="3"/>
  <c r="AQ114" i="3"/>
  <c r="AS97" i="3"/>
  <c r="AZ97" i="3" s="1"/>
  <c r="AL130" i="3"/>
  <c r="M32" i="1" s="1"/>
  <c r="AB138" i="3"/>
  <c r="C40" i="1" s="1"/>
  <c r="E141" i="3"/>
  <c r="S146" i="3"/>
  <c r="AI146" i="3" s="1"/>
  <c r="AI145" i="3"/>
  <c r="AC131" i="3"/>
  <c r="G133" i="3"/>
  <c r="AC133" i="3" s="1"/>
  <c r="D35" i="1" s="1"/>
  <c r="K136" i="3"/>
  <c r="AE136" i="3" s="1"/>
  <c r="K98" i="3"/>
  <c r="AS92" i="3"/>
  <c r="AZ92" i="3" s="1"/>
  <c r="AL150" i="3"/>
  <c r="M52" i="1" s="1"/>
  <c r="D19" i="21" s="1"/>
  <c r="U152" i="3"/>
  <c r="AJ152" i="3" s="1"/>
  <c r="K54" i="1" s="1"/>
  <c r="AJ151" i="3"/>
  <c r="K53" i="1" s="1"/>
  <c r="K144" i="3"/>
  <c r="AE131" i="3"/>
  <c r="AF144" i="3"/>
  <c r="M145" i="3"/>
  <c r="AK144" i="3"/>
  <c r="W145" i="3"/>
  <c r="AK145" i="3" s="1"/>
  <c r="AC144" i="3"/>
  <c r="G145" i="3"/>
  <c r="AH138" i="3"/>
  <c r="I40" i="1" s="1"/>
  <c r="Q141" i="3"/>
  <c r="AB150" i="3"/>
  <c r="C52" i="1" s="1"/>
  <c r="E151" i="3"/>
  <c r="W139" i="3"/>
  <c r="L41" i="1" s="1"/>
  <c r="AK137" i="3"/>
  <c r="W138" i="3"/>
  <c r="AS114" i="3"/>
  <c r="AG132" i="3" l="1"/>
  <c r="H34" i="1" s="1"/>
  <c r="O133" i="3"/>
  <c r="AG133" i="3" s="1"/>
  <c r="H35" i="1" s="1"/>
  <c r="AB131" i="3"/>
  <c r="E133" i="3"/>
  <c r="AB133" i="3" s="1"/>
  <c r="C35" i="1" s="1"/>
  <c r="X136" i="3"/>
  <c r="AL136" i="3" s="1"/>
  <c r="AK132" i="3"/>
  <c r="L34" i="1" s="1"/>
  <c r="W133" i="3"/>
  <c r="AK133" i="3" s="1"/>
  <c r="L35" i="1" s="1"/>
  <c r="AC141" i="3"/>
  <c r="D43" i="1" s="1"/>
  <c r="G142" i="3"/>
  <c r="AC142" i="3" s="1"/>
  <c r="D44" i="1" s="1"/>
  <c r="AL144" i="3"/>
  <c r="M46" i="1" s="1"/>
  <c r="X145" i="3"/>
  <c r="G152" i="3"/>
  <c r="AC152" i="3" s="1"/>
  <c r="D54" i="1" s="1"/>
  <c r="AC151" i="3"/>
  <c r="D53" i="1" s="1"/>
  <c r="O152" i="3"/>
  <c r="AG152" i="3" s="1"/>
  <c r="H54" i="1" s="1"/>
  <c r="AG151" i="3"/>
  <c r="H53" i="1" s="1"/>
  <c r="AF145" i="3"/>
  <c r="M146" i="3"/>
  <c r="AF146" i="3" s="1"/>
  <c r="AK138" i="3"/>
  <c r="L40" i="1" s="1"/>
  <c r="W141" i="3"/>
  <c r="AE144" i="3"/>
  <c r="K145" i="3"/>
  <c r="AE137" i="3"/>
  <c r="K139" i="3"/>
  <c r="AE139" i="3" s="1"/>
  <c r="F41" i="1" s="1"/>
  <c r="K138" i="3"/>
  <c r="X137" i="3"/>
  <c r="Y135" i="3"/>
  <c r="AL134" i="3"/>
  <c r="M36" i="1" s="1"/>
  <c r="AG138" i="3"/>
  <c r="H40" i="1" s="1"/>
  <c r="O141" i="3"/>
  <c r="AB151" i="3"/>
  <c r="C53" i="1" s="1"/>
  <c r="E152" i="3"/>
  <c r="AB152" i="3" s="1"/>
  <c r="C54" i="1" s="1"/>
  <c r="AB141" i="3"/>
  <c r="C43" i="1" s="1"/>
  <c r="E142" i="3"/>
  <c r="AB142" i="3" s="1"/>
  <c r="C44" i="1" s="1"/>
  <c r="Q142" i="3"/>
  <c r="AH142" i="3" s="1"/>
  <c r="I44" i="1" s="1"/>
  <c r="AH141" i="3"/>
  <c r="I43" i="1" s="1"/>
  <c r="M152" i="3"/>
  <c r="AF152" i="3" s="1"/>
  <c r="G54" i="1" s="1"/>
  <c r="AF151" i="3"/>
  <c r="G53" i="1" s="1"/>
  <c r="M142" i="3"/>
  <c r="AF142" i="3" s="1"/>
  <c r="G44" i="1" s="1"/>
  <c r="AF141" i="3"/>
  <c r="G43" i="1" s="1"/>
  <c r="G146" i="3"/>
  <c r="AC146" i="3" s="1"/>
  <c r="AC145" i="3"/>
  <c r="BA107" i="3"/>
  <c r="AZ114" i="3"/>
  <c r="AB145" i="3"/>
  <c r="E146" i="3"/>
  <c r="AB146" i="3" s="1"/>
  <c r="X131" i="3"/>
  <c r="Y114" i="3"/>
  <c r="AD141" i="3"/>
  <c r="E43" i="1" s="1"/>
  <c r="I142" i="3"/>
  <c r="AD142" i="3" s="1"/>
  <c r="E44" i="1" s="1"/>
  <c r="K151" i="3"/>
  <c r="X151" i="3" s="1"/>
  <c r="AE150" i="3"/>
  <c r="F52" i="1" s="1"/>
  <c r="AN135" i="3"/>
  <c r="AM135" i="3"/>
  <c r="AS98" i="3"/>
  <c r="AZ98" i="3" s="1"/>
  <c r="AL132" i="3"/>
  <c r="M34" i="1" s="1"/>
  <c r="O146" i="3"/>
  <c r="AG146" i="3" s="1"/>
  <c r="AG145" i="3"/>
  <c r="AE132" i="3" l="1"/>
  <c r="F34" i="1" s="1"/>
  <c r="K133" i="3"/>
  <c r="AE133" i="3" s="1"/>
  <c r="F35" i="1" s="1"/>
  <c r="AK141" i="3"/>
  <c r="L43" i="1" s="1"/>
  <c r="W142" i="3"/>
  <c r="AK142" i="3" s="1"/>
  <c r="L44" i="1" s="1"/>
  <c r="AE151" i="3"/>
  <c r="F53" i="1" s="1"/>
  <c r="K152" i="3"/>
  <c r="AE152" i="3" s="1"/>
  <c r="F54" i="1" s="1"/>
  <c r="AE145" i="3"/>
  <c r="K146" i="3"/>
  <c r="AE146" i="3" s="1"/>
  <c r="O142" i="3"/>
  <c r="AG142" i="3" s="1"/>
  <c r="H44" i="1" s="1"/>
  <c r="AG141" i="3"/>
  <c r="H43" i="1" s="1"/>
  <c r="Z137" i="3"/>
  <c r="X139" i="3"/>
  <c r="AL137" i="3"/>
  <c r="X152" i="3"/>
  <c r="AL152" i="3" s="1"/>
  <c r="M54" i="1" s="1"/>
  <c r="AL151" i="3"/>
  <c r="M53" i="1" s="1"/>
  <c r="E19" i="21" s="1"/>
  <c r="F19" i="21" s="1"/>
  <c r="C44" i="21" s="1"/>
  <c r="E44" i="21" s="1"/>
  <c r="AE138" i="3"/>
  <c r="F40" i="1" s="1"/>
  <c r="K141" i="3"/>
  <c r="X138" i="3"/>
  <c r="AL131" i="3"/>
  <c r="X133" i="3"/>
  <c r="AL133" i="3" s="1"/>
  <c r="M35" i="1" s="1"/>
  <c r="Z32" i="1" s="1"/>
  <c r="Z33" i="1" s="1"/>
  <c r="X146" i="3"/>
  <c r="AL146" i="3" s="1"/>
  <c r="M48" i="1" s="1"/>
  <c r="AL145" i="3"/>
  <c r="M47" i="1" s="1"/>
  <c r="AE141" i="3" l="1"/>
  <c r="F43" i="1" s="1"/>
  <c r="K142" i="3"/>
  <c r="AE142" i="3" s="1"/>
  <c r="F44" i="1" s="1"/>
  <c r="AL138" i="3"/>
  <c r="M40" i="1" s="1"/>
  <c r="X141" i="3"/>
  <c r="X142" i="3" s="1"/>
  <c r="Y137" i="3"/>
  <c r="AN145" i="3"/>
  <c r="AM145" i="3"/>
  <c r="AM147" i="3" l="1"/>
  <c r="N49" i="1" s="1"/>
  <c r="N47" i="1"/>
  <c r="AN147" i="3"/>
  <c r="O49" i="1" s="1"/>
  <c r="O47" i="1"/>
  <c r="AO147" i="3"/>
  <c r="AN150" i="3"/>
  <c r="AM150" i="3" l="1"/>
  <c r="P49" i="1"/>
  <c r="AN151" i="3"/>
  <c r="AN152" i="3" s="1"/>
  <c r="O54" i="1" s="1"/>
  <c r="O52" i="1"/>
  <c r="J19" i="21" s="1"/>
  <c r="AM151" i="3"/>
  <c r="N53" i="1" s="1"/>
  <c r="H19" i="21" s="1"/>
  <c r="I19" i="21" s="1"/>
  <c r="N52" i="1"/>
  <c r="G19" i="21" s="1"/>
  <c r="O53" i="1"/>
  <c r="K19" i="21" s="1"/>
  <c r="L19" i="21" s="1"/>
  <c r="AM152" i="3" l="1"/>
  <c r="N54" i="1" s="1"/>
  <c r="L25" i="1"/>
  <c r="N10" i="1"/>
  <c r="O10" i="1"/>
  <c r="C6" i="1"/>
  <c r="D6" i="1"/>
  <c r="E6" i="1"/>
  <c r="F6" i="1"/>
  <c r="G6" i="1"/>
  <c r="H6" i="1"/>
  <c r="I6" i="1"/>
  <c r="J6" i="1"/>
  <c r="K6" i="1"/>
  <c r="L6" i="1"/>
  <c r="M6" i="1"/>
  <c r="C9" i="1"/>
  <c r="D9" i="1"/>
  <c r="E9" i="1"/>
  <c r="F9" i="1"/>
  <c r="G9" i="1"/>
  <c r="H9" i="1"/>
  <c r="I9" i="1"/>
  <c r="J9" i="1"/>
  <c r="K9" i="1"/>
  <c r="L9" i="1"/>
  <c r="M9" i="1"/>
  <c r="C10" i="1"/>
  <c r="D10" i="1"/>
  <c r="E10" i="1"/>
  <c r="F10" i="1"/>
  <c r="G10" i="1"/>
  <c r="H10" i="1"/>
  <c r="I10" i="1"/>
  <c r="J10" i="1"/>
  <c r="K10" i="1"/>
  <c r="L10" i="1"/>
  <c r="M10" i="1"/>
  <c r="C11" i="1"/>
  <c r="D11" i="1"/>
  <c r="E11" i="1"/>
  <c r="F11" i="1"/>
  <c r="G11" i="1"/>
  <c r="H11" i="1"/>
  <c r="I11" i="1"/>
  <c r="J11" i="1"/>
  <c r="K11" i="1"/>
  <c r="L11" i="1"/>
  <c r="M11" i="1"/>
  <c r="C12" i="1"/>
  <c r="D12" i="1"/>
  <c r="E12" i="1"/>
  <c r="F12" i="1"/>
  <c r="G12" i="1"/>
  <c r="H12" i="1"/>
  <c r="I12" i="1"/>
  <c r="J12" i="1"/>
  <c r="K12" i="1"/>
  <c r="L12" i="1"/>
  <c r="M12" i="1"/>
  <c r="M15" i="1"/>
  <c r="M16" i="1"/>
  <c r="M17" i="1"/>
  <c r="C18" i="1"/>
  <c r="D18" i="1"/>
  <c r="E18" i="1"/>
  <c r="F18" i="1"/>
  <c r="G18" i="1"/>
  <c r="H18" i="1"/>
  <c r="I18" i="1"/>
  <c r="J18" i="1"/>
  <c r="K18" i="1"/>
  <c r="L18" i="1"/>
  <c r="M18" i="1"/>
  <c r="C19" i="1"/>
  <c r="D19" i="1"/>
  <c r="E19" i="1"/>
  <c r="F19" i="1"/>
  <c r="G19" i="1"/>
  <c r="H19" i="1"/>
  <c r="I19" i="1"/>
  <c r="J19" i="1"/>
  <c r="K19" i="1"/>
  <c r="L19" i="1"/>
  <c r="C20" i="1"/>
  <c r="D20" i="1"/>
  <c r="E20" i="1"/>
  <c r="F20" i="1"/>
  <c r="G20" i="1"/>
  <c r="H20" i="1"/>
  <c r="I20" i="1"/>
  <c r="J20" i="1"/>
  <c r="K20" i="1"/>
  <c r="L20" i="1"/>
  <c r="C21" i="1"/>
  <c r="D21" i="1"/>
  <c r="E21" i="1"/>
  <c r="F21" i="1"/>
  <c r="G21" i="1"/>
  <c r="H21" i="1"/>
  <c r="I21" i="1"/>
  <c r="J21" i="1"/>
  <c r="K21" i="1"/>
  <c r="L21" i="1"/>
  <c r="AK146" i="2"/>
  <c r="AJ146" i="2"/>
  <c r="AE143" i="2"/>
  <c r="K143" i="2"/>
  <c r="X140" i="2"/>
  <c r="AJ127" i="2"/>
  <c r="AG127" i="2"/>
  <c r="V127" i="2"/>
  <c r="T127" i="2"/>
  <c r="R127" i="2"/>
  <c r="P127" i="2"/>
  <c r="N127" i="2"/>
  <c r="L127" i="2"/>
  <c r="J127" i="2"/>
  <c r="H127" i="2"/>
  <c r="F127" i="2"/>
  <c r="D127" i="2"/>
  <c r="AL126" i="2"/>
  <c r="AK126" i="2"/>
  <c r="AJ126" i="2"/>
  <c r="AI126" i="2"/>
  <c r="AH126" i="2"/>
  <c r="AG126" i="2"/>
  <c r="AE126" i="2"/>
  <c r="AD126" i="2"/>
  <c r="AC126" i="2"/>
  <c r="AL125" i="2"/>
  <c r="AK125" i="2"/>
  <c r="AJ125" i="2"/>
  <c r="AI125" i="2"/>
  <c r="AH125" i="2"/>
  <c r="AG125" i="2"/>
  <c r="AF125" i="2"/>
  <c r="AE125" i="2"/>
  <c r="AD125" i="2"/>
  <c r="AC125" i="2"/>
  <c r="AC127" i="2" s="1"/>
  <c r="AL124" i="2"/>
  <c r="AK124" i="2"/>
  <c r="AJ124" i="2"/>
  <c r="AI124" i="2"/>
  <c r="AH124" i="2"/>
  <c r="AG124" i="2"/>
  <c r="AF124" i="2"/>
  <c r="AE124" i="2"/>
  <c r="AD124" i="2"/>
  <c r="AC124" i="2"/>
  <c r="AL123" i="2"/>
  <c r="AK123" i="2"/>
  <c r="AJ123" i="2"/>
  <c r="AI123" i="2"/>
  <c r="AH123" i="2"/>
  <c r="AG123" i="2"/>
  <c r="AF123" i="2"/>
  <c r="AE123" i="2"/>
  <c r="AD123" i="2"/>
  <c r="AC123" i="2"/>
  <c r="AL122" i="2"/>
  <c r="AK122" i="2"/>
  <c r="AJ122" i="2"/>
  <c r="AI122" i="2"/>
  <c r="AH122" i="2"/>
  <c r="AH127" i="2" s="1"/>
  <c r="AG122" i="2"/>
  <c r="AF122" i="2"/>
  <c r="AE122" i="2"/>
  <c r="AD122" i="2"/>
  <c r="AC122" i="2"/>
  <c r="AL121" i="2"/>
  <c r="AL127" i="2" s="1"/>
  <c r="AK121" i="2"/>
  <c r="AK127" i="2" s="1"/>
  <c r="AJ121" i="2"/>
  <c r="AI121" i="2"/>
  <c r="AH121" i="2"/>
  <c r="AG121" i="2"/>
  <c r="AF121" i="2"/>
  <c r="AF127" i="2" s="1"/>
  <c r="AE121" i="2"/>
  <c r="AE127" i="2" s="1"/>
  <c r="AD121" i="2"/>
  <c r="AD127" i="2" s="1"/>
  <c r="AC121" i="2"/>
  <c r="V119" i="2"/>
  <c r="T119" i="2"/>
  <c r="R119" i="2"/>
  <c r="P119" i="2"/>
  <c r="N119" i="2"/>
  <c r="L119" i="2"/>
  <c r="J119" i="2"/>
  <c r="H119" i="2"/>
  <c r="F119" i="2"/>
  <c r="D119" i="2"/>
  <c r="V114" i="2"/>
  <c r="T114" i="2"/>
  <c r="R114" i="2"/>
  <c r="P114" i="2"/>
  <c r="N114" i="2"/>
  <c r="L114" i="2"/>
  <c r="J114" i="2"/>
  <c r="H114" i="2"/>
  <c r="F114" i="2"/>
  <c r="D114" i="2"/>
  <c r="AL113" i="2"/>
  <c r="AK113" i="2"/>
  <c r="AJ113" i="2"/>
  <c r="AI113" i="2"/>
  <c r="AH113" i="2"/>
  <c r="AG113" i="2"/>
  <c r="AF113" i="2"/>
  <c r="AE113" i="2"/>
  <c r="AD113" i="2"/>
  <c r="AC113" i="2"/>
  <c r="AL112" i="2"/>
  <c r="AK112" i="2"/>
  <c r="AJ112" i="2"/>
  <c r="AI112" i="2"/>
  <c r="AH112" i="2"/>
  <c r="AG112" i="2"/>
  <c r="AF112" i="2"/>
  <c r="AE112" i="2"/>
  <c r="AD112" i="2"/>
  <c r="AC112" i="2"/>
  <c r="AL111" i="2"/>
  <c r="AK111" i="2"/>
  <c r="AJ111" i="2"/>
  <c r="AI111" i="2"/>
  <c r="AH111" i="2"/>
  <c r="AG111" i="2"/>
  <c r="AF111" i="2"/>
  <c r="AE111" i="2"/>
  <c r="AD111" i="2"/>
  <c r="AC111" i="2"/>
  <c r="AL110" i="2"/>
  <c r="AK110" i="2"/>
  <c r="AJ110" i="2"/>
  <c r="AI110" i="2"/>
  <c r="AH110" i="2"/>
  <c r="AG110" i="2"/>
  <c r="AF110" i="2"/>
  <c r="AE110" i="2"/>
  <c r="AD110" i="2"/>
  <c r="AC110" i="2"/>
  <c r="AU109" i="2"/>
  <c r="AL109" i="2"/>
  <c r="AK109" i="2"/>
  <c r="AJ109" i="2"/>
  <c r="AI109" i="2"/>
  <c r="AH109" i="2"/>
  <c r="AG109" i="2"/>
  <c r="AF109" i="2"/>
  <c r="AE109" i="2"/>
  <c r="AD109" i="2"/>
  <c r="AC109" i="2"/>
  <c r="AL108" i="2"/>
  <c r="AK108" i="2"/>
  <c r="AJ108" i="2"/>
  <c r="AI108" i="2"/>
  <c r="AH108" i="2"/>
  <c r="AG108" i="2"/>
  <c r="AF108" i="2"/>
  <c r="AE108" i="2"/>
  <c r="AD108" i="2"/>
  <c r="AC108" i="2"/>
  <c r="AL107" i="2"/>
  <c r="AK107" i="2"/>
  <c r="AJ107" i="2"/>
  <c r="AI107" i="2"/>
  <c r="AH107" i="2"/>
  <c r="AG107" i="2"/>
  <c r="AF107" i="2"/>
  <c r="AE107" i="2"/>
  <c r="AD107" i="2"/>
  <c r="AC107" i="2"/>
  <c r="AL106" i="2"/>
  <c r="AK106" i="2"/>
  <c r="AJ106" i="2"/>
  <c r="AI106" i="2"/>
  <c r="AH106" i="2"/>
  <c r="AG106" i="2"/>
  <c r="AF106" i="2"/>
  <c r="AE106" i="2"/>
  <c r="AD106" i="2"/>
  <c r="AC106" i="2"/>
  <c r="AL103" i="2"/>
  <c r="AK103" i="2"/>
  <c r="AJ103" i="2"/>
  <c r="AI103" i="2"/>
  <c r="AH103" i="2"/>
  <c r="V103" i="2"/>
  <c r="T103" i="2"/>
  <c r="R103" i="2"/>
  <c r="P103" i="2"/>
  <c r="N103" i="2"/>
  <c r="L103" i="2"/>
  <c r="AG103" i="2" s="1"/>
  <c r="J103" i="2"/>
  <c r="H103" i="2"/>
  <c r="AF103" i="2" s="1"/>
  <c r="F103" i="2"/>
  <c r="AD103" i="2" s="1"/>
  <c r="D103" i="2"/>
  <c r="AC103" i="2" s="1"/>
  <c r="AL102" i="2"/>
  <c r="AK102" i="2"/>
  <c r="AJ102" i="2"/>
  <c r="AI102" i="2"/>
  <c r="AH102" i="2"/>
  <c r="AG102" i="2"/>
  <c r="AF102" i="2"/>
  <c r="AE102" i="2"/>
  <c r="AD102" i="2"/>
  <c r="AC102" i="2"/>
  <c r="AL101" i="2"/>
  <c r="AK101" i="2"/>
  <c r="AJ101" i="2"/>
  <c r="AI101" i="2"/>
  <c r="AH101" i="2"/>
  <c r="AG101" i="2"/>
  <c r="AF101" i="2"/>
  <c r="AE101" i="2"/>
  <c r="AD101" i="2"/>
  <c r="AC101" i="2"/>
  <c r="Q101" i="2"/>
  <c r="O101" i="2"/>
  <c r="AK98" i="2"/>
  <c r="AF98" i="2"/>
  <c r="AD98" i="2"/>
  <c r="AC98" i="2"/>
  <c r="V98" i="2"/>
  <c r="AL98" i="2" s="1"/>
  <c r="T98" i="2"/>
  <c r="R98" i="2"/>
  <c r="AJ98" i="2" s="1"/>
  <c r="P98" i="2"/>
  <c r="AI98" i="2" s="1"/>
  <c r="N98" i="2"/>
  <c r="AH98" i="2" s="1"/>
  <c r="L98" i="2"/>
  <c r="AG98" i="2" s="1"/>
  <c r="J98" i="2"/>
  <c r="H98" i="2"/>
  <c r="F98" i="2"/>
  <c r="D98" i="2"/>
  <c r="AL97" i="2"/>
  <c r="AK97" i="2"/>
  <c r="AJ97" i="2"/>
  <c r="AI97" i="2"/>
  <c r="AH97" i="2"/>
  <c r="AG97" i="2"/>
  <c r="AF97" i="2"/>
  <c r="AE97" i="2"/>
  <c r="AD97" i="2"/>
  <c r="AC97" i="2"/>
  <c r="AL96" i="2"/>
  <c r="AK96" i="2"/>
  <c r="AJ96" i="2"/>
  <c r="AI96" i="2"/>
  <c r="AH96" i="2"/>
  <c r="AG96" i="2"/>
  <c r="AE96" i="2"/>
  <c r="AD96" i="2"/>
  <c r="AC96" i="2"/>
  <c r="AL95" i="2"/>
  <c r="AK95" i="2"/>
  <c r="AJ95" i="2"/>
  <c r="AI95" i="2"/>
  <c r="AH95" i="2"/>
  <c r="AG95" i="2"/>
  <c r="AF95" i="2"/>
  <c r="AE95" i="2"/>
  <c r="AD95" i="2"/>
  <c r="AC95" i="2"/>
  <c r="AL94" i="2"/>
  <c r="AK94" i="2"/>
  <c r="AJ94" i="2"/>
  <c r="AI94" i="2"/>
  <c r="AH94" i="2"/>
  <c r="AG94" i="2"/>
  <c r="AF94" i="2"/>
  <c r="AE94" i="2"/>
  <c r="AD94" i="2"/>
  <c r="AC94" i="2"/>
  <c r="AL93" i="2"/>
  <c r="AK93" i="2"/>
  <c r="AJ93" i="2"/>
  <c r="AI93" i="2"/>
  <c r="AH93" i="2"/>
  <c r="AG93" i="2"/>
  <c r="AF93" i="2"/>
  <c r="AE93" i="2"/>
  <c r="AD93" i="2"/>
  <c r="AC93" i="2"/>
  <c r="AL92" i="2"/>
  <c r="AK92" i="2"/>
  <c r="AJ92" i="2"/>
  <c r="AI92" i="2"/>
  <c r="AH92" i="2"/>
  <c r="AG92" i="2"/>
  <c r="AF92" i="2"/>
  <c r="AE92" i="2"/>
  <c r="AD92" i="2"/>
  <c r="AC92" i="2"/>
  <c r="V90" i="2"/>
  <c r="T90" i="2"/>
  <c r="R90" i="2"/>
  <c r="P90" i="2"/>
  <c r="N90" i="2"/>
  <c r="L90" i="2"/>
  <c r="J90" i="2"/>
  <c r="H90" i="2"/>
  <c r="F90" i="2"/>
  <c r="D90" i="2"/>
  <c r="AL85" i="2"/>
  <c r="AJ85" i="2"/>
  <c r="AD85" i="2"/>
  <c r="V85" i="2"/>
  <c r="T85" i="2"/>
  <c r="R85" i="2"/>
  <c r="P85" i="2"/>
  <c r="N85" i="2"/>
  <c r="L85" i="2"/>
  <c r="J85" i="2"/>
  <c r="H85" i="2"/>
  <c r="F85" i="2"/>
  <c r="D85" i="2"/>
  <c r="AL84" i="2"/>
  <c r="AK84" i="2"/>
  <c r="AJ84" i="2"/>
  <c r="AI84" i="2"/>
  <c r="AH84" i="2"/>
  <c r="AG84" i="2"/>
  <c r="AF84" i="2"/>
  <c r="AE84" i="2"/>
  <c r="AD84" i="2"/>
  <c r="AC84" i="2"/>
  <c r="AL83" i="2"/>
  <c r="AK83" i="2"/>
  <c r="AJ83" i="2"/>
  <c r="AI83" i="2"/>
  <c r="AH83" i="2"/>
  <c r="AG83" i="2"/>
  <c r="AF83" i="2"/>
  <c r="AE83" i="2"/>
  <c r="AD83" i="2"/>
  <c r="AC83" i="2"/>
  <c r="AL82" i="2"/>
  <c r="AK82" i="2"/>
  <c r="AJ82" i="2"/>
  <c r="AI82" i="2"/>
  <c r="AH82" i="2"/>
  <c r="AG82" i="2"/>
  <c r="AF82" i="2"/>
  <c r="AE82" i="2"/>
  <c r="AD82" i="2"/>
  <c r="AC82" i="2"/>
  <c r="AL81" i="2"/>
  <c r="AK81" i="2"/>
  <c r="AJ81" i="2"/>
  <c r="AI81" i="2"/>
  <c r="AH81" i="2"/>
  <c r="AG81" i="2"/>
  <c r="AF81" i="2"/>
  <c r="AE81" i="2"/>
  <c r="AD81" i="2"/>
  <c r="AC81" i="2"/>
  <c r="AL80" i="2"/>
  <c r="AK80" i="2"/>
  <c r="AJ80" i="2"/>
  <c r="AI80" i="2"/>
  <c r="AH80" i="2"/>
  <c r="AG80" i="2"/>
  <c r="AF80" i="2"/>
  <c r="AE80" i="2"/>
  <c r="AD80" i="2"/>
  <c r="AC80" i="2"/>
  <c r="AL79" i="2"/>
  <c r="AK79" i="2"/>
  <c r="AJ79" i="2"/>
  <c r="AI79" i="2"/>
  <c r="AH79" i="2"/>
  <c r="AG79" i="2"/>
  <c r="AF79" i="2"/>
  <c r="AE79" i="2"/>
  <c r="AD79" i="2"/>
  <c r="AC79" i="2"/>
  <c r="V77" i="2"/>
  <c r="T77" i="2"/>
  <c r="R77" i="2"/>
  <c r="P77" i="2"/>
  <c r="N77" i="2"/>
  <c r="L77" i="2"/>
  <c r="J77" i="2"/>
  <c r="H77" i="2"/>
  <c r="F77" i="2"/>
  <c r="D77" i="2"/>
  <c r="V63" i="2"/>
  <c r="T63" i="2"/>
  <c r="R63" i="2"/>
  <c r="P63" i="2"/>
  <c r="N63" i="2"/>
  <c r="L63" i="2"/>
  <c r="K63" i="2"/>
  <c r="J63" i="2"/>
  <c r="I63" i="2"/>
  <c r="H63" i="2"/>
  <c r="F63" i="2"/>
  <c r="V62" i="2"/>
  <c r="T62" i="2"/>
  <c r="S62" i="2"/>
  <c r="R62" i="2"/>
  <c r="Q62" i="2"/>
  <c r="P62" i="2"/>
  <c r="O62" i="2"/>
  <c r="N62" i="2"/>
  <c r="M62" i="2"/>
  <c r="M102" i="2" s="1"/>
  <c r="L62" i="2"/>
  <c r="J62" i="2"/>
  <c r="H62" i="2"/>
  <c r="F62" i="2"/>
  <c r="E57" i="2"/>
  <c r="H56" i="2"/>
  <c r="E56" i="2"/>
  <c r="AL52" i="2"/>
  <c r="AK52" i="2"/>
  <c r="AJ52" i="2"/>
  <c r="AI52" i="2"/>
  <c r="AE52" i="2"/>
  <c r="AD52" i="2"/>
  <c r="AC52" i="2"/>
  <c r="W52" i="2"/>
  <c r="U52" i="2"/>
  <c r="S52" i="2"/>
  <c r="Q52" i="2"/>
  <c r="O52" i="2"/>
  <c r="AH52" i="2" s="1"/>
  <c r="M52" i="2"/>
  <c r="AG52" i="2" s="1"/>
  <c r="K52" i="2"/>
  <c r="AF52" i="2" s="1"/>
  <c r="AM52" i="2" s="1"/>
  <c r="I52" i="2"/>
  <c r="G52" i="2"/>
  <c r="E52" i="2"/>
  <c r="AL51" i="2"/>
  <c r="AK51" i="2"/>
  <c r="AJ51" i="2"/>
  <c r="AI51" i="2"/>
  <c r="AH51" i="2"/>
  <c r="AG51" i="2"/>
  <c r="AF51" i="2"/>
  <c r="AE51" i="2"/>
  <c r="AC51" i="2"/>
  <c r="W51" i="2"/>
  <c r="U51" i="2"/>
  <c r="S51" i="2"/>
  <c r="Q51" i="2"/>
  <c r="O51" i="2"/>
  <c r="M51" i="2"/>
  <c r="K51" i="2"/>
  <c r="I51" i="2"/>
  <c r="G51" i="2"/>
  <c r="AD51" i="2" s="1"/>
  <c r="E51" i="2"/>
  <c r="AK50" i="2"/>
  <c r="AJ50" i="2"/>
  <c r="AI50" i="2"/>
  <c r="AH50" i="2"/>
  <c r="AG50" i="2"/>
  <c r="AF50" i="2"/>
  <c r="AD50" i="2"/>
  <c r="AC50" i="2"/>
  <c r="W50" i="2"/>
  <c r="X50" i="2" s="1"/>
  <c r="U50" i="2"/>
  <c r="Q50" i="2"/>
  <c r="O50" i="2"/>
  <c r="M50" i="2"/>
  <c r="K50" i="2"/>
  <c r="I50" i="2"/>
  <c r="AE50" i="2" s="1"/>
  <c r="G50" i="2"/>
  <c r="E50" i="2"/>
  <c r="AL49" i="2"/>
  <c r="AJ49" i="2"/>
  <c r="AH49" i="2"/>
  <c r="AG49" i="2"/>
  <c r="AF49" i="2"/>
  <c r="AE49" i="2"/>
  <c r="AD49" i="2"/>
  <c r="W49" i="2"/>
  <c r="U49" i="2"/>
  <c r="AK49" i="2" s="1"/>
  <c r="S49" i="2"/>
  <c r="Q49" i="2"/>
  <c r="AI49" i="2" s="1"/>
  <c r="O49" i="2"/>
  <c r="M49" i="2"/>
  <c r="K49" i="2"/>
  <c r="I49" i="2"/>
  <c r="G49" i="2"/>
  <c r="E49" i="2"/>
  <c r="AH48" i="2"/>
  <c r="AF48" i="2"/>
  <c r="AE48" i="2"/>
  <c r="AD48" i="2"/>
  <c r="AC48" i="2"/>
  <c r="W48" i="2"/>
  <c r="X48" i="2" s="1"/>
  <c r="U48" i="2"/>
  <c r="AK48" i="2" s="1"/>
  <c r="S48" i="2"/>
  <c r="AJ48" i="2" s="1"/>
  <c r="Q48" i="2"/>
  <c r="AI48" i="2" s="1"/>
  <c r="O48" i="2"/>
  <c r="M48" i="2"/>
  <c r="AG48" i="2" s="1"/>
  <c r="K48" i="2"/>
  <c r="I48" i="2"/>
  <c r="G48" i="2"/>
  <c r="E48" i="2"/>
  <c r="AM47" i="2"/>
  <c r="AL47" i="2"/>
  <c r="AK47" i="2"/>
  <c r="AJ47" i="2"/>
  <c r="AF47" i="2"/>
  <c r="AD47" i="2"/>
  <c r="AC47" i="2"/>
  <c r="X47" i="2"/>
  <c r="W47" i="2"/>
  <c r="U47" i="2"/>
  <c r="S47" i="2"/>
  <c r="Q47" i="2"/>
  <c r="O47" i="2"/>
  <c r="AH47" i="2" s="1"/>
  <c r="M47" i="2"/>
  <c r="K47" i="2"/>
  <c r="I47" i="2"/>
  <c r="G47" i="2"/>
  <c r="E47" i="2"/>
  <c r="AG46" i="2"/>
  <c r="AF46" i="2"/>
  <c r="W46" i="2"/>
  <c r="U46" i="2"/>
  <c r="AK46" i="2" s="1"/>
  <c r="S46" i="2"/>
  <c r="Q46" i="2"/>
  <c r="AI46" i="2" s="1"/>
  <c r="O46" i="2"/>
  <c r="AH46" i="2" s="1"/>
  <c r="M46" i="2"/>
  <c r="K46" i="2"/>
  <c r="I46" i="2"/>
  <c r="AE46" i="2" s="1"/>
  <c r="G46" i="2"/>
  <c r="AD46" i="2" s="1"/>
  <c r="E46" i="2"/>
  <c r="AC46" i="2" s="1"/>
  <c r="AL45" i="2"/>
  <c r="AK45" i="2"/>
  <c r="AJ45" i="2"/>
  <c r="AI45" i="2"/>
  <c r="AH45" i="2"/>
  <c r="AC45" i="2"/>
  <c r="W45" i="2"/>
  <c r="U45" i="2"/>
  <c r="S45" i="2"/>
  <c r="Q45" i="2"/>
  <c r="O45" i="2"/>
  <c r="M45" i="2"/>
  <c r="AG45" i="2" s="1"/>
  <c r="K45" i="2"/>
  <c r="I45" i="2"/>
  <c r="AE45" i="2" s="1"/>
  <c r="G45" i="2"/>
  <c r="AD45" i="2" s="1"/>
  <c r="E45" i="2"/>
  <c r="AJ44" i="2"/>
  <c r="AI44" i="2"/>
  <c r="AH44" i="2"/>
  <c r="S44" i="2"/>
  <c r="Q44" i="2"/>
  <c r="O44" i="2"/>
  <c r="M44" i="2"/>
  <c r="K44" i="2"/>
  <c r="AL43" i="2"/>
  <c r="AJ43" i="2"/>
  <c r="AI43" i="2"/>
  <c r="AH43" i="2"/>
  <c r="AG43" i="2"/>
  <c r="AF43" i="2"/>
  <c r="AE43" i="2"/>
  <c r="W43" i="2"/>
  <c r="U43" i="2"/>
  <c r="AK43" i="2" s="1"/>
  <c r="S43" i="2"/>
  <c r="Q43" i="2"/>
  <c r="O43" i="2"/>
  <c r="M43" i="2"/>
  <c r="I43" i="2"/>
  <c r="G43" i="2"/>
  <c r="AD43" i="2" s="1"/>
  <c r="E43" i="2"/>
  <c r="AG42" i="2"/>
  <c r="AD42" i="2"/>
  <c r="E36" i="2"/>
  <c r="E129" i="2" s="1"/>
  <c r="AK41" i="2"/>
  <c r="W41" i="2"/>
  <c r="W56" i="2" s="1"/>
  <c r="U41" i="2"/>
  <c r="U56" i="2" s="1"/>
  <c r="S41" i="2"/>
  <c r="Q41" i="2"/>
  <c r="O41" i="2"/>
  <c r="O56" i="2" s="1"/>
  <c r="M41" i="2"/>
  <c r="M56" i="2" s="1"/>
  <c r="K41" i="2"/>
  <c r="K56" i="2" s="1"/>
  <c r="I41" i="2"/>
  <c r="G41" i="2"/>
  <c r="AD41" i="2" s="1"/>
  <c r="E41" i="2"/>
  <c r="Y41" i="2" s="1"/>
  <c r="Z41" i="2" s="1"/>
  <c r="AL40" i="2"/>
  <c r="AJ40" i="2"/>
  <c r="AH40" i="2"/>
  <c r="AG40" i="2"/>
  <c r="AF40" i="2"/>
  <c r="AE40" i="2"/>
  <c r="AD40" i="2"/>
  <c r="AC40" i="2"/>
  <c r="W40" i="2"/>
  <c r="U40" i="2"/>
  <c r="S40" i="2"/>
  <c r="Q40" i="2"/>
  <c r="AI40" i="2" s="1"/>
  <c r="O40" i="2"/>
  <c r="M40" i="2"/>
  <c r="K40" i="2"/>
  <c r="I40" i="2"/>
  <c r="I62" i="2" s="1"/>
  <c r="I101" i="2" s="1"/>
  <c r="G40" i="2"/>
  <c r="E40" i="2"/>
  <c r="AH39" i="2"/>
  <c r="AF39" i="2"/>
  <c r="AE39" i="2"/>
  <c r="AD39" i="2"/>
  <c r="AC39" i="2"/>
  <c r="W39" i="2"/>
  <c r="U39" i="2"/>
  <c r="S39" i="2"/>
  <c r="Q39" i="2"/>
  <c r="O39" i="2"/>
  <c r="M39" i="2"/>
  <c r="AG39" i="2" s="1"/>
  <c r="K39" i="2"/>
  <c r="I39" i="2"/>
  <c r="G39" i="2"/>
  <c r="E39" i="2"/>
  <c r="AL37" i="2"/>
  <c r="AK37" i="2"/>
  <c r="AJ37" i="2"/>
  <c r="AD37" i="2"/>
  <c r="W37" i="2"/>
  <c r="U37" i="2"/>
  <c r="S37" i="2"/>
  <c r="Q37" i="2"/>
  <c r="O37" i="2"/>
  <c r="M37" i="2"/>
  <c r="AG37" i="2" s="1"/>
  <c r="K37" i="2"/>
  <c r="I37" i="2"/>
  <c r="G37" i="2"/>
  <c r="E37" i="2"/>
  <c r="AC37" i="2" s="1"/>
  <c r="AI34" i="2"/>
  <c r="AG34" i="2"/>
  <c r="AF34" i="2"/>
  <c r="AE34" i="2"/>
  <c r="AD34" i="2"/>
  <c r="AC34" i="2"/>
  <c r="W34" i="2"/>
  <c r="AL34" i="2" s="1"/>
  <c r="U34" i="2"/>
  <c r="S34" i="2"/>
  <c r="Q34" i="2"/>
  <c r="O34" i="2"/>
  <c r="AH34" i="2" s="1"/>
  <c r="M34" i="2"/>
  <c r="K34" i="2"/>
  <c r="I34" i="2"/>
  <c r="G34" i="2"/>
  <c r="E34" i="2"/>
  <c r="P29" i="2"/>
  <c r="P28" i="2"/>
  <c r="P27" i="2"/>
  <c r="Q26" i="2"/>
  <c r="P26" i="2"/>
  <c r="P25" i="2"/>
  <c r="P23" i="2"/>
  <c r="P22" i="2"/>
  <c r="V21" i="2"/>
  <c r="P21" i="2"/>
  <c r="P20" i="2"/>
  <c r="R16" i="2" s="1"/>
  <c r="P19" i="2"/>
  <c r="P18" i="2"/>
  <c r="P17" i="2"/>
  <c r="P16" i="2"/>
  <c r="P15" i="2"/>
  <c r="AB129" i="2" l="1"/>
  <c r="C4" i="1" s="1"/>
  <c r="AC36" i="2"/>
  <c r="E38" i="2"/>
  <c r="AC38" i="2" s="1"/>
  <c r="AK34" i="2"/>
  <c r="X34" i="2"/>
  <c r="E35" i="2"/>
  <c r="AG47" i="2"/>
  <c r="M57" i="2"/>
  <c r="I118" i="2"/>
  <c r="I127" i="2" s="1"/>
  <c r="I117" i="2"/>
  <c r="I119" i="2" s="1"/>
  <c r="E143" i="2"/>
  <c r="E44" i="2"/>
  <c r="B43" i="2"/>
  <c r="B45" i="2" s="1"/>
  <c r="AC43" i="2"/>
  <c r="AM43" i="2" s="1"/>
  <c r="AM34" i="2"/>
  <c r="O103" i="2"/>
  <c r="O107" i="2" s="1"/>
  <c r="AU107" i="2" s="1"/>
  <c r="E73" i="2"/>
  <c r="E76" i="2"/>
  <c r="E75" i="2"/>
  <c r="E74" i="2"/>
  <c r="E58" i="2"/>
  <c r="AM48" i="2"/>
  <c r="W63" i="2"/>
  <c r="AL39" i="2"/>
  <c r="X39" i="2"/>
  <c r="AL42" i="2"/>
  <c r="AJ46" i="2"/>
  <c r="AM46" i="2" s="1"/>
  <c r="M58" i="2"/>
  <c r="M59" i="2"/>
  <c r="AC49" i="2"/>
  <c r="AM49" i="2" s="1"/>
  <c r="X49" i="2"/>
  <c r="AF37" i="2"/>
  <c r="M36" i="2"/>
  <c r="M38" i="2" s="1"/>
  <c r="AG38" i="2" s="1"/>
  <c r="O58" i="2"/>
  <c r="Q57" i="2"/>
  <c r="G36" i="2"/>
  <c r="AH37" i="2"/>
  <c r="AJ42" i="2"/>
  <c r="S63" i="2"/>
  <c r="I56" i="2"/>
  <c r="I64" i="2" s="1"/>
  <c r="AE41" i="2"/>
  <c r="AF45" i="2"/>
  <c r="AL48" i="2"/>
  <c r="O59" i="2"/>
  <c r="AJ34" i="2"/>
  <c r="AE37" i="2"/>
  <c r="AM37" i="2" s="1"/>
  <c r="AI37" i="2"/>
  <c r="U63" i="2"/>
  <c r="AK42" i="2"/>
  <c r="E62" i="2"/>
  <c r="K57" i="2"/>
  <c r="K58" i="2"/>
  <c r="AL41" i="2"/>
  <c r="M149" i="2"/>
  <c r="AF149" i="2" s="1"/>
  <c r="G24" i="1" s="1"/>
  <c r="AG53" i="2"/>
  <c r="AM45" i="2"/>
  <c r="AI47" i="2"/>
  <c r="X51" i="2"/>
  <c r="M101" i="2"/>
  <c r="M103" i="2" s="1"/>
  <c r="M108" i="2" s="1"/>
  <c r="AT108" i="2" s="1"/>
  <c r="O57" i="2"/>
  <c r="U59" i="2"/>
  <c r="AG44" i="2"/>
  <c r="X52" i="2"/>
  <c r="G56" i="2"/>
  <c r="I102" i="2"/>
  <c r="I103" i="2" s="1"/>
  <c r="G143" i="2"/>
  <c r="AC143" i="2" s="1"/>
  <c r="O60" i="2"/>
  <c r="Q103" i="2"/>
  <c r="Q107" i="2" s="1"/>
  <c r="AV107" i="2" s="1"/>
  <c r="U36" i="2"/>
  <c r="U35" i="2" s="1"/>
  <c r="AF44" i="2"/>
  <c r="W57" i="2"/>
  <c r="AI85" i="2"/>
  <c r="W36" i="2"/>
  <c r="X41" i="2"/>
  <c r="AJ39" i="2"/>
  <c r="U62" i="2"/>
  <c r="AK40" i="2"/>
  <c r="AM40" i="2" s="1"/>
  <c r="U44" i="2"/>
  <c r="B41" i="2"/>
  <c r="AC42" i="2"/>
  <c r="X45" i="2"/>
  <c r="AK85" i="2"/>
  <c r="X46" i="2"/>
  <c r="AM51" i="2"/>
  <c r="AH85" i="2"/>
  <c r="AK39" i="2"/>
  <c r="W62" i="2"/>
  <c r="W44" i="2"/>
  <c r="E60" i="2"/>
  <c r="K59" i="2"/>
  <c r="K117" i="2"/>
  <c r="K118" i="2"/>
  <c r="K124" i="2" s="1"/>
  <c r="AS124" i="2" s="1"/>
  <c r="Q36" i="2"/>
  <c r="Q38" i="2" s="1"/>
  <c r="AI38" i="2" s="1"/>
  <c r="O102" i="2"/>
  <c r="U57" i="2"/>
  <c r="W59" i="2"/>
  <c r="Q102" i="2"/>
  <c r="E59" i="2"/>
  <c r="G44" i="2"/>
  <c r="AI39" i="2"/>
  <c r="AI42" i="2"/>
  <c r="Q63" i="2"/>
  <c r="X40" i="2"/>
  <c r="X62" i="2" s="1"/>
  <c r="AC41" i="2"/>
  <c r="X43" i="2"/>
  <c r="I44" i="2"/>
  <c r="AF42" i="2"/>
  <c r="M143" i="2"/>
  <c r="AF143" i="2" s="1"/>
  <c r="AL46" i="2"/>
  <c r="S101" i="2"/>
  <c r="S102" i="2"/>
  <c r="K62" i="2"/>
  <c r="AF41" i="2"/>
  <c r="O143" i="2"/>
  <c r="AG143" i="2" s="1"/>
  <c r="G62" i="2"/>
  <c r="S64" i="2"/>
  <c r="X37" i="2"/>
  <c r="I125" i="2"/>
  <c r="AR125" i="2" s="1"/>
  <c r="I122" i="2"/>
  <c r="AR122" i="2" s="1"/>
  <c r="I126" i="2"/>
  <c r="AR126" i="2" s="1"/>
  <c r="I123" i="2"/>
  <c r="AR123" i="2" s="1"/>
  <c r="I124" i="2"/>
  <c r="AR124" i="2" s="1"/>
  <c r="I121" i="2"/>
  <c r="AR121" i="2" s="1"/>
  <c r="AG41" i="2"/>
  <c r="Q143" i="2"/>
  <c r="AH143" i="2" s="1"/>
  <c r="U143" i="2"/>
  <c r="AJ143" i="2" s="1"/>
  <c r="I143" i="2"/>
  <c r="AD143" i="2" s="1"/>
  <c r="K125" i="2"/>
  <c r="AS125" i="2" s="1"/>
  <c r="K122" i="2"/>
  <c r="AS122" i="2" s="1"/>
  <c r="K121" i="2"/>
  <c r="AS121" i="2" s="1"/>
  <c r="AS127" i="2" s="1"/>
  <c r="O106" i="2"/>
  <c r="Q56" i="2"/>
  <c r="AH41" i="2"/>
  <c r="S143" i="2"/>
  <c r="AI143" i="2" s="1"/>
  <c r="AE47" i="2"/>
  <c r="AL50" i="2"/>
  <c r="AM50" i="2" s="1"/>
  <c r="E63" i="2"/>
  <c r="AE85" i="2"/>
  <c r="AG85" i="2"/>
  <c r="K126" i="2"/>
  <c r="AS126" i="2" s="1"/>
  <c r="M63" i="2"/>
  <c r="Q109" i="2"/>
  <c r="AV109" i="2" s="1"/>
  <c r="AI41" i="2"/>
  <c r="S56" i="2"/>
  <c r="S59" i="2" s="1"/>
  <c r="AF85" i="2"/>
  <c r="O63" i="2"/>
  <c r="AJ41" i="2"/>
  <c r="W143" i="2"/>
  <c r="AK143" i="2" s="1"/>
  <c r="G63" i="2"/>
  <c r="AC85" i="2"/>
  <c r="K123" i="2"/>
  <c r="AS123" i="2" s="1"/>
  <c r="AI127" i="2"/>
  <c r="C6" i="20" l="1"/>
  <c r="C8" i="20" s="1"/>
  <c r="S60" i="2"/>
  <c r="I109" i="2"/>
  <c r="AR109" i="2" s="1"/>
  <c r="I108" i="2"/>
  <c r="AR108" i="2" s="1"/>
  <c r="I107" i="2"/>
  <c r="AR107" i="2" s="1"/>
  <c r="I112" i="2"/>
  <c r="I110" i="2"/>
  <c r="AR110" i="2" s="1"/>
  <c r="I106" i="2"/>
  <c r="I113" i="2"/>
  <c r="AR113" i="2" s="1"/>
  <c r="I111" i="2"/>
  <c r="AR111" i="2" s="1"/>
  <c r="O149" i="2"/>
  <c r="AG149" i="2" s="1"/>
  <c r="H24" i="1" s="1"/>
  <c r="AH53" i="2"/>
  <c r="AK44" i="2"/>
  <c r="AC78" i="2"/>
  <c r="E82" i="2"/>
  <c r="E79" i="2"/>
  <c r="E84" i="2"/>
  <c r="E80" i="2"/>
  <c r="E81" i="2"/>
  <c r="B60" i="2"/>
  <c r="B61" i="2" s="1"/>
  <c r="E83" i="2"/>
  <c r="M89" i="2"/>
  <c r="M88" i="2"/>
  <c r="M90" i="2" s="1"/>
  <c r="W76" i="2"/>
  <c r="AL76" i="2" s="1"/>
  <c r="W75" i="2"/>
  <c r="AL75" i="2" s="1"/>
  <c r="W74" i="2"/>
  <c r="AL74" i="2" s="1"/>
  <c r="W73" i="2"/>
  <c r="Q58" i="2"/>
  <c r="W58" i="2"/>
  <c r="G117" i="2"/>
  <c r="G119" i="2" s="1"/>
  <c r="G118" i="2"/>
  <c r="M113" i="2"/>
  <c r="AT113" i="2" s="1"/>
  <c r="Q129" i="2"/>
  <c r="AH129" i="2" s="1"/>
  <c r="I4" i="1" s="1"/>
  <c r="Q35" i="2"/>
  <c r="AI36" i="2"/>
  <c r="U64" i="2"/>
  <c r="U102" i="2"/>
  <c r="U101" i="2"/>
  <c r="U103" i="2" s="1"/>
  <c r="U129" i="2"/>
  <c r="AJ129" i="2" s="1"/>
  <c r="K4" i="1" s="1"/>
  <c r="AK36" i="2"/>
  <c r="U38" i="2"/>
  <c r="AK38" i="2" s="1"/>
  <c r="Y42" i="2"/>
  <c r="X63" i="2"/>
  <c r="E89" i="2"/>
  <c r="E88" i="2"/>
  <c r="AU106" i="2"/>
  <c r="W129" i="2"/>
  <c r="AK129" i="2" s="1"/>
  <c r="AL36" i="2"/>
  <c r="W38" i="2"/>
  <c r="AL38" i="2" s="1"/>
  <c r="U76" i="2"/>
  <c r="AK76" i="2" s="1"/>
  <c r="U75" i="2"/>
  <c r="AK75" i="2" s="1"/>
  <c r="U74" i="2"/>
  <c r="AK74" i="2" s="1"/>
  <c r="U73" i="2"/>
  <c r="O88" i="2"/>
  <c r="O89" i="2"/>
  <c r="AE44" i="2"/>
  <c r="S118" i="2"/>
  <c r="S117" i="2"/>
  <c r="S119" i="2" s="1"/>
  <c r="U61" i="2"/>
  <c r="U60" i="2"/>
  <c r="AC74" i="2"/>
  <c r="Y143" i="2"/>
  <c r="AB143" i="2"/>
  <c r="K60" i="2"/>
  <c r="G57" i="2"/>
  <c r="G58" i="2"/>
  <c r="Q112" i="2"/>
  <c r="I57" i="2"/>
  <c r="X57" i="2" s="1"/>
  <c r="I58" i="2"/>
  <c r="O117" i="2"/>
  <c r="O118" i="2"/>
  <c r="AE42" i="2"/>
  <c r="I36" i="2"/>
  <c r="M112" i="2"/>
  <c r="AD44" i="2"/>
  <c r="I59" i="2"/>
  <c r="Q111" i="2"/>
  <c r="AV111" i="2" s="1"/>
  <c r="O108" i="2"/>
  <c r="AU108" i="2" s="1"/>
  <c r="M111" i="2"/>
  <c r="AT111" i="2" s="1"/>
  <c r="K64" i="2"/>
  <c r="K102" i="2"/>
  <c r="K101" i="2"/>
  <c r="Q117" i="2"/>
  <c r="Q118" i="2"/>
  <c r="E61" i="2"/>
  <c r="K119" i="2"/>
  <c r="S57" i="2"/>
  <c r="U58" i="2"/>
  <c r="K88" i="2"/>
  <c r="K89" i="2"/>
  <c r="O61" i="2"/>
  <c r="W117" i="2"/>
  <c r="W118" i="2"/>
  <c r="B57" i="2"/>
  <c r="B58" i="2" s="1"/>
  <c r="W60" i="2"/>
  <c r="O83" i="2"/>
  <c r="O80" i="2"/>
  <c r="O82" i="2"/>
  <c r="O81" i="2"/>
  <c r="O79" i="2"/>
  <c r="O85" i="2" s="1"/>
  <c r="AH78" i="2"/>
  <c r="AU78" i="2" s="1"/>
  <c r="O84" i="2"/>
  <c r="G101" i="2"/>
  <c r="G102" i="2"/>
  <c r="G64" i="2"/>
  <c r="E140" i="2"/>
  <c r="AB140" i="2" s="1"/>
  <c r="C15" i="1" s="1"/>
  <c r="AC35" i="2"/>
  <c r="M117" i="2"/>
  <c r="M118" i="2"/>
  <c r="M60" i="2"/>
  <c r="M61" i="2" s="1"/>
  <c r="X143" i="2"/>
  <c r="AL143" i="2" s="1"/>
  <c r="X44" i="2"/>
  <c r="U140" i="2"/>
  <c r="AJ140" i="2" s="1"/>
  <c r="K15" i="1" s="1"/>
  <c r="AK35" i="2"/>
  <c r="Q59" i="2"/>
  <c r="AM41" i="2"/>
  <c r="Q108" i="2"/>
  <c r="AV108" i="2" s="1"/>
  <c r="AR127" i="2"/>
  <c r="Q149" i="2"/>
  <c r="AH149" i="2" s="1"/>
  <c r="I24" i="1" s="1"/>
  <c r="AI53" i="2"/>
  <c r="Q64" i="2"/>
  <c r="K127" i="2"/>
  <c r="W101" i="2"/>
  <c r="W64" i="2"/>
  <c r="W102" i="2"/>
  <c r="S36" i="2"/>
  <c r="K73" i="2"/>
  <c r="K75" i="2"/>
  <c r="AF75" i="2" s="1"/>
  <c r="K76" i="2"/>
  <c r="AF76" i="2" s="1"/>
  <c r="K74" i="2"/>
  <c r="AF74" i="2" s="1"/>
  <c r="AC75" i="2"/>
  <c r="M109" i="2"/>
  <c r="AT109" i="2" s="1"/>
  <c r="M107" i="2"/>
  <c r="AT107" i="2" s="1"/>
  <c r="Q75" i="2"/>
  <c r="AI75" i="2" s="1"/>
  <c r="Q76" i="2"/>
  <c r="AI76" i="2" s="1"/>
  <c r="Q74" i="2"/>
  <c r="AI74" i="2" s="1"/>
  <c r="Q73" i="2"/>
  <c r="AH42" i="2"/>
  <c r="O36" i="2"/>
  <c r="S58" i="2"/>
  <c r="O64" i="2"/>
  <c r="M129" i="2"/>
  <c r="AF129" i="2" s="1"/>
  <c r="G4" i="1" s="1"/>
  <c r="M35" i="2"/>
  <c r="AG36" i="2"/>
  <c r="AL44" i="2"/>
  <c r="M110" i="2"/>
  <c r="AT110" i="2" s="1"/>
  <c r="AC44" i="2"/>
  <c r="O110" i="2"/>
  <c r="AU110" i="2" s="1"/>
  <c r="M106" i="2"/>
  <c r="O111" i="2"/>
  <c r="AU111" i="2" s="1"/>
  <c r="Q113" i="2"/>
  <c r="AV113" i="2" s="1"/>
  <c r="E117" i="2"/>
  <c r="E119" i="2" s="1"/>
  <c r="E118" i="2"/>
  <c r="O112" i="2"/>
  <c r="AM39" i="2"/>
  <c r="W35" i="2"/>
  <c r="O74" i="2"/>
  <c r="AH74" i="2" s="1"/>
  <c r="O75" i="2"/>
  <c r="AH75" i="2" s="1"/>
  <c r="O76" i="2"/>
  <c r="AH76" i="2" s="1"/>
  <c r="O73" i="2"/>
  <c r="U117" i="2"/>
  <c r="U118" i="2"/>
  <c r="M64" i="2"/>
  <c r="AC76" i="2"/>
  <c r="AD130" i="2"/>
  <c r="E5" i="1" s="1"/>
  <c r="S103" i="2"/>
  <c r="Q110" i="2"/>
  <c r="AV110" i="2" s="1"/>
  <c r="Q106" i="2"/>
  <c r="O113" i="2"/>
  <c r="AU113" i="2" s="1"/>
  <c r="X56" i="2"/>
  <c r="X64" i="2" s="1"/>
  <c r="Y64" i="2" s="1"/>
  <c r="Z56" i="2"/>
  <c r="G59" i="2"/>
  <c r="E101" i="2"/>
  <c r="E64" i="2"/>
  <c r="E102" i="2"/>
  <c r="G129" i="2"/>
  <c r="AC129" i="2" s="1"/>
  <c r="D4" i="1" s="1"/>
  <c r="G38" i="2"/>
  <c r="AD38" i="2" s="1"/>
  <c r="G35" i="2"/>
  <c r="AD36" i="2"/>
  <c r="E134" i="2"/>
  <c r="AC73" i="2"/>
  <c r="E77" i="2"/>
  <c r="M74" i="2"/>
  <c r="AG74" i="2" s="1"/>
  <c r="M75" i="2"/>
  <c r="AG75" i="2" s="1"/>
  <c r="M76" i="2"/>
  <c r="AG76" i="2" s="1"/>
  <c r="M73" i="2"/>
  <c r="K36" i="2"/>
  <c r="L4" i="1" l="1"/>
  <c r="AK139" i="2"/>
  <c r="K6" i="20"/>
  <c r="D6" i="20"/>
  <c r="D5" i="20" s="1"/>
  <c r="C5" i="20"/>
  <c r="G6" i="20"/>
  <c r="G5" i="20" s="1"/>
  <c r="L6" i="20"/>
  <c r="L5" i="20" s="1"/>
  <c r="I6" i="20"/>
  <c r="I8" i="20" s="1"/>
  <c r="X36" i="2"/>
  <c r="X129" i="2" s="1"/>
  <c r="X54" i="2"/>
  <c r="X149" i="2" s="1"/>
  <c r="AL149" i="2" s="1"/>
  <c r="M24" i="1" s="1"/>
  <c r="C18" i="21" s="1"/>
  <c r="K5" i="20"/>
  <c r="K8" i="20"/>
  <c r="AM42" i="2"/>
  <c r="M96" i="2"/>
  <c r="AT96" i="2" s="1"/>
  <c r="M93" i="2"/>
  <c r="AT93" i="2" s="1"/>
  <c r="AG91" i="2"/>
  <c r="M94" i="2"/>
  <c r="AT94" i="2" s="1"/>
  <c r="M95" i="2"/>
  <c r="AT95" i="2" s="1"/>
  <c r="M97" i="2"/>
  <c r="AT97" i="2" s="1"/>
  <c r="M92" i="2"/>
  <c r="M140" i="2"/>
  <c r="AF140" i="2" s="1"/>
  <c r="G15" i="1" s="1"/>
  <c r="AG35" i="2"/>
  <c r="K149" i="2"/>
  <c r="AE149" i="2" s="1"/>
  <c r="F24" i="1" s="1"/>
  <c r="AF53" i="2"/>
  <c r="X118" i="2"/>
  <c r="W122" i="2"/>
  <c r="W124" i="2"/>
  <c r="W121" i="2"/>
  <c r="W126" i="2"/>
  <c r="W123" i="2"/>
  <c r="W127" i="2"/>
  <c r="W125" i="2"/>
  <c r="O127" i="2"/>
  <c r="O123" i="2"/>
  <c r="AU123" i="2" s="1"/>
  <c r="O126" i="2"/>
  <c r="AU126" i="2" s="1"/>
  <c r="O122" i="2"/>
  <c r="AU122" i="2" s="1"/>
  <c r="O125" i="2"/>
  <c r="AU125" i="2" s="1"/>
  <c r="O124" i="2"/>
  <c r="AU124" i="2" s="1"/>
  <c r="O121" i="2"/>
  <c r="AU121" i="2" s="1"/>
  <c r="AB134" i="2"/>
  <c r="W103" i="2"/>
  <c r="X101" i="2"/>
  <c r="AM44" i="2"/>
  <c r="AU83" i="2"/>
  <c r="AU80" i="2"/>
  <c r="AU81" i="2"/>
  <c r="AU84" i="2"/>
  <c r="AU82" i="2"/>
  <c r="AU79" i="2"/>
  <c r="W119" i="2"/>
  <c r="X117" i="2"/>
  <c r="X119" i="2" s="1"/>
  <c r="O119" i="2"/>
  <c r="U84" i="2"/>
  <c r="U81" i="2"/>
  <c r="U82" i="2"/>
  <c r="U83" i="2"/>
  <c r="AK78" i="2"/>
  <c r="AX78" i="2" s="1"/>
  <c r="U80" i="2"/>
  <c r="U135" i="2" s="1"/>
  <c r="AJ135" i="2" s="1"/>
  <c r="U79" i="2"/>
  <c r="G121" i="2"/>
  <c r="AQ121" i="2" s="1"/>
  <c r="G125" i="2"/>
  <c r="AQ125" i="2" s="1"/>
  <c r="G123" i="2"/>
  <c r="AQ123" i="2" s="1"/>
  <c r="G124" i="2"/>
  <c r="AQ124" i="2" s="1"/>
  <c r="G122" i="2"/>
  <c r="AQ122" i="2" s="1"/>
  <c r="G126" i="2"/>
  <c r="AQ126" i="2" s="1"/>
  <c r="G127" i="2"/>
  <c r="M114" i="2"/>
  <c r="M131" i="2" s="1"/>
  <c r="AF131" i="2" s="1"/>
  <c r="AT106" i="2"/>
  <c r="AT114" i="2" s="1"/>
  <c r="K129" i="2"/>
  <c r="AE129" i="2" s="1"/>
  <c r="F4" i="1" s="1"/>
  <c r="K35" i="2"/>
  <c r="AF36" i="2"/>
  <c r="K38" i="2"/>
  <c r="AF38" i="2" s="1"/>
  <c r="G88" i="2"/>
  <c r="G89" i="2"/>
  <c r="S106" i="2"/>
  <c r="S107" i="2"/>
  <c r="AW107" i="2" s="1"/>
  <c r="S111" i="2"/>
  <c r="AW111" i="2" s="1"/>
  <c r="S110" i="2"/>
  <c r="AW110" i="2" s="1"/>
  <c r="S113" i="2"/>
  <c r="AW113" i="2" s="1"/>
  <c r="S112" i="2"/>
  <c r="S109" i="2"/>
  <c r="AW109" i="2" s="1"/>
  <c r="S108" i="2"/>
  <c r="AW108" i="2" s="1"/>
  <c r="Y46" i="2"/>
  <c r="W84" i="2"/>
  <c r="W81" i="2"/>
  <c r="W83" i="2"/>
  <c r="W82" i="2"/>
  <c r="W79" i="2"/>
  <c r="AL78" i="2"/>
  <c r="AY78" i="2" s="1"/>
  <c r="W80" i="2"/>
  <c r="G149" i="2"/>
  <c r="AC149" i="2" s="1"/>
  <c r="D24" i="1" s="1"/>
  <c r="AD53" i="2"/>
  <c r="K82" i="2"/>
  <c r="K79" i="2"/>
  <c r="K83" i="2"/>
  <c r="K80" i="2"/>
  <c r="K81" i="2"/>
  <c r="AF78" i="2"/>
  <c r="AS78" i="2" s="1"/>
  <c r="K84" i="2"/>
  <c r="O114" i="2"/>
  <c r="O131" i="2" s="1"/>
  <c r="AG131" i="2" s="1"/>
  <c r="U125" i="2"/>
  <c r="AX125" i="2" s="1"/>
  <c r="U124" i="2"/>
  <c r="AX124" i="2" s="1"/>
  <c r="U126" i="2"/>
  <c r="AX126" i="2" s="1"/>
  <c r="U123" i="2"/>
  <c r="AX123" i="2" s="1"/>
  <c r="U122" i="2"/>
  <c r="AX122" i="2" s="1"/>
  <c r="U127" i="2"/>
  <c r="U121" i="2"/>
  <c r="AX121" i="2" s="1"/>
  <c r="O96" i="2"/>
  <c r="AU96" i="2" s="1"/>
  <c r="O93" i="2"/>
  <c r="AU93" i="2" s="1"/>
  <c r="O95" i="2"/>
  <c r="AU95" i="2" s="1"/>
  <c r="O92" i="2"/>
  <c r="AH91" i="2"/>
  <c r="O94" i="2"/>
  <c r="AU94" i="2" s="1"/>
  <c r="O97" i="2"/>
  <c r="AU97" i="2" s="1"/>
  <c r="U119" i="2"/>
  <c r="I73" i="2"/>
  <c r="I74" i="2"/>
  <c r="AE74" i="2" s="1"/>
  <c r="I76" i="2"/>
  <c r="AE76" i="2" s="1"/>
  <c r="I75" i="2"/>
  <c r="AE75" i="2" s="1"/>
  <c r="W88" i="2"/>
  <c r="W89" i="2"/>
  <c r="X58" i="2"/>
  <c r="S88" i="2"/>
  <c r="S89" i="2"/>
  <c r="S124" i="2"/>
  <c r="AW124" i="2" s="1"/>
  <c r="S126" i="2"/>
  <c r="AW126" i="2" s="1"/>
  <c r="S123" i="2"/>
  <c r="AW123" i="2" s="1"/>
  <c r="S121" i="2"/>
  <c r="AW121" i="2" s="1"/>
  <c r="S122" i="2"/>
  <c r="AW122" i="2" s="1"/>
  <c r="S125" i="2"/>
  <c r="AW125" i="2" s="1"/>
  <c r="S127" i="2"/>
  <c r="M134" i="2"/>
  <c r="AF134" i="2" s="1"/>
  <c r="AG73" i="2"/>
  <c r="M77" i="2"/>
  <c r="M137" i="2" s="1"/>
  <c r="U88" i="2"/>
  <c r="U89" i="2"/>
  <c r="S75" i="2"/>
  <c r="AJ75" i="2" s="1"/>
  <c r="S76" i="2"/>
  <c r="AJ76" i="2" s="1"/>
  <c r="S74" i="2"/>
  <c r="AJ74" i="2" s="1"/>
  <c r="S73" i="2"/>
  <c r="I149" i="2"/>
  <c r="AD149" i="2" s="1"/>
  <c r="E24" i="1" s="1"/>
  <c r="AE53" i="2"/>
  <c r="W77" i="2"/>
  <c r="AL73" i="2"/>
  <c r="W149" i="2"/>
  <c r="AK149" i="2" s="1"/>
  <c r="L24" i="1" s="1"/>
  <c r="AL53" i="2"/>
  <c r="AI73" i="2"/>
  <c r="Q77" i="2"/>
  <c r="AF73" i="2"/>
  <c r="K77" i="2"/>
  <c r="K134" i="2"/>
  <c r="AE134" i="2" s="1"/>
  <c r="W61" i="2"/>
  <c r="E97" i="2"/>
  <c r="AC91" i="2"/>
  <c r="E95" i="2"/>
  <c r="E92" i="2"/>
  <c r="E94" i="2"/>
  <c r="E96" i="2"/>
  <c r="E93" i="2"/>
  <c r="AT112" i="2"/>
  <c r="K61" i="2"/>
  <c r="O90" i="2"/>
  <c r="AP78" i="2"/>
  <c r="AE130" i="2"/>
  <c r="F5" i="1" s="1"/>
  <c r="U94" i="2"/>
  <c r="AX94" i="2" s="1"/>
  <c r="U97" i="2"/>
  <c r="AX97" i="2" s="1"/>
  <c r="U95" i="2"/>
  <c r="AX95" i="2" s="1"/>
  <c r="U96" i="2"/>
  <c r="AX96" i="2" s="1"/>
  <c r="U92" i="2"/>
  <c r="U93" i="2"/>
  <c r="AX93" i="2" s="1"/>
  <c r="AK91" i="2"/>
  <c r="O134" i="2"/>
  <c r="AG134" i="2" s="1"/>
  <c r="O77" i="2"/>
  <c r="AH73" i="2"/>
  <c r="M83" i="2"/>
  <c r="M80" i="2"/>
  <c r="M135" i="2" s="1"/>
  <c r="AF135" i="2" s="1"/>
  <c r="M81" i="2"/>
  <c r="AG78" i="2"/>
  <c r="AT78" i="2" s="1"/>
  <c r="M82" i="2"/>
  <c r="M79" i="2"/>
  <c r="M85" i="2" s="1"/>
  <c r="M84" i="2"/>
  <c r="Q88" i="2"/>
  <c r="Q89" i="2"/>
  <c r="I60" i="2"/>
  <c r="I61" i="2" s="1"/>
  <c r="U110" i="2"/>
  <c r="AX110" i="2" s="1"/>
  <c r="U113" i="2"/>
  <c r="AX113" i="2" s="1"/>
  <c r="U112" i="2"/>
  <c r="U106" i="2"/>
  <c r="U109" i="2"/>
  <c r="AX109" i="2" s="1"/>
  <c r="U107" i="2"/>
  <c r="AX107" i="2" s="1"/>
  <c r="U108" i="2"/>
  <c r="AX108" i="2" s="1"/>
  <c r="U111" i="2"/>
  <c r="AX111" i="2" s="1"/>
  <c r="AU114" i="2"/>
  <c r="Q127" i="2"/>
  <c r="Q122" i="2"/>
  <c r="AV122" i="2" s="1"/>
  <c r="Q123" i="2"/>
  <c r="AV123" i="2" s="1"/>
  <c r="Q121" i="2"/>
  <c r="AV121" i="2" s="1"/>
  <c r="AV127" i="2" s="1"/>
  <c r="Q126" i="2"/>
  <c r="AV126" i="2" s="1"/>
  <c r="Q124" i="2"/>
  <c r="AV124" i="2" s="1"/>
  <c r="Q125" i="2"/>
  <c r="AV125" i="2" s="1"/>
  <c r="U134" i="2"/>
  <c r="AJ134" i="2" s="1"/>
  <c r="U77" i="2"/>
  <c r="AK73" i="2"/>
  <c r="E90" i="2"/>
  <c r="AI35" i="2"/>
  <c r="Q140" i="2"/>
  <c r="AH140" i="2" s="1"/>
  <c r="I15" i="1" s="1"/>
  <c r="AV106" i="2"/>
  <c r="AV114" i="2" s="1"/>
  <c r="Q114" i="2"/>
  <c r="Q131" i="2" s="1"/>
  <c r="AH131" i="2" s="1"/>
  <c r="AV112" i="2"/>
  <c r="E149" i="2"/>
  <c r="AB149" i="2" s="1"/>
  <c r="C24" i="1" s="1"/>
  <c r="C511" i="1" s="1"/>
  <c r="AC53" i="2"/>
  <c r="O135" i="2"/>
  <c r="AG135" i="2" s="1"/>
  <c r="O129" i="2"/>
  <c r="AG129" i="2" s="1"/>
  <c r="H4" i="1" s="1"/>
  <c r="AH36" i="2"/>
  <c r="O38" i="2"/>
  <c r="AH38" i="2" s="1"/>
  <c r="O35" i="2"/>
  <c r="M119" i="2"/>
  <c r="G76" i="2"/>
  <c r="G75" i="2"/>
  <c r="G74" i="2"/>
  <c r="G73" i="2"/>
  <c r="E85" i="2"/>
  <c r="AJ36" i="2"/>
  <c r="S129" i="2"/>
  <c r="AI129" i="2" s="1"/>
  <c r="J4" i="1" s="1"/>
  <c r="S35" i="2"/>
  <c r="S38" i="2"/>
  <c r="AJ38" i="2" s="1"/>
  <c r="X59" i="2"/>
  <c r="O144" i="2"/>
  <c r="AU112" i="2"/>
  <c r="Q61" i="2"/>
  <c r="Q60" i="2"/>
  <c r="Q119" i="2"/>
  <c r="U149" i="2"/>
  <c r="AJ149" i="2" s="1"/>
  <c r="K24" i="1" s="1"/>
  <c r="AK53" i="2"/>
  <c r="S83" i="2"/>
  <c r="S80" i="2"/>
  <c r="S84" i="2"/>
  <c r="S81" i="2"/>
  <c r="S82" i="2"/>
  <c r="S79" i="2"/>
  <c r="AJ78" i="2"/>
  <c r="AW78" i="2" s="1"/>
  <c r="I88" i="2"/>
  <c r="I89" i="2"/>
  <c r="G140" i="2"/>
  <c r="AC140" i="2" s="1"/>
  <c r="D15" i="1" s="1"/>
  <c r="AD35" i="2"/>
  <c r="K90" i="2"/>
  <c r="I114" i="2"/>
  <c r="I131" i="2" s="1"/>
  <c r="AR106" i="2"/>
  <c r="M124" i="2"/>
  <c r="AT124" i="2" s="1"/>
  <c r="M123" i="2"/>
  <c r="AT123" i="2" s="1"/>
  <c r="M121" i="2"/>
  <c r="AT121" i="2" s="1"/>
  <c r="M122" i="2"/>
  <c r="AT122" i="2" s="1"/>
  <c r="M126" i="2"/>
  <c r="AT126" i="2" s="1"/>
  <c r="M127" i="2"/>
  <c r="M125" i="2"/>
  <c r="AT125" i="2" s="1"/>
  <c r="AR112" i="2"/>
  <c r="W140" i="2"/>
  <c r="AK140" i="2" s="1"/>
  <c r="L15" i="1" s="1"/>
  <c r="AL35" i="2"/>
  <c r="E103" i="2"/>
  <c r="AE36" i="2"/>
  <c r="I129" i="2"/>
  <c r="AD129" i="2" s="1"/>
  <c r="E4" i="1" s="1"/>
  <c r="I35" i="2"/>
  <c r="I38" i="2"/>
  <c r="AE38" i="2" s="1"/>
  <c r="G60" i="2"/>
  <c r="S149" i="2"/>
  <c r="AI149" i="2" s="1"/>
  <c r="J24" i="1" s="1"/>
  <c r="AJ53" i="2"/>
  <c r="E126" i="2"/>
  <c r="AP126" i="2" s="1"/>
  <c r="E124" i="2"/>
  <c r="AP124" i="2" s="1"/>
  <c r="E121" i="2"/>
  <c r="AP121" i="2" s="1"/>
  <c r="E122" i="2"/>
  <c r="AP122" i="2" s="1"/>
  <c r="E125" i="2"/>
  <c r="AP125" i="2" s="1"/>
  <c r="E123" i="2"/>
  <c r="AP123" i="2" s="1"/>
  <c r="E127" i="2"/>
  <c r="X102" i="2"/>
  <c r="G103" i="2"/>
  <c r="K103" i="2"/>
  <c r="S61" i="2"/>
  <c r="D8" i="20" l="1"/>
  <c r="L8" i="20"/>
  <c r="G8" i="20"/>
  <c r="I5" i="20"/>
  <c r="E6" i="20"/>
  <c r="E5" i="20" s="1"/>
  <c r="H6" i="20"/>
  <c r="H5" i="20" s="1"/>
  <c r="J6" i="20"/>
  <c r="J5" i="20" s="1"/>
  <c r="F6" i="20"/>
  <c r="F8" i="20" s="1"/>
  <c r="M23" i="20"/>
  <c r="C22" i="21"/>
  <c r="AM36" i="2"/>
  <c r="AM35" i="2" s="1"/>
  <c r="AE91" i="2"/>
  <c r="I95" i="2"/>
  <c r="AR95" i="2" s="1"/>
  <c r="I92" i="2"/>
  <c r="I97" i="2"/>
  <c r="AR97" i="2" s="1"/>
  <c r="I94" i="2"/>
  <c r="AR94" i="2" s="1"/>
  <c r="I96" i="2"/>
  <c r="I93" i="2"/>
  <c r="AR93" i="2" s="1"/>
  <c r="E137" i="2"/>
  <c r="AD78" i="2"/>
  <c r="G82" i="2"/>
  <c r="G79" i="2"/>
  <c r="G84" i="2"/>
  <c r="G81" i="2"/>
  <c r="G83" i="2"/>
  <c r="G80" i="2"/>
  <c r="I140" i="2"/>
  <c r="AD140" i="2" s="1"/>
  <c r="E15" i="1" s="1"/>
  <c r="AE35" i="2"/>
  <c r="I90" i="2"/>
  <c r="Q83" i="2"/>
  <c r="Q80" i="2"/>
  <c r="Q135" i="2" s="1"/>
  <c r="AH135" i="2" s="1"/>
  <c r="Q82" i="2"/>
  <c r="Q79" i="2"/>
  <c r="Q81" i="2"/>
  <c r="AI78" i="2"/>
  <c r="AV78" i="2" s="1"/>
  <c r="Q84" i="2"/>
  <c r="AM53" i="2"/>
  <c r="K95" i="2"/>
  <c r="AS95" i="2" s="1"/>
  <c r="K92" i="2"/>
  <c r="K96" i="2"/>
  <c r="AS96" i="2" s="1"/>
  <c r="K93" i="2"/>
  <c r="AS93" i="2" s="1"/>
  <c r="K94" i="2"/>
  <c r="AS94" i="2" s="1"/>
  <c r="AF91" i="2"/>
  <c r="K97" i="2"/>
  <c r="AS97" i="2" s="1"/>
  <c r="W90" i="2"/>
  <c r="X103" i="2"/>
  <c r="AK130" i="2"/>
  <c r="L5" i="1" s="1"/>
  <c r="AT92" i="2"/>
  <c r="M136" i="2"/>
  <c r="AF136" i="2" s="1"/>
  <c r="M98" i="2"/>
  <c r="W135" i="2"/>
  <c r="AK135" i="2" s="1"/>
  <c r="U90" i="2"/>
  <c r="AP97" i="2"/>
  <c r="AB130" i="2"/>
  <c r="C5" i="1" s="1"/>
  <c r="W85" i="2"/>
  <c r="AS82" i="2"/>
  <c r="AS79" i="2"/>
  <c r="AS80" i="2"/>
  <c r="AS83" i="2"/>
  <c r="AS84" i="2"/>
  <c r="AS81" i="2"/>
  <c r="AW83" i="2"/>
  <c r="AW80" i="2"/>
  <c r="AW81" i="2"/>
  <c r="AW82" i="2"/>
  <c r="AW79" i="2"/>
  <c r="AW84" i="2"/>
  <c r="M144" i="2"/>
  <c r="AI130" i="2"/>
  <c r="J5" i="1" s="1"/>
  <c r="AX127" i="2"/>
  <c r="G90" i="2"/>
  <c r="W111" i="2"/>
  <c r="W112" i="2"/>
  <c r="W109" i="2"/>
  <c r="W107" i="2"/>
  <c r="W110" i="2"/>
  <c r="W113" i="2"/>
  <c r="W108" i="2"/>
  <c r="W106" i="2"/>
  <c r="AY123" i="2"/>
  <c r="X123" i="2"/>
  <c r="AY81" i="2"/>
  <c r="AY84" i="2"/>
  <c r="AY82" i="2"/>
  <c r="AY79" i="2"/>
  <c r="AY83" i="2"/>
  <c r="AY80" i="2"/>
  <c r="X60" i="2"/>
  <c r="AG130" i="2"/>
  <c r="H5" i="1" s="1"/>
  <c r="X125" i="2"/>
  <c r="AY125" i="2"/>
  <c r="AZ125" i="2" s="1"/>
  <c r="U136" i="2"/>
  <c r="AJ136" i="2" s="1"/>
  <c r="AX92" i="2"/>
  <c r="U98" i="2"/>
  <c r="AJ130" i="2"/>
  <c r="K5" i="1" s="1"/>
  <c r="AL129" i="2"/>
  <c r="X38" i="2"/>
  <c r="AM38" i="2" s="1"/>
  <c r="AY126" i="2"/>
  <c r="X126" i="2"/>
  <c r="K112" i="2"/>
  <c r="K113" i="2"/>
  <c r="AS113" i="2" s="1"/>
  <c r="K107" i="2"/>
  <c r="AS107" i="2" s="1"/>
  <c r="K108" i="2"/>
  <c r="AS108" i="2" s="1"/>
  <c r="K110" i="2"/>
  <c r="AS110" i="2" s="1"/>
  <c r="K109" i="2"/>
  <c r="AS109" i="2" s="1"/>
  <c r="K106" i="2"/>
  <c r="K111" i="2"/>
  <c r="AS111" i="2" s="1"/>
  <c r="S140" i="2"/>
  <c r="AI140" i="2" s="1"/>
  <c r="J15" i="1" s="1"/>
  <c r="AJ35" i="2"/>
  <c r="AP95" i="2"/>
  <c r="AE103" i="2"/>
  <c r="G111" i="2"/>
  <c r="AQ111" i="2" s="1"/>
  <c r="G113" i="2"/>
  <c r="AQ113" i="2" s="1"/>
  <c r="G109" i="2"/>
  <c r="AQ109" i="2" s="1"/>
  <c r="G110" i="2"/>
  <c r="AQ110" i="2" s="1"/>
  <c r="G106" i="2"/>
  <c r="G112" i="2"/>
  <c r="G108" i="2"/>
  <c r="AQ108" i="2" s="1"/>
  <c r="G107" i="2"/>
  <c r="AQ107" i="2" s="1"/>
  <c r="S90" i="2"/>
  <c r="AM149" i="2"/>
  <c r="N24" i="1" s="1"/>
  <c r="AN149" i="2"/>
  <c r="O24" i="1" s="1"/>
  <c r="W134" i="2"/>
  <c r="AK134" i="2" s="1"/>
  <c r="U137" i="2"/>
  <c r="AD74" i="2"/>
  <c r="AM74" i="2" s="1"/>
  <c r="AZ124" i="2"/>
  <c r="AG144" i="2"/>
  <c r="O145" i="2"/>
  <c r="AD75" i="2"/>
  <c r="AM75" i="2" s="1"/>
  <c r="AT82" i="2"/>
  <c r="AT79" i="2"/>
  <c r="AT83" i="2"/>
  <c r="AT80" i="2"/>
  <c r="AT84" i="2"/>
  <c r="AT81" i="2"/>
  <c r="AP93" i="2"/>
  <c r="S134" i="2"/>
  <c r="AI134" i="2" s="1"/>
  <c r="S77" i="2"/>
  <c r="AJ73" i="2"/>
  <c r="K85" i="2"/>
  <c r="X121" i="2"/>
  <c r="AY121" i="2"/>
  <c r="AZ121" i="2" s="1"/>
  <c r="O137" i="2"/>
  <c r="O136" i="2"/>
  <c r="AG136" i="2" s="1"/>
  <c r="AU92" i="2"/>
  <c r="O98" i="2"/>
  <c r="W94" i="2"/>
  <c r="AY94" i="2" s="1"/>
  <c r="W97" i="2"/>
  <c r="AY97" i="2" s="1"/>
  <c r="W96" i="2"/>
  <c r="AY96" i="2" s="1"/>
  <c r="W93" i="2"/>
  <c r="AY93" i="2" s="1"/>
  <c r="W95" i="2"/>
  <c r="AY95" i="2" s="1"/>
  <c r="W92" i="2"/>
  <c r="AL91" i="2"/>
  <c r="AZ123" i="2"/>
  <c r="Q96" i="2"/>
  <c r="Q93" i="2"/>
  <c r="AV93" i="2" s="1"/>
  <c r="AI91" i="2"/>
  <c r="Q95" i="2"/>
  <c r="AV95" i="2" s="1"/>
  <c r="Q94" i="2"/>
  <c r="AV94" i="2" s="1"/>
  <c r="Q97" i="2"/>
  <c r="AV97" i="2" s="1"/>
  <c r="Q92" i="2"/>
  <c r="AP127" i="2"/>
  <c r="AZ126" i="2"/>
  <c r="E106" i="2"/>
  <c r="E111" i="2"/>
  <c r="AP111" i="2" s="1"/>
  <c r="E112" i="2"/>
  <c r="E107" i="2"/>
  <c r="AP107" i="2" s="1"/>
  <c r="E110" i="2"/>
  <c r="AP110" i="2" s="1"/>
  <c r="E109" i="2"/>
  <c r="AP109" i="2" s="1"/>
  <c r="E113" i="2"/>
  <c r="AP113" i="2" s="1"/>
  <c r="E108" i="2"/>
  <c r="AP108" i="2" s="1"/>
  <c r="AD76" i="2"/>
  <c r="AM76" i="2" s="1"/>
  <c r="AX106" i="2"/>
  <c r="AX114" i="2" s="1"/>
  <c r="U114" i="2"/>
  <c r="U131" i="2" s="1"/>
  <c r="AJ131" i="2" s="1"/>
  <c r="AP96" i="2"/>
  <c r="AW127" i="2"/>
  <c r="I134" i="2"/>
  <c r="AD134" i="2" s="1"/>
  <c r="I77" i="2"/>
  <c r="AE73" i="2"/>
  <c r="AU85" i="2"/>
  <c r="AU127" i="2"/>
  <c r="X124" i="2"/>
  <c r="AY124" i="2"/>
  <c r="AF137" i="2"/>
  <c r="M139" i="2"/>
  <c r="AF139" i="2" s="1"/>
  <c r="G14" i="1" s="1"/>
  <c r="M138" i="2"/>
  <c r="G61" i="2"/>
  <c r="AH130" i="2"/>
  <c r="I5" i="1" s="1"/>
  <c r="AP84" i="2"/>
  <c r="AP81" i="2"/>
  <c r="AP82" i="2"/>
  <c r="AP79" i="2"/>
  <c r="AP80" i="2"/>
  <c r="AP83" i="2"/>
  <c r="AF130" i="2"/>
  <c r="G5" i="1" s="1"/>
  <c r="Q90" i="2"/>
  <c r="Q137" i="2" s="1"/>
  <c r="S114" i="2"/>
  <c r="S131" i="2" s="1"/>
  <c r="AI131" i="2" s="1"/>
  <c r="AW106" i="2"/>
  <c r="AW114" i="2" s="1"/>
  <c r="G134" i="2"/>
  <c r="AD73" i="2"/>
  <c r="G77" i="2"/>
  <c r="AT127" i="2"/>
  <c r="S96" i="2"/>
  <c r="AW96" i="2" s="1"/>
  <c r="S93" i="2"/>
  <c r="AW93" i="2" s="1"/>
  <c r="S94" i="2"/>
  <c r="AW94" i="2" s="1"/>
  <c r="S95" i="2"/>
  <c r="AW95" i="2" s="1"/>
  <c r="S92" i="2"/>
  <c r="AJ91" i="2"/>
  <c r="S97" i="2"/>
  <c r="AW97" i="2" s="1"/>
  <c r="AR114" i="2"/>
  <c r="X61" i="2"/>
  <c r="U144" i="2"/>
  <c r="AX112" i="2"/>
  <c r="AP94" i="2"/>
  <c r="K140" i="2"/>
  <c r="AE140" i="2" s="1"/>
  <c r="F15" i="1" s="1"/>
  <c r="AF35" i="2"/>
  <c r="AQ127" i="2"/>
  <c r="X122" i="2"/>
  <c r="AY122" i="2"/>
  <c r="AZ122" i="2" s="1"/>
  <c r="AE78" i="2"/>
  <c r="AR78" i="2" s="1"/>
  <c r="I82" i="2"/>
  <c r="I79" i="2"/>
  <c r="I81" i="2"/>
  <c r="I83" i="2"/>
  <c r="I84" i="2"/>
  <c r="I80" i="2"/>
  <c r="I135" i="2" s="1"/>
  <c r="AD135" i="2" s="1"/>
  <c r="AX83" i="2"/>
  <c r="AX80" i="2"/>
  <c r="AX84" i="2"/>
  <c r="AX81" i="2"/>
  <c r="AX82" i="2"/>
  <c r="AX79" i="2"/>
  <c r="AC130" i="2"/>
  <c r="D5" i="1" s="1"/>
  <c r="S85" i="2"/>
  <c r="AD131" i="2"/>
  <c r="S135" i="2"/>
  <c r="AI135" i="2" s="1"/>
  <c r="O140" i="2"/>
  <c r="AG140" i="2" s="1"/>
  <c r="H15" i="1" s="1"/>
  <c r="AH35" i="2"/>
  <c r="E136" i="2"/>
  <c r="E98" i="2"/>
  <c r="AP92" i="2"/>
  <c r="AW112" i="2"/>
  <c r="U85" i="2"/>
  <c r="M4" i="1" l="1"/>
  <c r="Z4" i="1" s="1"/>
  <c r="AL139" i="2"/>
  <c r="M14" i="1" s="1"/>
  <c r="Z12" i="1" s="1"/>
  <c r="F5" i="20"/>
  <c r="H8" i="20"/>
  <c r="M6" i="20"/>
  <c r="E8" i="20"/>
  <c r="J8" i="20"/>
  <c r="Q139" i="2"/>
  <c r="AH139" i="2" s="1"/>
  <c r="I14" i="1" s="1"/>
  <c r="AH137" i="2"/>
  <c r="Q138" i="2"/>
  <c r="AZ127" i="2"/>
  <c r="AB136" i="2"/>
  <c r="S98" i="2"/>
  <c r="S136" i="2"/>
  <c r="AI136" i="2" s="1"/>
  <c r="AW92" i="2"/>
  <c r="AZ107" i="2"/>
  <c r="K135" i="2"/>
  <c r="AE135" i="2" s="1"/>
  <c r="AQ78" i="2"/>
  <c r="AN78" i="2"/>
  <c r="AD91" i="2"/>
  <c r="AM91" i="2" s="1"/>
  <c r="G95" i="2"/>
  <c r="G92" i="2"/>
  <c r="G94" i="2"/>
  <c r="G97" i="2"/>
  <c r="G93" i="2"/>
  <c r="G96" i="2"/>
  <c r="G144" i="2" s="1"/>
  <c r="E144" i="2"/>
  <c r="AP112" i="2"/>
  <c r="AV96" i="2"/>
  <c r="Q144" i="2"/>
  <c r="AP106" i="2"/>
  <c r="E114" i="2"/>
  <c r="E135" i="2"/>
  <c r="K136" i="2"/>
  <c r="AE136" i="2" s="1"/>
  <c r="AS92" i="2"/>
  <c r="K98" i="2"/>
  <c r="AF144" i="2"/>
  <c r="M145" i="2"/>
  <c r="X77" i="2"/>
  <c r="AM78" i="2"/>
  <c r="AZ78" i="2" s="1"/>
  <c r="Z61" i="2"/>
  <c r="R26" i="2"/>
  <c r="S26" i="2" s="1"/>
  <c r="X110" i="2"/>
  <c r="AY110" i="2"/>
  <c r="G135" i="2"/>
  <c r="AC135" i="2" s="1"/>
  <c r="AY127" i="2"/>
  <c r="AY106" i="2"/>
  <c r="AY114" i="2" s="1"/>
  <c r="W114" i="2"/>
  <c r="W131" i="2" s="1"/>
  <c r="X106" i="2"/>
  <c r="W136" i="2"/>
  <c r="AK136" i="2" s="1"/>
  <c r="AY92" i="2"/>
  <c r="W98" i="2"/>
  <c r="K144" i="2"/>
  <c r="AS112" i="2"/>
  <c r="AS85" i="2"/>
  <c r="S137" i="2"/>
  <c r="U151" i="2"/>
  <c r="AJ150" i="2"/>
  <c r="K25" i="1" s="1"/>
  <c r="X107" i="2"/>
  <c r="AY107" i="2"/>
  <c r="AW85" i="2"/>
  <c r="W137" i="2"/>
  <c r="I136" i="2"/>
  <c r="AD136" i="2" s="1"/>
  <c r="AR92" i="2"/>
  <c r="I98" i="2"/>
  <c r="AJ137" i="2"/>
  <c r="U139" i="2"/>
  <c r="AJ139" i="2" s="1"/>
  <c r="K14" i="1" s="1"/>
  <c r="U138" i="2"/>
  <c r="X127" i="2"/>
  <c r="X108" i="2"/>
  <c r="AY108" i="2"/>
  <c r="K137" i="2"/>
  <c r="S144" i="2"/>
  <c r="AJ144" i="2"/>
  <c r="U145" i="2"/>
  <c r="Q136" i="2"/>
  <c r="AH136" i="2" s="1"/>
  <c r="AV92" i="2"/>
  <c r="Q98" i="2"/>
  <c r="I85" i="2"/>
  <c r="AM73" i="2"/>
  <c r="AZ108" i="2"/>
  <c r="AY109" i="2"/>
  <c r="X109" i="2"/>
  <c r="AV84" i="2"/>
  <c r="AV81" i="2"/>
  <c r="AV80" i="2"/>
  <c r="AV83" i="2"/>
  <c r="AV79" i="2"/>
  <c r="AV82" i="2"/>
  <c r="G137" i="2"/>
  <c r="AY85" i="2"/>
  <c r="AY112" i="2"/>
  <c r="X112" i="2"/>
  <c r="W144" i="2"/>
  <c r="AF138" i="2"/>
  <c r="G13" i="1" s="1"/>
  <c r="M141" i="2"/>
  <c r="AT98" i="2"/>
  <c r="AR96" i="2"/>
  <c r="I144" i="2"/>
  <c r="AP85" i="2"/>
  <c r="AR83" i="2"/>
  <c r="AR80" i="2"/>
  <c r="AR82" i="2"/>
  <c r="AR79" i="2"/>
  <c r="AR81" i="2"/>
  <c r="AR84" i="2"/>
  <c r="AC134" i="2"/>
  <c r="I137" i="2"/>
  <c r="AZ109" i="2"/>
  <c r="O146" i="2"/>
  <c r="AG146" i="2" s="1"/>
  <c r="AG145" i="2"/>
  <c r="AQ112" i="2"/>
  <c r="K114" i="2"/>
  <c r="K131" i="2" s="1"/>
  <c r="AS106" i="2"/>
  <c r="AS114" i="2" s="1"/>
  <c r="X111" i="2"/>
  <c r="AY111" i="2"/>
  <c r="AZ111" i="2" s="1"/>
  <c r="M151" i="2"/>
  <c r="AF150" i="2"/>
  <c r="G25" i="1" s="1"/>
  <c r="Q85" i="2"/>
  <c r="Q134" i="2"/>
  <c r="AH134" i="2" s="1"/>
  <c r="G85" i="2"/>
  <c r="O139" i="2"/>
  <c r="AG139" i="2" s="1"/>
  <c r="H14" i="1" s="1"/>
  <c r="AG137" i="2"/>
  <c r="O138" i="2"/>
  <c r="E139" i="2"/>
  <c r="AB139" i="2" s="1"/>
  <c r="C14" i="1" s="1"/>
  <c r="AB137" i="2"/>
  <c r="E138" i="2"/>
  <c r="AT85" i="2"/>
  <c r="X113" i="2"/>
  <c r="AY113" i="2"/>
  <c r="AZ113" i="2" s="1"/>
  <c r="O151" i="2"/>
  <c r="AG150" i="2"/>
  <c r="H25" i="1" s="1"/>
  <c r="AX85" i="2"/>
  <c r="AB132" i="2"/>
  <c r="C7" i="1" s="1"/>
  <c r="AP98" i="2"/>
  <c r="AZ110" i="2"/>
  <c r="AU98" i="2"/>
  <c r="G114" i="2"/>
  <c r="G131" i="2" s="1"/>
  <c r="AQ106" i="2"/>
  <c r="AQ114" i="2" s="1"/>
  <c r="AX98" i="2"/>
  <c r="AJ132" i="2"/>
  <c r="K7" i="1" s="1"/>
  <c r="W151" i="2"/>
  <c r="M8" i="20" l="1"/>
  <c r="T12" i="20"/>
  <c r="W152" i="2"/>
  <c r="AK152" i="2" s="1"/>
  <c r="L27" i="1" s="1"/>
  <c r="AK151" i="2"/>
  <c r="L26" i="1" s="1"/>
  <c r="M5" i="20"/>
  <c r="R7" i="20"/>
  <c r="AC144" i="2"/>
  <c r="G145" i="2"/>
  <c r="AG138" i="2"/>
  <c r="H13" i="1" s="1"/>
  <c r="O141" i="2"/>
  <c r="AF132" i="2"/>
  <c r="G7" i="1" s="1"/>
  <c r="M133" i="2"/>
  <c r="AF133" i="2" s="1"/>
  <c r="G8" i="1" s="1"/>
  <c r="AC137" i="2"/>
  <c r="G139" i="2"/>
  <c r="AC139" i="2" s="1"/>
  <c r="D14" i="1" s="1"/>
  <c r="G138" i="2"/>
  <c r="X114" i="2"/>
  <c r="Y107" i="2"/>
  <c r="Z107" i="2" s="1"/>
  <c r="AR85" i="2"/>
  <c r="AK131" i="2"/>
  <c r="AZ112" i="2"/>
  <c r="AC131" i="2"/>
  <c r="AQ93" i="2"/>
  <c r="AZ93" i="2" s="1"/>
  <c r="S139" i="2"/>
  <c r="AI139" i="2" s="1"/>
  <c r="J14" i="1" s="1"/>
  <c r="AI137" i="2"/>
  <c r="S138" i="2"/>
  <c r="AG132" i="2"/>
  <c r="H7" i="1" s="1"/>
  <c r="O133" i="2"/>
  <c r="AG133" i="2" s="1"/>
  <c r="H8" i="1" s="1"/>
  <c r="AQ94" i="2"/>
  <c r="AZ94" i="2" s="1"/>
  <c r="AE131" i="2"/>
  <c r="K133" i="2"/>
  <c r="AE133" i="2" s="1"/>
  <c r="F8" i="1" s="1"/>
  <c r="AL130" i="2"/>
  <c r="M5" i="1" s="1"/>
  <c r="M146" i="2"/>
  <c r="AF146" i="2" s="1"/>
  <c r="AF145" i="2"/>
  <c r="O152" i="2"/>
  <c r="AG152" i="2" s="1"/>
  <c r="H27" i="1" s="1"/>
  <c r="AG151" i="2"/>
  <c r="H26" i="1" s="1"/>
  <c r="AV98" i="2"/>
  <c r="AQ97" i="2"/>
  <c r="AZ97" i="2" s="1"/>
  <c r="AR98" i="2"/>
  <c r="X135" i="2"/>
  <c r="AL135" i="2" s="1"/>
  <c r="AB135" i="2"/>
  <c r="G136" i="2"/>
  <c r="G98" i="2"/>
  <c r="AQ92" i="2"/>
  <c r="AZ92" i="2" s="1"/>
  <c r="AL150" i="2"/>
  <c r="M25" i="1" s="1"/>
  <c r="D18" i="21" s="1"/>
  <c r="D22" i="21" s="1"/>
  <c r="AJ138" i="2"/>
  <c r="K13" i="1" s="1"/>
  <c r="U141" i="2"/>
  <c r="X85" i="2"/>
  <c r="AA107" i="2" s="1"/>
  <c r="U152" i="2"/>
  <c r="AJ152" i="2" s="1"/>
  <c r="K27" i="1" s="1"/>
  <c r="AJ151" i="2"/>
  <c r="K26" i="1" s="1"/>
  <c r="AB138" i="2"/>
  <c r="C13" i="1" s="1"/>
  <c r="E141" i="2"/>
  <c r="AD137" i="2"/>
  <c r="I139" i="2"/>
  <c r="AD139" i="2" s="1"/>
  <c r="E14" i="1" s="1"/>
  <c r="I138" i="2"/>
  <c r="U146" i="2"/>
  <c r="AJ145" i="2"/>
  <c r="AE144" i="2"/>
  <c r="K145" i="2"/>
  <c r="Z114" i="2"/>
  <c r="E131" i="2"/>
  <c r="AQ95" i="2"/>
  <c r="AZ95" i="2" s="1"/>
  <c r="AE150" i="2"/>
  <c r="F25" i="1" s="1"/>
  <c r="K151" i="2"/>
  <c r="AQ96" i="2"/>
  <c r="AZ96" i="2" s="1"/>
  <c r="X144" i="2"/>
  <c r="AV85" i="2"/>
  <c r="AE132" i="2"/>
  <c r="F7" i="1" s="1"/>
  <c r="AS98" i="2"/>
  <c r="AK144" i="2"/>
  <c r="W145" i="2"/>
  <c r="AK145" i="2" s="1"/>
  <c r="AW98" i="2"/>
  <c r="AD144" i="2"/>
  <c r="I145" i="2"/>
  <c r="U133" i="2"/>
  <c r="AJ133" i="2" s="1"/>
  <c r="K8" i="1" s="1"/>
  <c r="AK132" i="2"/>
  <c r="L7" i="1" s="1"/>
  <c r="AY98" i="2"/>
  <c r="AP114" i="2"/>
  <c r="AZ106" i="2"/>
  <c r="AH138" i="2"/>
  <c r="I13" i="1" s="1"/>
  <c r="Q141" i="2"/>
  <c r="M142" i="2"/>
  <c r="AF142" i="2" s="1"/>
  <c r="G17" i="1" s="1"/>
  <c r="AF141" i="2"/>
  <c r="G16" i="1" s="1"/>
  <c r="AB144" i="2"/>
  <c r="E145" i="2"/>
  <c r="E151" i="2"/>
  <c r="AB150" i="2"/>
  <c r="C25" i="1" s="1"/>
  <c r="I151" i="2"/>
  <c r="AD150" i="2"/>
  <c r="E25" i="1" s="1"/>
  <c r="X134" i="2"/>
  <c r="S151" i="2"/>
  <c r="AI150" i="2"/>
  <c r="J25" i="1" s="1"/>
  <c r="AI144" i="2"/>
  <c r="S145" i="2"/>
  <c r="AH150" i="2"/>
  <c r="I25" i="1" s="1"/>
  <c r="Q151" i="2"/>
  <c r="M152" i="2"/>
  <c r="AF152" i="2" s="1"/>
  <c r="G27" i="1" s="1"/>
  <c r="AF151" i="2"/>
  <c r="G26" i="1" s="1"/>
  <c r="X137" i="2"/>
  <c r="AE137" i="2"/>
  <c r="K139" i="2"/>
  <c r="AE139" i="2" s="1"/>
  <c r="F14" i="1" s="1"/>
  <c r="K138" i="2"/>
  <c r="W139" i="2"/>
  <c r="L14" i="1" s="1"/>
  <c r="AK137" i="2"/>
  <c r="W138" i="2"/>
  <c r="AH144" i="2"/>
  <c r="Q145" i="2"/>
  <c r="AQ82" i="2"/>
  <c r="AZ82" i="2" s="1"/>
  <c r="AQ83" i="2"/>
  <c r="AZ83" i="2" s="1"/>
  <c r="AQ79" i="2"/>
  <c r="AQ80" i="2"/>
  <c r="AZ80" i="2" s="1"/>
  <c r="AQ84" i="2"/>
  <c r="AZ84" i="2" s="1"/>
  <c r="AQ81" i="2"/>
  <c r="AZ81" i="2" s="1"/>
  <c r="AL144" i="2" l="1"/>
  <c r="M19" i="1" s="1"/>
  <c r="X145" i="2"/>
  <c r="AQ85" i="2"/>
  <c r="AZ85" i="2" s="1"/>
  <c r="AZ79" i="2"/>
  <c r="E152" i="2"/>
  <c r="AB152" i="2" s="1"/>
  <c r="C27" i="1" s="1"/>
  <c r="AB151" i="2"/>
  <c r="C26" i="1" s="1"/>
  <c r="I146" i="2"/>
  <c r="AD146" i="2" s="1"/>
  <c r="AD145" i="2"/>
  <c r="AB141" i="2"/>
  <c r="C16" i="1" s="1"/>
  <c r="E142" i="2"/>
  <c r="AB142" i="2" s="1"/>
  <c r="C17" i="1" s="1"/>
  <c r="AQ98" i="2"/>
  <c r="AZ98" i="2" s="1"/>
  <c r="AL132" i="2"/>
  <c r="M7" i="1" s="1"/>
  <c r="X131" i="2"/>
  <c r="Y114" i="2"/>
  <c r="E146" i="2"/>
  <c r="AB146" i="2" s="1"/>
  <c r="AB145" i="2"/>
  <c r="AC136" i="2"/>
  <c r="X136" i="2"/>
  <c r="AL136" i="2" s="1"/>
  <c r="AI132" i="2"/>
  <c r="J7" i="1" s="1"/>
  <c r="S133" i="2"/>
  <c r="AI133" i="2" s="1"/>
  <c r="J8" i="1" s="1"/>
  <c r="AB131" i="2"/>
  <c r="E133" i="2"/>
  <c r="B133" i="2"/>
  <c r="AD132" i="2"/>
  <c r="E7" i="1" s="1"/>
  <c r="I133" i="2"/>
  <c r="AD133" i="2" s="1"/>
  <c r="E8" i="1" s="1"/>
  <c r="AI138" i="2"/>
  <c r="J13" i="1" s="1"/>
  <c r="S141" i="2"/>
  <c r="AC138" i="2"/>
  <c r="D13" i="1" s="1"/>
  <c r="G141" i="2"/>
  <c r="AK138" i="2"/>
  <c r="L13" i="1" s="1"/>
  <c r="W141" i="2"/>
  <c r="Q142" i="2"/>
  <c r="AH142" i="2" s="1"/>
  <c r="I17" i="1" s="1"/>
  <c r="AH141" i="2"/>
  <c r="I16" i="1" s="1"/>
  <c r="AG141" i="2"/>
  <c r="H16" i="1" s="1"/>
  <c r="O142" i="2"/>
  <c r="AG142" i="2" s="1"/>
  <c r="H17" i="1" s="1"/>
  <c r="AE138" i="2"/>
  <c r="F13" i="1" s="1"/>
  <c r="K141" i="2"/>
  <c r="S152" i="2"/>
  <c r="AI152" i="2" s="1"/>
  <c r="J27" i="1" s="1"/>
  <c r="AI151" i="2"/>
  <c r="J26" i="1" s="1"/>
  <c r="BA107" i="2"/>
  <c r="AZ114" i="2"/>
  <c r="AJ141" i="2"/>
  <c r="K16" i="1" s="1"/>
  <c r="U142" i="2"/>
  <c r="AJ142" i="2" s="1"/>
  <c r="K17" i="1" s="1"/>
  <c r="W133" i="2"/>
  <c r="AK133" i="2" s="1"/>
  <c r="L8" i="1" s="1"/>
  <c r="AH132" i="2"/>
  <c r="I7" i="1" s="1"/>
  <c r="Q133" i="2"/>
  <c r="AH133" i="2" s="1"/>
  <c r="I8" i="1" s="1"/>
  <c r="X138" i="2"/>
  <c r="Y137" i="2" s="1"/>
  <c r="AH151" i="2"/>
  <c r="I26" i="1" s="1"/>
  <c r="Q152" i="2"/>
  <c r="AH152" i="2" s="1"/>
  <c r="I27" i="1" s="1"/>
  <c r="AM135" i="2"/>
  <c r="AN135" i="2"/>
  <c r="S146" i="2"/>
  <c r="AI146" i="2" s="1"/>
  <c r="AI145" i="2"/>
  <c r="Y135" i="2"/>
  <c r="AL134" i="2"/>
  <c r="AD138" i="2"/>
  <c r="E13" i="1" s="1"/>
  <c r="I141" i="2"/>
  <c r="G146" i="2"/>
  <c r="AC146" i="2" s="1"/>
  <c r="AC145" i="2"/>
  <c r="AE151" i="2"/>
  <c r="F26" i="1" s="1"/>
  <c r="K152" i="2"/>
  <c r="AE152" i="2" s="1"/>
  <c r="F27" i="1" s="1"/>
  <c r="AH145" i="2"/>
  <c r="Q146" i="2"/>
  <c r="AH146" i="2" s="1"/>
  <c r="AE145" i="2"/>
  <c r="K146" i="2"/>
  <c r="AE146" i="2" s="1"/>
  <c r="Z137" i="2"/>
  <c r="AL137" i="2"/>
  <c r="X139" i="2"/>
  <c r="I152" i="2"/>
  <c r="AD152" i="2" s="1"/>
  <c r="E27" i="1" s="1"/>
  <c r="AD151" i="2"/>
  <c r="E26" i="1" s="1"/>
  <c r="G151" i="2"/>
  <c r="X151" i="2" s="1"/>
  <c r="AC150" i="2"/>
  <c r="D25" i="1" s="1"/>
  <c r="AK141" i="2" l="1"/>
  <c r="L16" i="1" s="1"/>
  <c r="W142" i="2"/>
  <c r="AK142" i="2" s="1"/>
  <c r="L17" i="1" s="1"/>
  <c r="X152" i="2"/>
  <c r="AL152" i="2" s="1"/>
  <c r="M27" i="1" s="1"/>
  <c r="Z17" i="1" s="1"/>
  <c r="AL151" i="2"/>
  <c r="M26" i="1" s="1"/>
  <c r="E18" i="21" s="1"/>
  <c r="AC141" i="2"/>
  <c r="D16" i="1" s="1"/>
  <c r="G142" i="2"/>
  <c r="AC142" i="2" s="1"/>
  <c r="D17" i="1" s="1"/>
  <c r="S142" i="2"/>
  <c r="AI142" i="2" s="1"/>
  <c r="J17" i="1" s="1"/>
  <c r="AI141" i="2"/>
  <c r="J16" i="1" s="1"/>
  <c r="K142" i="2"/>
  <c r="AE142" i="2" s="1"/>
  <c r="F17" i="1" s="1"/>
  <c r="AE141" i="2"/>
  <c r="F16" i="1" s="1"/>
  <c r="G152" i="2"/>
  <c r="AC152" i="2" s="1"/>
  <c r="D27" i="1" s="1"/>
  <c r="AC151" i="2"/>
  <c r="D26" i="1" s="1"/>
  <c r="AB133" i="2"/>
  <c r="C8" i="1" s="1"/>
  <c r="C495" i="1" s="1"/>
  <c r="AC132" i="2"/>
  <c r="D7" i="1" s="1"/>
  <c r="G133" i="2"/>
  <c r="AC133" i="2" s="1"/>
  <c r="D8" i="1" s="1"/>
  <c r="X146" i="2"/>
  <c r="AL146" i="2" s="1"/>
  <c r="M21" i="1" s="1"/>
  <c r="AL145" i="2"/>
  <c r="M20" i="1" s="1"/>
  <c r="AL131" i="2"/>
  <c r="X133" i="2"/>
  <c r="AL133" i="2" s="1"/>
  <c r="M8" i="1" s="1"/>
  <c r="Z5" i="1" s="1"/>
  <c r="Z6" i="1" s="1"/>
  <c r="AL138" i="2"/>
  <c r="M13" i="1" s="1"/>
  <c r="Z11" i="1" s="1"/>
  <c r="X141" i="2"/>
  <c r="X142" i="2" s="1"/>
  <c r="AD141" i="2"/>
  <c r="E16" i="1" s="1"/>
  <c r="I142" i="2"/>
  <c r="AD142" i="2" s="1"/>
  <c r="E17" i="1" s="1"/>
  <c r="E22" i="21" l="1"/>
  <c r="F22" i="21" s="1"/>
  <c r="C47" i="21" s="1"/>
  <c r="E47" i="21" s="1"/>
  <c r="F18" i="21"/>
  <c r="C43" i="21" s="1"/>
  <c r="E43" i="21" s="1"/>
  <c r="AM145" i="2"/>
  <c r="AN145" i="2"/>
  <c r="Y133" i="2"/>
  <c r="AN147" i="2" l="1"/>
  <c r="O22" i="1" s="1"/>
  <c r="O20" i="1"/>
  <c r="AM147" i="2"/>
  <c r="N22" i="1" s="1"/>
  <c r="N20" i="1"/>
  <c r="AN150" i="2"/>
  <c r="AO147" i="2" l="1"/>
  <c r="AM150" i="2"/>
  <c r="P22" i="1"/>
  <c r="AN151" i="2"/>
  <c r="AN152" i="2" s="1"/>
  <c r="O27" i="1" s="1"/>
  <c r="O25" i="1"/>
  <c r="J18" i="21" s="1"/>
  <c r="J22" i="21" s="1"/>
  <c r="AM151" i="2"/>
  <c r="AM152" i="2" s="1"/>
  <c r="N27" i="1" s="1"/>
  <c r="N25" i="1"/>
  <c r="G18" i="21" s="1"/>
  <c r="G22" i="21" s="1"/>
  <c r="O26" i="1"/>
  <c r="K18" i="21" s="1"/>
  <c r="N26" i="1" l="1"/>
  <c r="H18" i="21" s="1"/>
  <c r="I18" i="21" s="1"/>
  <c r="L18" i="21"/>
  <c r="K22" i="21"/>
  <c r="L22" i="21" s="1"/>
  <c r="O23" i="21" s="1"/>
  <c r="C492" i="1"/>
  <c r="M492" i="1"/>
  <c r="M495" i="1"/>
  <c r="Z492" i="1" s="1"/>
  <c r="Z493" i="1" s="1"/>
  <c r="C499" i="1"/>
  <c r="D492" i="1"/>
  <c r="E492" i="1"/>
  <c r="F492" i="1"/>
  <c r="G492" i="1"/>
  <c r="H492" i="1"/>
  <c r="I492" i="1"/>
  <c r="J492" i="1"/>
  <c r="K492" i="1"/>
  <c r="L492" i="1"/>
  <c r="C493" i="1"/>
  <c r="D493" i="1"/>
  <c r="E493" i="1"/>
  <c r="F493" i="1"/>
  <c r="G493" i="1"/>
  <c r="H493" i="1"/>
  <c r="I493" i="1"/>
  <c r="J493" i="1"/>
  <c r="K493" i="1"/>
  <c r="L493" i="1"/>
  <c r="M493" i="1"/>
  <c r="C494" i="1"/>
  <c r="D494" i="1"/>
  <c r="E494" i="1"/>
  <c r="F494" i="1"/>
  <c r="G494" i="1"/>
  <c r="H494" i="1"/>
  <c r="I494" i="1"/>
  <c r="J494" i="1"/>
  <c r="K494" i="1"/>
  <c r="L494" i="1"/>
  <c r="M494" i="1"/>
  <c r="H22" i="21" l="1"/>
  <c r="I22" i="21" s="1"/>
  <c r="N23" i="21" s="1"/>
  <c r="R493" i="1"/>
  <c r="Q495" i="1"/>
  <c r="R494" i="1"/>
  <c r="R492" i="1"/>
  <c r="M499" i="1"/>
  <c r="L511" i="1"/>
  <c r="L512" i="1" l="1"/>
  <c r="K512" i="1"/>
  <c r="J512" i="1"/>
  <c r="I512" i="1"/>
  <c r="H512" i="1"/>
  <c r="G512" i="1"/>
  <c r="F512" i="1"/>
  <c r="E512" i="1"/>
  <c r="D512" i="1"/>
  <c r="C512" i="1"/>
  <c r="K511" i="1"/>
  <c r="J511" i="1"/>
  <c r="I511" i="1"/>
  <c r="H511" i="1"/>
  <c r="G511" i="1"/>
  <c r="F511" i="1"/>
  <c r="E511" i="1"/>
  <c r="D511" i="1"/>
  <c r="L507" i="1"/>
  <c r="K507" i="1"/>
  <c r="J507" i="1"/>
  <c r="I507" i="1"/>
  <c r="H507" i="1"/>
  <c r="G507" i="1"/>
  <c r="F507" i="1"/>
  <c r="E507" i="1"/>
  <c r="D507" i="1"/>
  <c r="C507" i="1"/>
  <c r="L506" i="1"/>
  <c r="K506" i="1"/>
  <c r="J506" i="1"/>
  <c r="I506" i="1"/>
  <c r="H506" i="1"/>
  <c r="G506" i="1"/>
  <c r="F506" i="1"/>
  <c r="E506" i="1"/>
  <c r="D506" i="1"/>
  <c r="C506" i="1"/>
  <c r="L505" i="1"/>
  <c r="K505" i="1"/>
  <c r="J505" i="1"/>
  <c r="I505" i="1"/>
  <c r="H505" i="1"/>
  <c r="G505" i="1"/>
  <c r="F505" i="1"/>
  <c r="E505" i="1"/>
  <c r="D505" i="1"/>
  <c r="C505" i="1"/>
  <c r="D495" i="1"/>
  <c r="E495" i="1"/>
  <c r="F495" i="1"/>
  <c r="G495" i="1"/>
  <c r="H495" i="1"/>
  <c r="I495" i="1"/>
  <c r="J495" i="1"/>
  <c r="K495" i="1"/>
  <c r="L495" i="1"/>
  <c r="C496" i="1"/>
  <c r="D496" i="1"/>
  <c r="E496" i="1"/>
  <c r="F496" i="1"/>
  <c r="G496" i="1"/>
  <c r="H496" i="1"/>
  <c r="I496" i="1"/>
  <c r="J496" i="1"/>
  <c r="K496" i="1"/>
  <c r="L496" i="1"/>
  <c r="M496" i="1"/>
  <c r="C497" i="1"/>
  <c r="D497" i="1"/>
  <c r="E497" i="1"/>
  <c r="F497" i="1"/>
  <c r="G497" i="1"/>
  <c r="H497" i="1"/>
  <c r="I497" i="1"/>
  <c r="J497" i="1"/>
  <c r="K497" i="1"/>
  <c r="L497" i="1"/>
  <c r="M497" i="1"/>
  <c r="C498" i="1"/>
  <c r="D498" i="1"/>
  <c r="E498" i="1"/>
  <c r="F498" i="1"/>
  <c r="G498" i="1"/>
  <c r="H498" i="1"/>
  <c r="I498" i="1"/>
  <c r="J498" i="1"/>
  <c r="K498" i="1"/>
  <c r="L498" i="1"/>
  <c r="M498" i="1"/>
  <c r="D499" i="1"/>
  <c r="E499" i="1"/>
  <c r="F499" i="1"/>
  <c r="G499" i="1"/>
  <c r="H499" i="1"/>
  <c r="I499" i="1"/>
  <c r="J499" i="1"/>
  <c r="K499" i="1"/>
  <c r="L499" i="1"/>
  <c r="C500" i="1"/>
  <c r="D500" i="1"/>
  <c r="E500" i="1"/>
  <c r="F500" i="1"/>
  <c r="G500" i="1"/>
  <c r="H500" i="1"/>
  <c r="I500" i="1"/>
  <c r="J500" i="1"/>
  <c r="K500" i="1"/>
  <c r="L500" i="1"/>
  <c r="M500" i="1"/>
  <c r="D491" i="1"/>
  <c r="E491" i="1"/>
  <c r="F491" i="1"/>
  <c r="G491" i="1"/>
  <c r="H491" i="1"/>
  <c r="I491" i="1"/>
  <c r="J491" i="1"/>
  <c r="K491" i="1"/>
  <c r="L491" i="1"/>
  <c r="M491" i="1"/>
  <c r="C491" i="1"/>
  <c r="M507" i="1" l="1"/>
  <c r="R507" i="1"/>
  <c r="R505" i="1"/>
  <c r="M505" i="1"/>
  <c r="M508" i="1" s="1"/>
  <c r="R496" i="1"/>
  <c r="R506" i="1"/>
  <c r="M506" i="1"/>
  <c r="R495" i="1"/>
  <c r="Q499" i="1"/>
  <c r="H513" i="1"/>
  <c r="H514" i="1" s="1"/>
  <c r="C501" i="1"/>
  <c r="J508" i="1"/>
  <c r="E501" i="1"/>
  <c r="D508" i="1"/>
  <c r="L501" i="1"/>
  <c r="K501" i="1"/>
  <c r="J501" i="1"/>
  <c r="C508" i="1"/>
  <c r="I501" i="1"/>
  <c r="K508" i="1"/>
  <c r="H508" i="1"/>
  <c r="D501" i="1"/>
  <c r="I508" i="1"/>
  <c r="Q500" i="1"/>
  <c r="R500" i="1" s="1"/>
  <c r="M501" i="1"/>
  <c r="H501" i="1"/>
  <c r="E508" i="1"/>
  <c r="G501" i="1"/>
  <c r="F508" i="1"/>
  <c r="F501" i="1"/>
  <c r="S496" i="1"/>
  <c r="G508" i="1"/>
  <c r="O507" i="1"/>
  <c r="N507" i="1"/>
  <c r="O497" i="1"/>
  <c r="N497" i="1"/>
  <c r="I513" i="1"/>
  <c r="I514" i="1" s="1"/>
  <c r="E513" i="1"/>
  <c r="E514" i="1" s="1"/>
  <c r="M511" i="1"/>
  <c r="L513" i="1"/>
  <c r="D513" i="1"/>
  <c r="D514" i="1" s="1"/>
  <c r="M512" i="1"/>
  <c r="K513" i="1"/>
  <c r="K514" i="1" s="1"/>
  <c r="J513" i="1"/>
  <c r="J514" i="1" s="1"/>
  <c r="C513" i="1"/>
  <c r="C514" i="1" s="1"/>
  <c r="F513" i="1"/>
  <c r="F514" i="1" s="1"/>
  <c r="G513" i="1"/>
  <c r="G514" i="1" s="1"/>
  <c r="N509" i="1" l="1"/>
  <c r="O512" i="1" s="1"/>
  <c r="M513" i="1"/>
  <c r="M514" i="1" s="1"/>
  <c r="O509" i="1"/>
  <c r="O511" i="1"/>
  <c r="N511" i="1"/>
  <c r="P509" i="1" l="1"/>
  <c r="N512" i="1" s="1"/>
  <c r="N513" i="1" s="1"/>
  <c r="N514" i="1" s="1"/>
  <c r="O513" i="1"/>
  <c r="O514" i="1" s="1"/>
</calcChain>
</file>

<file path=xl/sharedStrings.xml><?xml version="1.0" encoding="utf-8"?>
<sst xmlns="http://schemas.openxmlformats.org/spreadsheetml/2006/main" count="12314" uniqueCount="307">
  <si>
    <t>Lypsykarja</t>
  </si>
  <si>
    <t>Nautakarja</t>
  </si>
  <si>
    <t>Sika</t>
  </si>
  <si>
    <t>Siipikarja</t>
  </si>
  <si>
    <t>Lammas-, vuohi</t>
  </si>
  <si>
    <t>Vilja</t>
  </si>
  <si>
    <t>Muu kasvinv.</t>
  </si>
  <si>
    <t>Muut</t>
  </si>
  <si>
    <t>Ei-aktiiviset</t>
  </si>
  <si>
    <t>Ei tietoa</t>
  </si>
  <si>
    <t>Yhteensä</t>
  </si>
  <si>
    <t>Peltoa rehun- ja ruoantuotannossa 2022, ha</t>
  </si>
  <si>
    <t>Vedenpinta korkealle turvepelloilla, ha</t>
  </si>
  <si>
    <t>Säätösalaojitukseen, ha</t>
  </si>
  <si>
    <t>Pysyvä nurmi, ei rehuksi, turvepelloilla, ha</t>
  </si>
  <si>
    <t>Rehun- ja ruoantuotannosta poistuva pelto, ha</t>
  </si>
  <si>
    <t>Peltoala poistumien jälkeen, ha</t>
  </si>
  <si>
    <t>Käytettävissä olevan peltoalan muutosprosentti</t>
  </si>
  <si>
    <t>Eläinyksiköt /ha 2022</t>
  </si>
  <si>
    <t>EY/ha muutosten jälkeen, ellei tilalle (kivennäismaalajin) peltoa</t>
  </si>
  <si>
    <t>EY/ha, kasvu, ellei tilalle (kivennäismaalajin) peltoa</t>
  </si>
  <si>
    <t>Turvepeltoa yksivuotisilla kasveilla 2022, ha</t>
  </si>
  <si>
    <t>Turvepeltoa yksivuotisilla kasveilla 2050, ha</t>
  </si>
  <si>
    <t>Yksivuotisen alan väheneminen turvepelloilla vuodesta 2022</t>
  </si>
  <si>
    <t>Yksivuotisen alan muutosprosentti turvepelloilla 2020-2050</t>
  </si>
  <si>
    <t>Kasvihuonekaasupäästöt turvepelloilta 2022, kt CO2 ekv.</t>
  </si>
  <si>
    <t>Kasvihuonekaasupäästöt turvepelloilta muutosten jälkeen, kt CO2 ekv.</t>
  </si>
  <si>
    <t>Kasvihuonekaasupäästöjen muutos, kt CO2 ekv.</t>
  </si>
  <si>
    <t>Muutosprosentti turvepeltojen päästöissä</t>
  </si>
  <si>
    <t>Keski-Pohjanmaa</t>
  </si>
  <si>
    <t>Peltoa rehun- ja ruoantuotannosta peltoa 2022, ha</t>
  </si>
  <si>
    <t>Etelä-Karjala</t>
  </si>
  <si>
    <t>Pohjois-Pohjanmaa</t>
  </si>
  <si>
    <t>Kainuu</t>
  </si>
  <si>
    <t>Lappi</t>
  </si>
  <si>
    <t>Kasihuonekaasupäästöjen muutos, kt CO2 ekv.</t>
  </si>
  <si>
    <t>Pysyvä nurmi, turvepelloilla, ha</t>
  </si>
  <si>
    <t>Uusimaa</t>
  </si>
  <si>
    <t>Kanta-Häme</t>
  </si>
  <si>
    <t>Päijät-Häme</t>
  </si>
  <si>
    <t>Pirkanmaa</t>
  </si>
  <si>
    <t>Varsinais-Suomi</t>
  </si>
  <si>
    <t>Satakunta</t>
  </si>
  <si>
    <t>Etelä-Pohjanmaa</t>
  </si>
  <si>
    <t>Keski-Suomi</t>
  </si>
  <si>
    <t>Pohjois-Savo</t>
  </si>
  <si>
    <t>Etelä-Savo</t>
  </si>
  <si>
    <t>Pohjanmaa</t>
  </si>
  <si>
    <t>Kymenlaakso</t>
  </si>
  <si>
    <t>KOKO MAA</t>
  </si>
  <si>
    <t>khk päästöjen muutos</t>
  </si>
  <si>
    <t>hs1</t>
  </si>
  <si>
    <t>hs2</t>
  </si>
  <si>
    <t>Yksivuotisen alan suhteellinen muutos turvepelloilla 2022-2050</t>
  </si>
  <si>
    <t>Tehokkaasta rehun- ja ruoantuotannosta poistuva pelto, ha</t>
  </si>
  <si>
    <t>Tehokkaasti hyödynnettävä peltoala poistumien jälkeen, ha</t>
  </si>
  <si>
    <t>Käytettävissä olevan tehokkaasti hyödynnettävän peltoalan muutosprosentti</t>
  </si>
  <si>
    <t>Pysyvä nurmi, osin rehuksi, turvepelloilla, ha</t>
  </si>
  <si>
    <t>ha</t>
  </si>
  <si>
    <t>Ennallistamiseen sopivien turvepeltotoimien kohteena:</t>
  </si>
  <si>
    <t>Turvepeltoa yli 40 cm, viljelyssä 2050</t>
  </si>
  <si>
    <t>Turvepeltoa yli 60 cm, viljelyssä 2050</t>
  </si>
  <si>
    <t>Turvepeltoa viljelyssä yhteensä 2050</t>
  </si>
  <si>
    <t>Turvepellot, 10-40 cm, viljelyssä 2050</t>
  </si>
  <si>
    <t>Alkutilanne, HEHTAARIA:</t>
  </si>
  <si>
    <t>Kivennäismaita yht.</t>
  </si>
  <si>
    <t>Turvepeltoja yht.</t>
  </si>
  <si>
    <t>Turvepeltoja yksiv. kasveilla</t>
  </si>
  <si>
    <t>Turvepeltoja moniv. kasveilla</t>
  </si>
  <si>
    <t>Kesannot</t>
  </si>
  <si>
    <t>Tulvaherkällä alueella</t>
  </si>
  <si>
    <t>Vesistökuormitusherkällä alueella</t>
  </si>
  <si>
    <t>Lypsykarjatilat</t>
  </si>
  <si>
    <t>Nautakarjatilat</t>
  </si>
  <si>
    <t>Skatilat</t>
  </si>
  <si>
    <t>Siipikarjatilat</t>
  </si>
  <si>
    <t>Lammas-, vuohitilat</t>
  </si>
  <si>
    <t>Viljatilat</t>
  </si>
  <si>
    <t>Muut kasvinvijelytilat</t>
  </si>
  <si>
    <t>Muut tilat</t>
  </si>
  <si>
    <t>Sikatilat</t>
  </si>
  <si>
    <t>Ei-aktiiviset tilat</t>
  </si>
  <si>
    <t>ey</t>
  </si>
  <si>
    <t>Soistumia, turvekerros 10-40 cm</t>
  </si>
  <si>
    <t>Turvepeltoja 40-60 cm</t>
  </si>
  <si>
    <t>Turvepeltoja yli 60 cm paksuisia</t>
  </si>
  <si>
    <t>Kesannot (Extensive-kasvit)</t>
  </si>
  <si>
    <t>Vettämiskelpoisten prosentti %</t>
  </si>
  <si>
    <t>Vettämisen kokonaispotentiaali (PT-ala, jossa DTW&lt;100)</t>
  </si>
  <si>
    <t>Vettämiskelpoisia (vedenpinnan nosto mahdollista) paksuturpeisia turvepeltoja</t>
  </si>
  <si>
    <t>Ei-vettämiskelpoisia paksuturpeisia turvepeltoja</t>
  </si>
  <si>
    <t>Tulvaherkällä alueella, turvepellot &gt;40cm, ha</t>
  </si>
  <si>
    <t>Vesistökuormitusherkällä alueella, turvepellot &gt;40cm, ha</t>
  </si>
  <si>
    <t>Versio 11.10. 2024</t>
  </si>
  <si>
    <t>MAAKUNTA: Keski-Pohjanmaa</t>
  </si>
  <si>
    <t>HA</t>
  </si>
  <si>
    <t>EY yhteensä</t>
  </si>
  <si>
    <t>Eläinyksiköt, lkm</t>
  </si>
  <si>
    <t>Eläinyksiköitä</t>
  </si>
  <si>
    <t>EY/ha</t>
  </si>
  <si>
    <t>Eläinyksiköitä/ha</t>
  </si>
  <si>
    <t>Peltoala yhteensä</t>
  </si>
  <si>
    <t>Kivennäismaiden osuus, %</t>
  </si>
  <si>
    <t>"Soistumia", turvekerros 10-40 cm</t>
  </si>
  <si>
    <t>"Soistumia", turvekerros 0-40 cm</t>
  </si>
  <si>
    <t>yksivuotisten kasvien osuus turvepelloilla</t>
  </si>
  <si>
    <t>Paksuturpeisia turvepeltoja moniv. kasveilla</t>
  </si>
  <si>
    <t>Vettämiskelpoisten prosentti % yli 60 cm paksuisista</t>
  </si>
  <si>
    <t xml:space="preserve">Kasvihuonekaasupäästöt turvepelloista, kt CO2 ekv. (yksiv. Kasvit 35 tCO2 ekv./ha, monivuotiset 25 t CO2 ekv/ha) </t>
  </si>
  <si>
    <t xml:space="preserve">KHK-päästöt turvepelloista, kt CO2 ekv. (yksiv. Kasvit 35, moniv.25 t CO2 ekv/ha) </t>
  </si>
  <si>
    <t>Tarkistettu päästölaskelma</t>
  </si>
  <si>
    <t>Rakennekehitys 2022-2050: Maatilojen lukumäärä yhteensä puolittuu, jos vähenee 2,5%/v.</t>
  </si>
  <si>
    <t>Rakennekehityksen myötä poistuu paksuturpeista peltoa viljelystä - ARVAUS 0,2 %</t>
  </si>
  <si>
    <t xml:space="preserve"> '-näistä vettämiskelpoisia, tuotantosuunnan vettämis%</t>
  </si>
  <si>
    <t>- näistä ei-vettämiskelpoisia</t>
  </si>
  <si>
    <t>Jäljelle jää paksuturpeisia peltoja, jotka säilyvät viljelyssä</t>
  </si>
  <si>
    <t xml:space="preserve"> '-näistä vettämiskelpoisia, , tuotantosuunnan vettämis%</t>
  </si>
  <si>
    <t>Rakennekehityksen myötä poistuu peltoa viljelystä, turpeen paksuus 40-60 cm - ARVAUS 0,2 %</t>
  </si>
  <si>
    <t>Rakennekehityksen myötä poistuu peltoa viljelystä, turpeen paksuus 10-40 cm - ARVAUS 0,2 %</t>
  </si>
  <si>
    <t>Turvepeltoa poistuu rakennekehityksen vuoksi yhteensä</t>
  </si>
  <si>
    <t>Prosenttimuutos turvepeltojen kokonaisalassa</t>
  </si>
  <si>
    <t>Turvepeltoa raivataan lisää 2020-2050? Vain pysyvä nurmi mahdollinen</t>
  </si>
  <si>
    <t>Huom! Metsäkatoasetus ei salli 2021 ja sen jälkeen raivatun pellon käyttöä naudanlihantuotannossa</t>
  </si>
  <si>
    <t>MUUTOSSKENAARIO: Ympäristövaikutukset ensisijaisia</t>
  </si>
  <si>
    <t>Tavoiteosuudet</t>
  </si>
  <si>
    <t>Tilanne 2050, ha, per tuotantosuunta</t>
  </si>
  <si>
    <t>Yhteensä, ha</t>
  </si>
  <si>
    <t>VETTÄMISKELPOISET paksuturpeiset pellot</t>
  </si>
  <si>
    <t>Tuotannosta rakennekehityksen myötä poistuvat paksuturpeiset pellot</t>
  </si>
  <si>
    <t>t CO2 ekv./ha</t>
  </si>
  <si>
    <t>0suus, %</t>
  </si>
  <si>
    <t>Vetetään pysyvästi, korkea vedenpinta, ei viljelyssä</t>
  </si>
  <si>
    <t>Säätöpadotukseen, nurmi, ei viljelyssä: tuotannosta poistuvat vettämiskelpoiset, osuus</t>
  </si>
  <si>
    <t>Hylätty pelto, vettäminen ei  käytännössä onnistu eri syistä</t>
  </si>
  <si>
    <t>Tulvasuojelun puskuriksi, aina kasvipeitteinen</t>
  </si>
  <si>
    <t>Yhteensä, osuus</t>
  </si>
  <si>
    <t>Viljelyyn jäävät vettämiskelpoiset paksuturpeiset pellot</t>
  </si>
  <si>
    <t>Viljelyyn jäävät vettämiskelpoiset paksuturpeiset pellot, ha</t>
  </si>
  <si>
    <t>Tuotantoon jäävät vettämiskelpoiset paksuturpeiset pellot</t>
  </si>
  <si>
    <t>Säätöpadotukseen, korkea vedenpinta, viljelyssä: kosteikkokasvit esim. ruokohelpi</t>
  </si>
  <si>
    <t>ei rehua/ruokaa</t>
  </si>
  <si>
    <t>Säätöpadotukseen, korkea vedenpinta, viljelyssä: Ruokohelpi, muut kosteikkokasvit</t>
  </si>
  <si>
    <t>Säätösalaojitukseen, viljelyssä nurmikasvit</t>
  </si>
  <si>
    <t>rehua</t>
  </si>
  <si>
    <t>Säätösalaojitukseen, viljelyssä rehu- ja ruokakasvit</t>
  </si>
  <si>
    <t>Säätösalaojitukseen + altakasteluun, viljelyssä rehu- ja ruokakasvit</t>
  </si>
  <si>
    <t>rehua/ruokaa</t>
  </si>
  <si>
    <t>Tulvasuojelun puskuriksi, aina monivuotisella kasvilla, osin viljelyssä</t>
  </si>
  <si>
    <t>Viljely jatkuu entisellään ojitettuna peltona, yksivuotiset kasvit</t>
  </si>
  <si>
    <t>Viljely jatkuu entisellään ojitettuna peltona, monivuotiset kasvit</t>
  </si>
  <si>
    <t>Yhteensä, osuus / yhteensä, vastaavuus riville 44</t>
  </si>
  <si>
    <t>EI- VETTÄMISKELPOISET paksuturpeiset pellot</t>
  </si>
  <si>
    <t>Hylätty pelto</t>
  </si>
  <si>
    <t>Metsitys - tuottaa merkittäviä päästövähennyksiä vasta 20 vuotta metsityksestä</t>
  </si>
  <si>
    <t>Viljelyyn jäävät ei-vettämiskelpoiset paksuturpeiset pellot</t>
  </si>
  <si>
    <t>Viljelyyn jäävät ei-vettämiskelpoiset paksuturpeiset pellot, ha</t>
  </si>
  <si>
    <t>Pysyväksi nurmeksi, rehuksi nautakarjalle</t>
  </si>
  <si>
    <t>Pysyväksi nurmeksi, ruokohelpi (kuivike) tai muu nurmi</t>
  </si>
  <si>
    <t>Viljalta nurmelle</t>
  </si>
  <si>
    <t>Muilta yksivuotisilta kasveilta nurmelle</t>
  </si>
  <si>
    <t>TURVEPELLOT, TURPEEN PAKSUUS 40-60 cm</t>
  </si>
  <si>
    <t>Rakennekehityksen vuoksi pois jäävät pellot (-10 %), turpeen paksuus 40-60 cm</t>
  </si>
  <si>
    <t>Viljelyyn jäävät turvepellot, turpeen paksuus 40-60 cm</t>
  </si>
  <si>
    <t>Viljelyyn jäävät turvepellot, turpeen paksuus 40-60 cm, %</t>
  </si>
  <si>
    <t>Viljelyyn jäävät turvepellot, turpeen paksuus 40-60 cm, ha</t>
  </si>
  <si>
    <t>Säätösalaojitukseen, nurmi</t>
  </si>
  <si>
    <t>nurmi</t>
  </si>
  <si>
    <t>vetettäviä jäljellä</t>
  </si>
  <si>
    <t>Säätösalaojitukseen, yksivuotiset kasvit</t>
  </si>
  <si>
    <t>yksivuotiset kasvit</t>
  </si>
  <si>
    <t>Pysyväksi nurmeksi, ruokohelpi (kuivike)</t>
  </si>
  <si>
    <t>Rakennekehityksen vuoksi pois jäävät pellot (-5 %), turpeen paksuus 10-40 cm</t>
  </si>
  <si>
    <t>Viljelyyn jäävät soistumat, turpeen paksuus 10-40 cm</t>
  </si>
  <si>
    <t>Viljelyyn jäävät turvepellot, turpeen paksuus 10-40 cm</t>
  </si>
  <si>
    <t>Viljelyyn jäävät turvepellot, turpeen paksuus alle 10-40 cm</t>
  </si>
  <si>
    <t>MUUTOKSET YHTEENSÄ</t>
  </si>
  <si>
    <t>Rehun- ja ruoantuotannosta poistuva pelto yhteensä, ha</t>
  </si>
  <si>
    <t>EY/ha, kasvu muutoksista aiheutuen, ellei tilalle (kivennäismaalajin) peltoa</t>
  </si>
  <si>
    <t>Yksivuotisen alan muutosprosentti</t>
  </si>
  <si>
    <t>Versio 17.6. 2024</t>
  </si>
  <si>
    <t>MAAKUNTA: Varsinais-Suomi</t>
  </si>
  <si>
    <t>Rakennekehityksen myötä poistuu paksuturpeista peltoa viljelystä - 1,36 %</t>
  </si>
  <si>
    <t>Rakennekehityksen myötä poistuu peltoa viljelystä, turpeen paksuus 40-60 cm - ARVAUS 0,5 %</t>
  </si>
  <si>
    <t>Rakennekehityksen myötä poistuu peltoa viljelystä, turpeen paksuus 10-40 cm - ARVAUS 0,5 %</t>
  </si>
  <si>
    <t>Rakennekehityksen vuoksi pois jäävät pellot (-5 %), turpeen paksuus alle 40 cm</t>
  </si>
  <si>
    <t>Viljelyyn jäävät turvepellot, turpeen paksuus alle 40 cm</t>
  </si>
  <si>
    <t>Turvepelloksi luokittuvan pellon oletettu osuus soistumien 10-40 cm alasta</t>
  </si>
  <si>
    <t>MAAKUNTA: Kainuu</t>
  </si>
  <si>
    <t>Rakennekehityksen myötä poistuu paksuturpeista peltoa viljelystä - ARVAUS 6,5 %</t>
  </si>
  <si>
    <t>Rakennekehityksen myötä poistuu peltoa viljelystä, turpeen paksuus 40-60 cm - ARVAUS 6,5 %</t>
  </si>
  <si>
    <t>Rakennekehityksen myötä poistuu peltoa viljelystä, turpeen paksuus 10-40 cm - ARVAUS 6,5 %</t>
  </si>
  <si>
    <t>Soistumat, turpeen paksuus 10-40 cm</t>
  </si>
  <si>
    <t>Soistumia, turvekerros1 0-40 cm</t>
  </si>
  <si>
    <t>Versio 26.4. 2024</t>
  </si>
  <si>
    <t>MAAKUNTA: Lappi</t>
  </si>
  <si>
    <t>Muu kasvinvijely</t>
  </si>
  <si>
    <t>Rakennekehityksen myötä poistuu paksuturpeista peltoa viljelystä - ARVAUS 5,6 %</t>
  </si>
  <si>
    <t>Rakennekehityksen myötä poistuu peltoa viljelystä, turpeen paksuus 40-60 cm - ARVAUS 5,6 %</t>
  </si>
  <si>
    <t>Rakennekehityksen myötä poistuu peltoa viljelystä, turpeen paksuus 10-40 cm - ARVAUS 5,6 %</t>
  </si>
  <si>
    <t>VETTÄMISKELPOISET</t>
  </si>
  <si>
    <t>EI- VETTÄMISKELPOISET</t>
  </si>
  <si>
    <t>Muu kasvinv,</t>
  </si>
  <si>
    <t>TURVEPELLOT, TURPEEN PAKSUUS 40-60 cm - EI VETETÄ/NOSTETA VEDENPINTAA</t>
  </si>
  <si>
    <t>Rakennekehityksen vuoksi pois jäävät pellot (-15 %), turpeen paksuus alle 40 cm</t>
  </si>
  <si>
    <t>Rakennekehityksen vuoksi pois jäävät pellot, turpeen paksuus alle 40 cm</t>
  </si>
  <si>
    <t>Rakennekehityksen vuoksi pois jäävät pellot, turpeen paksuus alle 10-40 cm</t>
  </si>
  <si>
    <t>MAAKUNTA: Pohjois-Karjala</t>
  </si>
  <si>
    <t>Rakennekehityksen myötä poistuu paksuturpeista peltoa viljelystä - ARVAUS 0,55 %</t>
  </si>
  <si>
    <t>Rakennekehityksen myötä poistuu peltoa viljelystä, turpeen paksuus 40-60 cm - ARVAUS 0,55 %</t>
  </si>
  <si>
    <t>Rakennekehityksen myötä poistuu peltoa viljelystä, turpeen paksuus 10-40 cm - ARVAUS 0,55 %</t>
  </si>
  <si>
    <t>Soistumia, turvekerros 0-40 cm</t>
  </si>
  <si>
    <t>MAAKUNTA: Etelä-Karjala</t>
  </si>
  <si>
    <t>Rakennekehityksen myötä poistuu paksuturpeista peltoa viljelystä - ARVAUS 0,3 %</t>
  </si>
  <si>
    <t>Rakennekehityksen myötä poistuu peltoa viljelystä, turpeen paksuus 40-60 cm - ARVAUS 0,3 %</t>
  </si>
  <si>
    <t>Rakennekehityksen myötä poistuu peltoa viljelystä, turpeen paksuus 10-40 cm - ARVAUS 0,3 %</t>
  </si>
  <si>
    <t>MAAKUNTA: Kymenlaakso</t>
  </si>
  <si>
    <t>Rakennekehityksen myötä poistuu paksuturpeista peltoa viljelystä - ARVAUS 0,1 %</t>
  </si>
  <si>
    <t>Rakennekehityksen myötä poistuu peltoa viljelystä, turpeen paksuus 40-60 cm - ARVAUS 0,1 %</t>
  </si>
  <si>
    <t>Rakennekehityksen myötä poistuu peltoa viljelystä, turpeen paksuus 10-40 cm - ARVAUS 0,1 %</t>
  </si>
  <si>
    <t>MAAKUNTA: Kanta-Häme</t>
  </si>
  <si>
    <t>MAAKUNTA: Päijät-Häme</t>
  </si>
  <si>
    <t>Versio 11.10.2024</t>
  </si>
  <si>
    <t>MAAKUNTA: Pirkanmaa</t>
  </si>
  <si>
    <t>Rakennekehityksen myötä poistuu paksuturpeista peltoa viljelystä - ARVAUS 0,06 %</t>
  </si>
  <si>
    <t>Rakennekehityksen myötä poistuu peltoa viljelystä, turpeen paksuus 40-60 cm - ARVAUS 0,06 %</t>
  </si>
  <si>
    <t>Rakennekehityksen myötä poistuu peltoa viljelystä, turpeen paksuus 10-40 cm - ARVAUS 0,06 %</t>
  </si>
  <si>
    <t>Rakennekehityksen vuoksi pois jäävät pellot, turpeen paksuus 10-40 cm</t>
  </si>
  <si>
    <t>Rakennekehityksen myötä poistuu paksuturpeista peltoa viljelystä - ARVAUS 0,12 %</t>
  </si>
  <si>
    <t>Rakennekehityksen myötä poistuu peltoa viljelystä, turpeen paksuus 40-60 cm - ARVAUS 0,12 %</t>
  </si>
  <si>
    <t>Rakennekehityksen myötä poistuu peltoa viljelystä, turpeen paksuus 10-40 cm - ARVAUS 0,12 %</t>
  </si>
  <si>
    <t>MAAKUNTA: Satakunta</t>
  </si>
  <si>
    <t>Rakennekehityksen myötä poistuu paksuturpeista peltoa viljelystä - ARVAUS 0,093 %</t>
  </si>
  <si>
    <t>Rakennekehityksen myötä poistuu peltoa viljelystä, turpeen paksuus 40-60 cm - ARVAUS 0,093 %</t>
  </si>
  <si>
    <t>Rakennekehityksen myötä poistuu peltoa viljelystä, turpeen paksuus 10-40 cm - ARVAUS 0,093 %</t>
  </si>
  <si>
    <t>MAAKUNTA: Etelä-Pohjanmaa</t>
  </si>
  <si>
    <t>Rakennekehityksen myötä poistuu paksuturpeista peltoa viljelystä - ARVAUS 0,28 %</t>
  </si>
  <si>
    <t xml:space="preserve">Rakennekehityksen myötä poistuu peltoa viljelystä, turpeen paksuus 40-60 cm - ARVAUS 0,28% </t>
  </si>
  <si>
    <t>Rakennekehityksen myötä poistuu peltoa viljelystä, turpeen paksuus 10-40 cm - ARVAUS 0,28 %</t>
  </si>
  <si>
    <t>MAAKUNTA: Keski-Suomi</t>
  </si>
  <si>
    <t>Rakennekehityksen myötä poistuu paksuturpeista peltoa viljelystä - ARVAUS 0,13 %</t>
  </si>
  <si>
    <t>Rakennekehityksen myötä poistuu peltoa viljelystä, turpeen paksuus 40-60 cm - ARVAUS 0,13 %</t>
  </si>
  <si>
    <t>Rakennekehityksen myötä poistuu peltoa viljelystä, turpeen paksuus 10-40 cm - ARVAUS 0,13 %</t>
  </si>
  <si>
    <t>MAAKUNTA: Etelä-Savo</t>
  </si>
  <si>
    <t>Rakennekehityksen myötä poistuu paksuturpeista peltoa viljelystä - ARVAUS 0,17 %</t>
  </si>
  <si>
    <t>Rakennekehityksen myötä poistuu peltoa viljelystä, turpeen paksuus 40-60 cm - ARVAUS 0,17 %</t>
  </si>
  <si>
    <t>Rakennekehityksen myötä poistuu peltoa viljelystä, turpeen paksuus 10-40 cm - ARVAUS 0,17 %</t>
  </si>
  <si>
    <t>MAAKUNTA: Pohjois-Savo</t>
  </si>
  <si>
    <t>Rakennekehityksen myötä poistuu paksuturpeista peltoa viljelystä - ARVAUS 0,25 %</t>
  </si>
  <si>
    <t>Rakennekehityksen myötä poistuu peltoa viljelystä, turpeen paksuus 40-60 cm - ARVAUS 0,25 %</t>
  </si>
  <si>
    <t>Rakennekehityksen myötä poistuu peltoa viljelystä, turpeen paksuus 10-40 cm - ARVAUS 0,25 %</t>
  </si>
  <si>
    <t>MAAKUNTA: Pohjanmaa</t>
  </si>
  <si>
    <t>MAAKUNTA: Uusimaa</t>
  </si>
  <si>
    <t>Rakennekehityksen myötä poistuu paksuturpeista peltoa viljelystä - ARVAUS 0 %</t>
  </si>
  <si>
    <t>Rakennekehityksen myötä poistuu peltoa viljelystä, turpeen paksuus 40-60 cm - ARVAUS 0 %</t>
  </si>
  <si>
    <t>Rakennekehityksen myötä poistuu peltoa viljelystä, turpeen paksuus 10-40 cm - ARVAUS 0 %</t>
  </si>
  <si>
    <t>Pohjois-Karjala</t>
  </si>
  <si>
    <t>khk muutos % 2022-2050</t>
  </si>
  <si>
    <t>Koko maa</t>
  </si>
  <si>
    <t>hs1, 2050</t>
  </si>
  <si>
    <t>hs1, muutos %</t>
  </si>
  <si>
    <t>muutos 2022-2050</t>
  </si>
  <si>
    <t>hs1, muutos 2022-2050</t>
  </si>
  <si>
    <t>hs2, 2050</t>
  </si>
  <si>
    <t>hs2, muutos 2022-2050</t>
  </si>
  <si>
    <t>hs2, muutos %</t>
  </si>
  <si>
    <t>MAAKUNTA: Pohjois-Pohjanmaa</t>
  </si>
  <si>
    <t>Muutos-%, YMP</t>
  </si>
  <si>
    <t>Muutos-%, TAL</t>
  </si>
  <si>
    <t>Ero, %</t>
  </si>
  <si>
    <t>Soistumat, 10-40 cm, viljelyssä 2050</t>
  </si>
  <si>
    <t>Ympäristötavoiteskenaario</t>
  </si>
  <si>
    <t>Tuotantotavoiteskenaario</t>
  </si>
  <si>
    <t>Yksivuotisen alan muutosprosentti turvepelloilla 2022-2050</t>
  </si>
  <si>
    <t>Pohjavedenpinta korkealle turvepelloilla, ha</t>
  </si>
  <si>
    <t>Pysyvä nurmi, osin rehuksi, turvepelloilla</t>
  </si>
  <si>
    <t>Rehun- ja ruoantuotannosta poistuva pelto</t>
  </si>
  <si>
    <t>Peltoala poistumien jälkeen</t>
  </si>
  <si>
    <t>Turvepeltoa yksivuotisilla kasveilla 2022</t>
  </si>
  <si>
    <t>Turvepeltoa yksivuotisilla kasveilla 2050</t>
  </si>
  <si>
    <t>Lähtötilanne: rehun- ja ruoantuotannossa käytettävä pelto 2022, ha</t>
  </si>
  <si>
    <t>Turvepellon (turvekerros yli 40 cm) osuus peltoalasta, %</t>
  </si>
  <si>
    <t>Muutosprosentti turvepeltojen khk-päästöissä</t>
  </si>
  <si>
    <t>Turvepeltoa 40-60 cm, viljelyssä 2050</t>
  </si>
  <si>
    <t>khk-päästöjen muutos 2022-2050</t>
  </si>
  <si>
    <t>khk-päästöjen muutos, hs1</t>
  </si>
  <si>
    <t>khk-päästöjen muutos, hs2</t>
  </si>
  <si>
    <t>khk-päästövähennyksen arvo</t>
  </si>
  <si>
    <t>khk-päästövähennyksen arvo, hs1</t>
  </si>
  <si>
    <t>khk-päästövähennyksen arvo, hs2</t>
  </si>
  <si>
    <t>Hinta €50/tCO2 ekv.</t>
  </si>
  <si>
    <t>Hinta €30/tCO2 ekv.</t>
  </si>
  <si>
    <t>Hinta €20/tCO2 ekv.</t>
  </si>
  <si>
    <t>SELOSTUS</t>
  </si>
  <si>
    <t>Maakuntakohtaiset taulut, alk. "Keski-Pohjanmaa" ovat maakuntakohtaisia muutospolkulaskelmia, joissa ensin on 2022 alkutilanne on riveillä 14-29</t>
  </si>
  <si>
    <t>Sen jälkeen alkavat muutospolkulaskelmat eri paksuisille turvepelloille.</t>
  </si>
  <si>
    <t>Niiden yhteenlaskettu muutosturvepeltojen käytössä ja eläintiheyksissä on riveillä 128-146</t>
  </si>
  <si>
    <t>Kasvihuonekaasulaskelma on riveillä 148-152</t>
  </si>
  <si>
    <t>Laskelmia voi muokata muuttamalla pellonkäytön tavoiteosuuksia riviltä 73 alkaen, huolehtien siitä, että kunkin eri paksuisen turvepeltokokonaisuuden pellonkäyttö summautuu sataan.</t>
  </si>
  <si>
    <t xml:space="preserve">Tavoiteosuuksien muokkauksessa voi huomioida esim. alueen viljelijöiden suunnitelmia, kuiviketarpeen näkymiä, vesiensuojelun ja valuma-aluesuunnittelun näkökulmia </t>
  </si>
  <si>
    <t>Tämä on tehtävä käsin kaikkien tuotantosuuntien sarakkeissa.</t>
  </si>
  <si>
    <t>Rakennekehityksen kautta viljelyksestä poistuvan pellon alaa voi muuttaa riveillä 56 ja 65.</t>
  </si>
  <si>
    <t>Muilta osin laskelma toimii automaattisesti laskien yhteenvedon maakunnittain riveillä 128-146 ja kasvihuonekaasupäästöt riveillä 148-152.</t>
  </si>
  <si>
    <t>4 ensimmäistä taulua, "Koko maa", "khk vähennyksen arvo", "khk", "Alkutilanne_koko maa" sisältävät koottuja tuloksia ja lähtötietoja</t>
  </si>
  <si>
    <t>Taulussa "Koko maa" on solussa N1 mahdollisuus muttaa sitä 10-40 cm paksujen turvepeltojen osuutta, mikä luokittuu turvemaaksi (toistaiseksi nolla), joka otetaan huomioon kaikissa maakunnallisissa muutostauluissa.</t>
  </si>
  <si>
    <t>Muyta tätä taulun "Koko maa" solussa N1, älä tästä!</t>
  </si>
  <si>
    <t>Muuta tätä taulun "Koko maa" solussa N1, mieluummin kuin maakunnallisissa muutostauluissa. Jos muutat arvoa maakunnallisissa muutostauluissa, muutos on tehtävä joka maakunnalle erikseen, eikä taulun "Koko maa" solussa N1 asetettu osuus enää päde kaikille maakunnille. Toistaiseksi ko. arvo on nolla, eli turvekerrokseltaan 10-40 cm paksuja turvepeltoja ei lueta turvemaiksi</t>
  </si>
  <si>
    <t>Tämä on tehtävä käsin kaikkien tuotantosuuntien sarakkeissa aina sarakkeeseen X asti. Sen jälkeiset sarakkeet palvelevat lähinnä taulukoiden tekoa erilaisiin raportteihin ja esityksiin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</si>
</sst>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
    <numFmt numFmtId="166" formatCode="0.000"/>
    <numFmt numFmtId="167" formatCode="_-* #,##0_-;\-* #,##0_-;_-* &quot;-&quot;??_-;_-@_-"/>
  </numFmts>
  <fonts count="13" x14ac:knownFonts="1">
    <font>
      <sz val="11"/>
      <color theme="1"/>
      <name val="Calibri"/>
      <family val="2"/>
      <scheme val="minor"/>
    </font>
    <font>
      <b/>
      <sz val="12"/>
      <color theme="1"/>
      <name val="Calibri"/>
      <family val="2"/>
      <scheme val="minor"/>
    </font>
    <font>
      <sz val="12"/>
      <color theme="1"/>
      <name val="Calibri"/>
      <family val="2"/>
      <scheme val="minor"/>
    </font>
    <font>
      <b/>
      <sz val="11"/>
      <color theme="1"/>
      <name val="Calibri"/>
      <family val="2"/>
      <scheme val="minor"/>
    </font>
    <font>
      <sz val="10"/>
      <name val="Arial"/>
      <family val="2"/>
    </font>
    <font>
      <sz val="11"/>
      <name val="Calibri"/>
      <family val="2"/>
    </font>
    <font>
      <b/>
      <sz val="18"/>
      <color theme="1"/>
      <name val="Calibri"/>
      <family val="2"/>
      <scheme val="minor"/>
    </font>
    <font>
      <sz val="18"/>
      <color theme="1"/>
      <name val="Calibri"/>
      <family val="2"/>
      <scheme val="minor"/>
    </font>
    <font>
      <sz val="10"/>
      <color theme="1"/>
      <name val="Segoe UI"/>
      <family val="2"/>
    </font>
    <font>
      <sz val="11"/>
      <color rgb="FF000000"/>
      <name val="Calibri"/>
      <family val="2"/>
    </font>
    <font>
      <sz val="8"/>
      <name val="Calibri"/>
      <family val="2"/>
      <scheme val="minor"/>
    </font>
    <font>
      <b/>
      <sz val="11"/>
      <color rgb="FF000000"/>
      <name val="Calibri"/>
      <family val="2"/>
    </font>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7" tint="0.79998168889431442"/>
        <bgColor indexed="64"/>
      </patternFill>
    </fill>
  </fills>
  <borders count="3">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3">
    <xf numFmtId="0" fontId="0" fillId="0" borderId="0"/>
    <xf numFmtId="0" fontId="4" fillId="0" borderId="0" applyNumberFormat="0" applyFill="0" applyBorder="0" applyAlignment="0" applyProtection="0"/>
    <xf numFmtId="43" fontId="12" fillId="0" borderId="0" applyFont="0" applyFill="0" applyBorder="0" applyAlignment="0" applyProtection="0"/>
  </cellStyleXfs>
  <cellXfs count="61">
    <xf numFmtId="0" fontId="0" fillId="0" borderId="0" xfId="0"/>
    <xf numFmtId="2" fontId="0" fillId="0" borderId="0" xfId="0" applyNumberFormat="1"/>
    <xf numFmtId="164" fontId="0" fillId="0" borderId="0" xfId="0" applyNumberFormat="1"/>
    <xf numFmtId="1" fontId="0" fillId="0" borderId="0" xfId="0" applyNumberFormat="1"/>
    <xf numFmtId="0" fontId="1" fillId="0" borderId="0" xfId="0" applyFont="1"/>
    <xf numFmtId="0" fontId="2" fillId="0" borderId="0" xfId="0" applyFont="1"/>
    <xf numFmtId="164" fontId="2" fillId="0" borderId="0" xfId="0" applyNumberFormat="1" applyFont="1"/>
    <xf numFmtId="165" fontId="0" fillId="0" borderId="0" xfId="0" applyNumberFormat="1"/>
    <xf numFmtId="0" fontId="3" fillId="0" borderId="0" xfId="0" applyFont="1"/>
    <xf numFmtId="0" fontId="4" fillId="0" borderId="0" xfId="0" applyFont="1"/>
    <xf numFmtId="1" fontId="4" fillId="0" borderId="0" xfId="0" applyNumberFormat="1" applyFont="1"/>
    <xf numFmtId="1" fontId="1" fillId="0" borderId="0" xfId="0" applyNumberFormat="1" applyFont="1"/>
    <xf numFmtId="1" fontId="2" fillId="0" borderId="0" xfId="0" applyNumberFormat="1" applyFont="1"/>
    <xf numFmtId="164" fontId="1" fillId="0" borderId="0" xfId="0" applyNumberFormat="1" applyFont="1"/>
    <xf numFmtId="0" fontId="6" fillId="0" borderId="0" xfId="0" applyFont="1"/>
    <xf numFmtId="2" fontId="1" fillId="0" borderId="0" xfId="0" applyNumberFormat="1" applyFont="1"/>
    <xf numFmtId="9" fontId="0" fillId="0" borderId="0" xfId="0" applyNumberFormat="1"/>
    <xf numFmtId="9" fontId="3" fillId="0" borderId="0" xfId="0" applyNumberFormat="1" applyFont="1"/>
    <xf numFmtId="0" fontId="2" fillId="2" borderId="0" xfId="0" applyFont="1" applyFill="1"/>
    <xf numFmtId="1" fontId="3" fillId="0" borderId="0" xfId="0" applyNumberFormat="1" applyFont="1"/>
    <xf numFmtId="0" fontId="7" fillId="0" borderId="0" xfId="0" applyFont="1"/>
    <xf numFmtId="166" fontId="0" fillId="0" borderId="0" xfId="0" applyNumberFormat="1"/>
    <xf numFmtId="0" fontId="1" fillId="2" borderId="0" xfId="0" applyFont="1" applyFill="1"/>
    <xf numFmtId="166" fontId="0" fillId="2" borderId="0" xfId="0" applyNumberFormat="1" applyFill="1"/>
    <xf numFmtId="0" fontId="0" fillId="2" borderId="0" xfId="0" applyFill="1"/>
    <xf numFmtId="9" fontId="0" fillId="2" borderId="0" xfId="0" applyNumberFormat="1" applyFill="1"/>
    <xf numFmtId="1" fontId="0" fillId="2" borderId="0" xfId="0" applyNumberFormat="1" applyFill="1"/>
    <xf numFmtId="164" fontId="0" fillId="2" borderId="0" xfId="0" applyNumberFormat="1" applyFill="1"/>
    <xf numFmtId="1" fontId="0" fillId="3" borderId="0" xfId="0" applyNumberFormat="1" applyFill="1"/>
    <xf numFmtId="0" fontId="1" fillId="0" borderId="0" xfId="0" quotePrefix="1" applyFont="1"/>
    <xf numFmtId="1" fontId="0" fillId="4" borderId="0" xfId="0" applyNumberFormat="1" applyFill="1"/>
    <xf numFmtId="0" fontId="3" fillId="2" borderId="0" xfId="0" applyFont="1" applyFill="1"/>
    <xf numFmtId="9" fontId="0" fillId="4" borderId="0" xfId="0" applyNumberFormat="1" applyFill="1"/>
    <xf numFmtId="9" fontId="2" fillId="0" borderId="0" xfId="0" applyNumberFormat="1" applyFont="1"/>
    <xf numFmtId="2" fontId="2" fillId="0" borderId="0" xfId="0" applyNumberFormat="1" applyFont="1"/>
    <xf numFmtId="10" fontId="0" fillId="0" borderId="0" xfId="0" applyNumberFormat="1"/>
    <xf numFmtId="0" fontId="0" fillId="0" borderId="0" xfId="0" applyAlignment="1"/>
    <xf numFmtId="1" fontId="0" fillId="0" borderId="0" xfId="0" applyNumberFormat="1" applyAlignment="1"/>
    <xf numFmtId="9" fontId="0" fillId="0" borderId="0" xfId="0" applyNumberFormat="1" applyAlignment="1"/>
    <xf numFmtId="2" fontId="0" fillId="0" borderId="0" xfId="0" applyNumberFormat="1" applyAlignment="1"/>
    <xf numFmtId="0" fontId="2" fillId="0" borderId="0" xfId="0" applyFont="1" applyAlignment="1"/>
    <xf numFmtId="0" fontId="8" fillId="0" borderId="1" xfId="0" applyFont="1" applyBorder="1" applyAlignment="1">
      <alignment vertical="center" wrapText="1"/>
    </xf>
    <xf numFmtId="0" fontId="9" fillId="0" borderId="2" xfId="0" applyFont="1" applyBorder="1" applyAlignment="1">
      <alignment vertical="center" wrapText="1"/>
    </xf>
    <xf numFmtId="9" fontId="9" fillId="0" borderId="2" xfId="0" applyNumberFormat="1" applyFont="1" applyBorder="1" applyAlignment="1">
      <alignment vertical="center" wrapText="1"/>
    </xf>
    <xf numFmtId="0" fontId="8" fillId="0" borderId="0" xfId="0" applyFont="1" applyBorder="1" applyAlignment="1">
      <alignment vertical="center" wrapText="1"/>
    </xf>
    <xf numFmtId="0" fontId="8" fillId="0" borderId="0" xfId="0" applyFont="1" applyFill="1" applyBorder="1" applyAlignment="1">
      <alignment vertical="center" wrapText="1"/>
    </xf>
    <xf numFmtId="164" fontId="9" fillId="0" borderId="0" xfId="0" applyNumberFormat="1" applyFont="1" applyBorder="1" applyAlignment="1">
      <alignment vertical="center" wrapText="1"/>
    </xf>
    <xf numFmtId="164" fontId="0" fillId="0" borderId="0" xfId="0" applyNumberFormat="1" applyBorder="1"/>
    <xf numFmtId="164" fontId="11" fillId="0" borderId="0" xfId="0" applyNumberFormat="1" applyFont="1" applyBorder="1" applyAlignment="1">
      <alignment vertical="center" wrapText="1"/>
    </xf>
    <xf numFmtId="164" fontId="3" fillId="0" borderId="0" xfId="0" applyNumberFormat="1" applyFont="1"/>
    <xf numFmtId="43" fontId="0" fillId="0" borderId="0" xfId="2" applyFont="1"/>
    <xf numFmtId="167" fontId="0" fillId="0" borderId="0" xfId="2" applyNumberFormat="1" applyFont="1"/>
    <xf numFmtId="165" fontId="2" fillId="0" borderId="0" xfId="0" applyNumberFormat="1" applyFont="1"/>
    <xf numFmtId="1" fontId="4" fillId="2" borderId="0" xfId="0" applyNumberFormat="1" applyFont="1" applyFill="1"/>
    <xf numFmtId="0" fontId="4" fillId="2" borderId="0" xfId="0" applyFont="1" applyFill="1"/>
    <xf numFmtId="1" fontId="1" fillId="2" borderId="0" xfId="0" applyNumberFormat="1" applyFont="1" applyFill="1"/>
    <xf numFmtId="1" fontId="2" fillId="2" borderId="0" xfId="0" applyNumberFormat="1" applyFont="1" applyFill="1"/>
    <xf numFmtId="164" fontId="1" fillId="2" borderId="0" xfId="0" applyNumberFormat="1" applyFont="1" applyFill="1"/>
    <xf numFmtId="1" fontId="0" fillId="2" borderId="0" xfId="0" applyNumberFormat="1" applyFill="1" applyAlignment="1">
      <alignment horizontal="right"/>
    </xf>
    <xf numFmtId="1" fontId="5" fillId="2" borderId="0" xfId="0" applyNumberFormat="1" applyFont="1" applyFill="1"/>
    <xf numFmtId="1" fontId="4" fillId="2" borderId="0" xfId="1" applyNumberFormat="1" applyFill="1"/>
  </cellXfs>
  <cellStyles count="3">
    <cellStyle name="Normaali" xfId="0" builtinId="0"/>
    <cellStyle name="Normaali 2" xfId="1" xr:uid="{FDAC5487-2BF7-4478-895E-DA5A6C973B98}"/>
    <cellStyle name="Pilkku"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03081059\Work%20Folders\Turvepeltotiekartta\Muutospolut\Turvepeltologiikkaa%20(6).xlsx" TargetMode="External"/><Relationship Id="rId1" Type="http://schemas.openxmlformats.org/officeDocument/2006/relationships/externalLinkPath" Target="Turvepeltologiikkaa%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uutospolku_Pohjois-Pohjanmaa"/>
      <sheetName val="Muutospolku_Kainuu"/>
      <sheetName val="Muutospolku_Pohj.Karjala"/>
      <sheetName val="Muutospolku_Lappi"/>
      <sheetName val="Muutospolku_Uusimaa"/>
      <sheetName val="Muutospolku_Vars.Suomi"/>
      <sheetName val="Muutospolku_Et.Karjala"/>
      <sheetName val="Muutospolku_Kymenlaakso"/>
      <sheetName val="Muutospolku_KantaHäme"/>
      <sheetName val="Muutospolku_PäijätHäme"/>
      <sheetName val="Muutospolku_Satakunta"/>
      <sheetName val="Muutospolku_Pirkanmaa"/>
      <sheetName val="Muutospolku_EtPohjanmaa"/>
      <sheetName val="Muutospolku_EtSavo"/>
      <sheetName val="Muutospolku_PohjSavo"/>
      <sheetName val="Muutospolku_Pohjanmaa"/>
      <sheetName val="Muutospolku_KeskiPohjanmaa"/>
      <sheetName val="Muutospolku_KeskiSuomi"/>
      <sheetName val="Muutospolku_Pohja"/>
      <sheetName val="Joka_toinen_v_tulvivat_MK"/>
      <sheetName val="joka_toinen_v_tulvivat_MK_TUSU"/>
      <sheetName val="Tulvariskialueittain_Maakunnitt"/>
      <sheetName val="Tulvarisk_maakun_tusu"/>
      <sheetName val="Maalajit_PL22_TuSu_Maakunta"/>
      <sheetName val="Maalajit_KL22_TuSu_Maakunta"/>
      <sheetName val="Maalajit_Kasviluokat_Suomi"/>
      <sheetName val="Maalajit_Kasviluokat_Maakunnat"/>
      <sheetName val="Maakunnittain_tulvariskialueill"/>
      <sheetName val="Maalajit_Tila"/>
      <sheetName val="Vesistökuormituksen_riskipellot"/>
      <sheetName val="VesistoriskiTurvemaa_TuSu_MK"/>
      <sheetName val="VettämisPotentiaali_PT"/>
      <sheetName val="Vetettävät_MaalajiTuSu_MK"/>
      <sheetName val="Eläinyksiköt_TuSu_MK"/>
      <sheetName val="EläimetTuotantosuunniss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1">
          <cell r="C11">
            <v>652.28032970000004</v>
          </cell>
        </row>
      </sheetData>
      <sheetData sheetId="30"/>
      <sheetData sheetId="31"/>
      <sheetData sheetId="32"/>
      <sheetData sheetId="33"/>
      <sheetData sheetId="34"/>
    </sheetDataSet>
  </externalBook>
</externalLink>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81A51-6D21-4805-9E65-BE74460473A9}">
  <dimension ref="B2:B20"/>
  <sheetViews>
    <sheetView tabSelected="1" topLeftCell="A4" workbookViewId="0">
      <selection activeCell="A14" sqref="A14"/>
    </sheetView>
  </sheetViews>
  <sheetFormatPr defaultRowHeight="14.5" x14ac:dyDescent="0.35"/>
  <sheetData>
    <row r="2" spans="2:2" x14ac:dyDescent="0.35">
      <c r="B2" t="s">
        <v>292</v>
      </c>
    </row>
    <row r="4" spans="2:2" x14ac:dyDescent="0.35">
      <c r="B4" t="s">
        <v>302</v>
      </c>
    </row>
    <row r="6" spans="2:2" x14ac:dyDescent="0.35">
      <c r="B6" t="s">
        <v>293</v>
      </c>
    </row>
    <row r="7" spans="2:2" x14ac:dyDescent="0.35">
      <c r="B7" t="s">
        <v>294</v>
      </c>
    </row>
    <row r="8" spans="2:2" x14ac:dyDescent="0.35">
      <c r="B8" t="s">
        <v>295</v>
      </c>
    </row>
    <row r="9" spans="2:2" x14ac:dyDescent="0.35">
      <c r="B9" t="s">
        <v>296</v>
      </c>
    </row>
    <row r="11" spans="2:2" x14ac:dyDescent="0.35">
      <c r="B11" t="s">
        <v>297</v>
      </c>
    </row>
    <row r="12" spans="2:2" x14ac:dyDescent="0.35">
      <c r="B12" t="s">
        <v>299</v>
      </c>
    </row>
    <row r="13" spans="2:2" x14ac:dyDescent="0.35">
      <c r="B13" t="s">
        <v>298</v>
      </c>
    </row>
    <row r="14" spans="2:2" x14ac:dyDescent="0.35">
      <c r="B14" t="s">
        <v>300</v>
      </c>
    </row>
    <row r="15" spans="2:2" x14ac:dyDescent="0.35">
      <c r="B15" t="s">
        <v>306</v>
      </c>
    </row>
    <row r="17" spans="2:2" x14ac:dyDescent="0.35">
      <c r="B17" t="s">
        <v>301</v>
      </c>
    </row>
    <row r="19" spans="2:2" x14ac:dyDescent="0.35">
      <c r="B19" t="s">
        <v>303</v>
      </c>
    </row>
    <row r="20" spans="2:2" x14ac:dyDescent="0.35">
      <c r="B20" t="s">
        <v>305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3ABFF-3BA0-4AE2-B7D6-9AC71C8DA11A}">
  <dimension ref="A2:AZ152"/>
  <sheetViews>
    <sheetView zoomScale="50" zoomScaleNormal="50" workbookViewId="0">
      <selection activeCell="O3" sqref="O3"/>
    </sheetView>
  </sheetViews>
  <sheetFormatPr defaultRowHeight="14.5" x14ac:dyDescent="0.35"/>
  <cols>
    <col min="1" max="1" width="48.7265625" customWidth="1"/>
    <col min="27" max="27" width="66.54296875" customWidth="1"/>
  </cols>
  <sheetData>
    <row r="2" spans="1:25" x14ac:dyDescent="0.35">
      <c r="N2">
        <f>+Koko_maa!N1</f>
        <v>0</v>
      </c>
      <c r="O2" t="s">
        <v>186</v>
      </c>
    </row>
    <row r="3" spans="1:25" x14ac:dyDescent="0.35">
      <c r="A3" s="8" t="s">
        <v>64</v>
      </c>
      <c r="O3" t="s">
        <v>304</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72</v>
      </c>
    </row>
    <row r="7" spans="1:25" ht="15.5" x14ac:dyDescent="0.35">
      <c r="A7" s="4" t="s">
        <v>73</v>
      </c>
    </row>
    <row r="8" spans="1:25" ht="15.5" x14ac:dyDescent="0.35">
      <c r="A8" s="4" t="s">
        <v>74</v>
      </c>
    </row>
    <row r="9" spans="1:25" ht="15.5" x14ac:dyDescent="0.35">
      <c r="A9" s="4" t="s">
        <v>75</v>
      </c>
    </row>
    <row r="10" spans="1:25" ht="15.5" x14ac:dyDescent="0.35">
      <c r="A10" s="4" t="s">
        <v>76</v>
      </c>
    </row>
    <row r="11" spans="1:25" ht="15.5" x14ac:dyDescent="0.35">
      <c r="A11" s="4" t="s">
        <v>77</v>
      </c>
    </row>
    <row r="12" spans="1:25" ht="15.5" x14ac:dyDescent="0.35">
      <c r="A12" s="4" t="s">
        <v>78</v>
      </c>
      <c r="F12" s="9"/>
    </row>
    <row r="13" spans="1:25" ht="15.5" x14ac:dyDescent="0.35">
      <c r="A13" s="4" t="s">
        <v>79</v>
      </c>
    </row>
    <row r="14" spans="1:25" ht="15.5" x14ac:dyDescent="0.35">
      <c r="A14" s="22"/>
      <c r="B14" s="24"/>
      <c r="C14" s="24"/>
      <c r="D14" s="24"/>
      <c r="E14" s="22" t="s">
        <v>72</v>
      </c>
      <c r="F14" s="22" t="s">
        <v>73</v>
      </c>
      <c r="G14" s="22" t="s">
        <v>80</v>
      </c>
      <c r="H14" s="22" t="s">
        <v>75</v>
      </c>
      <c r="I14" s="22" t="s">
        <v>76</v>
      </c>
      <c r="J14" s="22" t="s">
        <v>77</v>
      </c>
      <c r="K14" s="22" t="s">
        <v>78</v>
      </c>
      <c r="L14" s="22" t="s">
        <v>79</v>
      </c>
      <c r="M14" s="22" t="s">
        <v>81</v>
      </c>
      <c r="N14" s="22" t="s">
        <v>9</v>
      </c>
      <c r="O14" s="24"/>
    </row>
    <row r="15" spans="1:25" ht="15.5" x14ac:dyDescent="0.35">
      <c r="A15" s="22" t="s">
        <v>82</v>
      </c>
      <c r="B15" s="24"/>
      <c r="C15" s="24"/>
      <c r="D15" s="24"/>
      <c r="E15" s="53">
        <v>18735.8</v>
      </c>
      <c r="F15" s="53">
        <v>12261.962</v>
      </c>
      <c r="G15" s="53">
        <v>1166.7</v>
      </c>
      <c r="H15" s="53">
        <v>311.12799999999999</v>
      </c>
      <c r="I15" s="53">
        <v>420.00000000000011</v>
      </c>
      <c r="J15" s="53">
        <v>215.2</v>
      </c>
      <c r="K15" s="53">
        <v>762.47000000000025</v>
      </c>
      <c r="L15" s="53">
        <v>218.04599999999999</v>
      </c>
      <c r="M15" s="53">
        <v>101.6</v>
      </c>
      <c r="N15" s="54">
        <v>0</v>
      </c>
      <c r="O15" s="26">
        <v>34192.906000000003</v>
      </c>
    </row>
    <row r="16" spans="1:25" ht="15.5" x14ac:dyDescent="0.35">
      <c r="A16" s="55" t="s">
        <v>65</v>
      </c>
      <c r="B16" s="26"/>
      <c r="C16" s="26"/>
      <c r="D16" s="26"/>
      <c r="E16" s="26">
        <v>20190.964660795926</v>
      </c>
      <c r="F16" s="26">
        <v>12545.942869223883</v>
      </c>
      <c r="G16" s="26">
        <v>899.77507319290578</v>
      </c>
      <c r="H16" s="26">
        <v>233.13217785162652</v>
      </c>
      <c r="I16" s="26">
        <v>551.11649418196805</v>
      </c>
      <c r="J16" s="26">
        <v>15727.184808222277</v>
      </c>
      <c r="K16" s="26">
        <v>16871.724456877124</v>
      </c>
      <c r="L16" s="26">
        <v>903.56442058011964</v>
      </c>
      <c r="M16" s="26">
        <v>697.99384787104725</v>
      </c>
      <c r="N16" s="26">
        <v>5697.6945780292363</v>
      </c>
      <c r="O16" s="26">
        <v>74319.09338682612</v>
      </c>
    </row>
    <row r="17" spans="1:22" ht="15.5" x14ac:dyDescent="0.35">
      <c r="A17" s="56" t="s">
        <v>83</v>
      </c>
      <c r="B17" s="26"/>
      <c r="C17" s="26"/>
      <c r="D17" s="26"/>
      <c r="E17" s="26">
        <v>1925.8135288571855</v>
      </c>
      <c r="F17" s="26">
        <v>1213.2273885166087</v>
      </c>
      <c r="G17" s="26">
        <v>172.68129968790589</v>
      </c>
      <c r="H17" s="26">
        <v>36.408242108035537</v>
      </c>
      <c r="I17" s="26">
        <v>40.549013543235091</v>
      </c>
      <c r="J17" s="26">
        <v>1754.5671814944924</v>
      </c>
      <c r="K17" s="26">
        <v>1461.807858124826</v>
      </c>
      <c r="L17" s="26">
        <v>65.405532271837785</v>
      </c>
      <c r="M17" s="26">
        <v>42.153502785890261</v>
      </c>
      <c r="N17" s="26">
        <v>434.8083350622249</v>
      </c>
      <c r="O17" s="26">
        <v>7147.4218824522422</v>
      </c>
    </row>
    <row r="18" spans="1:22" ht="15.5" x14ac:dyDescent="0.35">
      <c r="A18" s="56" t="s">
        <v>84</v>
      </c>
      <c r="B18" s="26"/>
      <c r="C18" s="26"/>
      <c r="D18" s="26"/>
      <c r="E18" s="26">
        <v>1257.947685797403</v>
      </c>
      <c r="F18" s="53">
        <v>865.8793931639359</v>
      </c>
      <c r="G18" s="26">
        <v>65.010845775723141</v>
      </c>
      <c r="H18" s="26">
        <v>32.955772469858061</v>
      </c>
      <c r="I18" s="26">
        <v>25.454002067068942</v>
      </c>
      <c r="J18" s="26">
        <v>878.70154298676084</v>
      </c>
      <c r="K18" s="26">
        <v>1001.0291419508558</v>
      </c>
      <c r="L18" s="26">
        <v>41.990741701000616</v>
      </c>
      <c r="M18" s="26">
        <v>43.024498963184783</v>
      </c>
      <c r="N18" s="26">
        <v>368.67770377254277</v>
      </c>
      <c r="O18" s="26">
        <v>4580.6713286483337</v>
      </c>
    </row>
    <row r="19" spans="1:22" ht="15.5" x14ac:dyDescent="0.35">
      <c r="A19" s="56" t="s">
        <v>85</v>
      </c>
      <c r="B19" s="26"/>
      <c r="C19" s="26"/>
      <c r="D19" s="26"/>
      <c r="E19" s="26">
        <v>2797.6931711530351</v>
      </c>
      <c r="F19" s="53">
        <v>3234.9376585342388</v>
      </c>
      <c r="G19" s="26">
        <v>121.24697430396211</v>
      </c>
      <c r="H19" s="26">
        <v>82.339591373579267</v>
      </c>
      <c r="I19" s="26">
        <v>49.233721530263104</v>
      </c>
      <c r="J19" s="26">
        <v>1692.1325001309424</v>
      </c>
      <c r="K19" s="26">
        <v>2373.736042426598</v>
      </c>
      <c r="L19" s="26">
        <v>142.31201316976444</v>
      </c>
      <c r="M19" s="26">
        <v>110.98241917652383</v>
      </c>
      <c r="N19" s="26">
        <v>538.38950808265724</v>
      </c>
      <c r="O19" s="26">
        <v>11143.003599881566</v>
      </c>
    </row>
    <row r="20" spans="1:22" ht="15.5" x14ac:dyDescent="0.35">
      <c r="A20" s="55" t="s">
        <v>66</v>
      </c>
      <c r="B20" s="26"/>
      <c r="C20" s="26"/>
      <c r="D20" s="26"/>
      <c r="E20" s="26">
        <f>E17*$N$2+E18+E19</f>
        <v>4055.6408569504383</v>
      </c>
      <c r="F20" s="26">
        <f t="shared" ref="F20:O20" si="0">F17*$N$2+F18+F19</f>
        <v>4100.8170516981745</v>
      </c>
      <c r="G20" s="26">
        <f t="shared" si="0"/>
        <v>186.25782007968525</v>
      </c>
      <c r="H20" s="26">
        <f t="shared" si="0"/>
        <v>115.29536384343733</v>
      </c>
      <c r="I20" s="26">
        <f t="shared" si="0"/>
        <v>74.687723597332052</v>
      </c>
      <c r="J20" s="26">
        <f t="shared" si="0"/>
        <v>2570.834043117703</v>
      </c>
      <c r="K20" s="26">
        <f t="shared" si="0"/>
        <v>3374.7651843774538</v>
      </c>
      <c r="L20" s="26">
        <f t="shared" si="0"/>
        <v>184.30275487076506</v>
      </c>
      <c r="M20" s="26">
        <f t="shared" si="0"/>
        <v>154.0069181397086</v>
      </c>
      <c r="N20" s="26">
        <f t="shared" si="0"/>
        <v>907.06721185519996</v>
      </c>
      <c r="O20" s="26">
        <f t="shared" si="0"/>
        <v>15723.674928529899</v>
      </c>
      <c r="P20" s="3">
        <f t="shared" ref="P20" si="1">SUM(E20:N20)</f>
        <v>15723.674928529897</v>
      </c>
    </row>
    <row r="21" spans="1:22" ht="15.5" x14ac:dyDescent="0.35">
      <c r="A21" s="55" t="s">
        <v>67</v>
      </c>
      <c r="B21" s="26"/>
      <c r="C21" s="26"/>
      <c r="D21" s="26"/>
      <c r="E21" s="26">
        <v>1311.4437098559797</v>
      </c>
      <c r="F21" s="26">
        <v>1189.3221448994841</v>
      </c>
      <c r="G21" s="26">
        <v>112.44607284833853</v>
      </c>
      <c r="H21" s="26">
        <v>92.844603384509753</v>
      </c>
      <c r="I21" s="26">
        <v>6.6370039551000382</v>
      </c>
      <c r="J21" s="26">
        <v>1089.691070858783</v>
      </c>
      <c r="K21" s="26">
        <v>440.19309864062279</v>
      </c>
      <c r="L21" s="26">
        <v>16.477497543342288</v>
      </c>
      <c r="M21" s="26">
        <v>8.9768982287255419</v>
      </c>
      <c r="N21" s="26">
        <v>0</v>
      </c>
      <c r="O21" s="26">
        <v>4268.0321002148858</v>
      </c>
      <c r="T21">
        <v>12</v>
      </c>
      <c r="U21">
        <v>270</v>
      </c>
      <c r="V21">
        <f>+T21*U21</f>
        <v>3240</v>
      </c>
    </row>
    <row r="22" spans="1:22" ht="15.5" x14ac:dyDescent="0.35">
      <c r="A22" s="55" t="s">
        <v>68</v>
      </c>
      <c r="B22" s="26"/>
      <c r="C22" s="26"/>
      <c r="D22" s="26"/>
      <c r="E22" s="26">
        <v>2583.3531910915572</v>
      </c>
      <c r="F22" s="26">
        <v>2224.7798046923099</v>
      </c>
      <c r="G22" s="26">
        <v>72.710870437560629</v>
      </c>
      <c r="H22" s="26">
        <v>14.612793129524112</v>
      </c>
      <c r="I22" s="26">
        <v>55.641803858195871</v>
      </c>
      <c r="J22" s="26">
        <v>1257.5046447032039</v>
      </c>
      <c r="K22" s="26">
        <v>2458.7562740847225</v>
      </c>
      <c r="L22" s="26">
        <v>94.278147439594164</v>
      </c>
      <c r="M22" s="26">
        <v>77.020573817514432</v>
      </c>
      <c r="N22" s="26">
        <v>0</v>
      </c>
      <c r="O22" s="26">
        <v>8838.6581032541817</v>
      </c>
    </row>
    <row r="23" spans="1:22" ht="15.5" x14ac:dyDescent="0.35">
      <c r="A23" s="55" t="s">
        <v>86</v>
      </c>
      <c r="B23" s="26"/>
      <c r="C23" s="26"/>
      <c r="D23" s="26"/>
      <c r="E23" s="26">
        <v>103.21102096832375</v>
      </c>
      <c r="F23" s="26">
        <v>94.999399570778394</v>
      </c>
      <c r="G23" s="26">
        <v>0.43781645671716651</v>
      </c>
      <c r="H23" s="26">
        <v>2.3179333624178189</v>
      </c>
      <c r="I23" s="26">
        <v>0</v>
      </c>
      <c r="J23" s="26">
        <v>172.49144588883937</v>
      </c>
      <c r="K23" s="26">
        <v>222.97970941437924</v>
      </c>
      <c r="L23" s="26">
        <v>4.0398743487016295</v>
      </c>
      <c r="M23" s="26">
        <v>5.1221820103071201</v>
      </c>
      <c r="N23" s="26">
        <v>0</v>
      </c>
      <c r="O23" s="26">
        <v>605.59938202046442</v>
      </c>
    </row>
    <row r="24" spans="1:22" ht="15.5" x14ac:dyDescent="0.35">
      <c r="A24" s="57" t="s">
        <v>87</v>
      </c>
      <c r="B24" s="27"/>
      <c r="C24" s="27"/>
      <c r="D24" s="27"/>
      <c r="E24" s="27">
        <f>E26/E19*100</f>
        <v>27.901641170705595</v>
      </c>
      <c r="F24" s="27">
        <f t="shared" ref="F24:O24" si="2">F26/F19*100</f>
        <v>29.048053103955439</v>
      </c>
      <c r="G24" s="27">
        <f t="shared" si="2"/>
        <v>36.660901959181913</v>
      </c>
      <c r="H24" s="27">
        <f t="shared" si="2"/>
        <v>46.93295675738716</v>
      </c>
      <c r="I24" s="27">
        <f t="shared" si="2"/>
        <v>17.186971249242688</v>
      </c>
      <c r="J24" s="27">
        <f t="shared" si="2"/>
        <v>25.841651012174861</v>
      </c>
      <c r="K24" s="27">
        <f t="shared" si="2"/>
        <v>29.380344845222012</v>
      </c>
      <c r="L24" s="27">
        <f t="shared" si="2"/>
        <v>81.331826377609374</v>
      </c>
      <c r="M24" s="27">
        <f t="shared" si="2"/>
        <v>0</v>
      </c>
      <c r="N24" s="27">
        <f t="shared" si="2"/>
        <v>23.834880627702979</v>
      </c>
      <c r="O24" s="27">
        <f t="shared" si="2"/>
        <v>28.633226051817694</v>
      </c>
    </row>
    <row r="25" spans="1:22" ht="15.5" x14ac:dyDescent="0.35">
      <c r="A25" s="22" t="s">
        <v>88</v>
      </c>
      <c r="B25" s="24"/>
      <c r="C25" s="24"/>
      <c r="D25" s="24"/>
      <c r="E25" s="53">
        <v>1813.4872253972217</v>
      </c>
      <c r="F25" s="53">
        <v>1826.4738010587071</v>
      </c>
      <c r="G25" s="53">
        <v>106.87512292594712</v>
      </c>
      <c r="H25" s="53">
        <v>55.635235369426354</v>
      </c>
      <c r="I25" s="53">
        <v>38.1057773056407</v>
      </c>
      <c r="J25" s="53">
        <v>1212.7586400771959</v>
      </c>
      <c r="K25" s="53">
        <v>1528.6207494163514</v>
      </c>
      <c r="L25" s="53">
        <v>184.18717006140247</v>
      </c>
      <c r="M25" s="26">
        <v>0</v>
      </c>
      <c r="N25" s="26">
        <v>366.90808416923352</v>
      </c>
      <c r="O25" s="26">
        <v>7133.0518057811278</v>
      </c>
    </row>
    <row r="26" spans="1:22" ht="15.5" x14ac:dyDescent="0.35">
      <c r="A26" s="22" t="s">
        <v>89</v>
      </c>
      <c r="B26" s="24"/>
      <c r="C26" s="24"/>
      <c r="D26" s="24"/>
      <c r="E26" s="53">
        <v>780.60230967245411</v>
      </c>
      <c r="F26" s="53">
        <v>939.68640893087832</v>
      </c>
      <c r="G26" s="53">
        <v>44.450234378050034</v>
      </c>
      <c r="H26" s="53">
        <v>38.644404813571249</v>
      </c>
      <c r="I26" s="53">
        <v>8.4617855643385269</v>
      </c>
      <c r="J26" s="53">
        <v>437.27497534742747</v>
      </c>
      <c r="K26" s="53">
        <v>697.41183498025998</v>
      </c>
      <c r="L26" s="53">
        <v>115.74495946571339</v>
      </c>
      <c r="M26" s="53">
        <v>0</v>
      </c>
      <c r="N26" s="53">
        <v>128.32449656357863</v>
      </c>
      <c r="O26" s="26">
        <v>3190.601409716272</v>
      </c>
    </row>
    <row r="27" spans="1:22" ht="15.5" x14ac:dyDescent="0.35">
      <c r="A27" s="22" t="s">
        <v>90</v>
      </c>
      <c r="B27" s="24"/>
      <c r="C27" s="24"/>
      <c r="D27" s="24"/>
      <c r="E27" s="26">
        <f>E19-E26</f>
        <v>2017.090861480581</v>
      </c>
      <c r="F27" s="26">
        <f t="shared" ref="F27:M27" si="3">F19-F26</f>
        <v>2295.2512496033605</v>
      </c>
      <c r="G27" s="26">
        <f t="shared" si="3"/>
        <v>76.796739925912078</v>
      </c>
      <c r="H27" s="26">
        <f t="shared" si="3"/>
        <v>43.695186560008018</v>
      </c>
      <c r="I27" s="26">
        <f t="shared" si="3"/>
        <v>40.771935965924577</v>
      </c>
      <c r="J27" s="26">
        <f t="shared" si="3"/>
        <v>1254.8575247835149</v>
      </c>
      <c r="K27" s="26">
        <f t="shared" si="3"/>
        <v>1676.3242074463381</v>
      </c>
      <c r="L27" s="26">
        <f t="shared" si="3"/>
        <v>26.567053704051048</v>
      </c>
      <c r="M27" s="26">
        <f t="shared" si="3"/>
        <v>110.98241917652383</v>
      </c>
      <c r="N27" s="26"/>
      <c r="O27" s="26">
        <f t="shared" ref="O27:O29" si="4">SUM(E27:N27)</f>
        <v>7542.3371786462149</v>
      </c>
    </row>
    <row r="28" spans="1:22" ht="15.5" x14ac:dyDescent="0.35">
      <c r="A28" s="55" t="s">
        <v>91</v>
      </c>
      <c r="B28" s="26"/>
      <c r="C28" s="26"/>
      <c r="D28" s="26"/>
      <c r="E28" s="58">
        <v>419.6</v>
      </c>
      <c r="F28" s="26">
        <v>701.6</v>
      </c>
      <c r="G28" s="26">
        <v>6</v>
      </c>
      <c r="H28" s="26">
        <v>0</v>
      </c>
      <c r="I28" s="26">
        <v>5.6</v>
      </c>
      <c r="J28" s="26">
        <v>799.2</v>
      </c>
      <c r="K28" s="26">
        <v>680.7</v>
      </c>
      <c r="L28" s="26">
        <v>20.8</v>
      </c>
      <c r="M28" s="26">
        <v>50.4</v>
      </c>
      <c r="N28" s="26">
        <v>128.19999999999999</v>
      </c>
      <c r="O28" s="26">
        <f t="shared" si="4"/>
        <v>2812.1</v>
      </c>
    </row>
    <row r="29" spans="1:22" ht="15.5" x14ac:dyDescent="0.35">
      <c r="A29" s="22" t="s">
        <v>92</v>
      </c>
      <c r="B29" s="24"/>
      <c r="C29" s="24"/>
      <c r="D29" s="24"/>
      <c r="E29" s="58">
        <v>1852.2165192515647</v>
      </c>
      <c r="F29" s="58">
        <v>2619.1154965282781</v>
      </c>
      <c r="G29" s="58">
        <v>144.61028307751087</v>
      </c>
      <c r="H29" s="58">
        <v>101.66524515005945</v>
      </c>
      <c r="I29" s="58">
        <v>29.775756878678031</v>
      </c>
      <c r="J29" s="58">
        <v>1190.4978040082417</v>
      </c>
      <c r="K29" s="58">
        <v>1653.2072239282418</v>
      </c>
      <c r="L29" s="58">
        <v>173.16443643889221</v>
      </c>
      <c r="M29" s="58">
        <v>0</v>
      </c>
      <c r="N29" s="58">
        <v>259.85039678814854</v>
      </c>
      <c r="O29" s="26">
        <f t="shared" si="4"/>
        <v>8024.1031620496151</v>
      </c>
    </row>
    <row r="30" spans="1:22" ht="15.5" x14ac:dyDescent="0.35">
      <c r="A30" s="4"/>
      <c r="E30" s="9"/>
      <c r="F30" s="9"/>
      <c r="G30" s="9"/>
      <c r="H30" s="9"/>
      <c r="I30" s="9"/>
      <c r="J30" s="9"/>
      <c r="K30" s="9"/>
      <c r="L30" s="9"/>
      <c r="M30" s="9"/>
      <c r="N30" s="9"/>
    </row>
    <row r="31" spans="1:22" ht="15.5" x14ac:dyDescent="0.35">
      <c r="A31" s="4" t="s">
        <v>93</v>
      </c>
      <c r="E31" s="4"/>
      <c r="F31" s="4"/>
    </row>
    <row r="32" spans="1:22" ht="15.5" x14ac:dyDescent="0.35">
      <c r="A32" s="4" t="s">
        <v>206</v>
      </c>
      <c r="E32" t="s">
        <v>95</v>
      </c>
      <c r="G32" t="s">
        <v>95</v>
      </c>
      <c r="I32" t="s">
        <v>95</v>
      </c>
      <c r="K32" t="s">
        <v>95</v>
      </c>
      <c r="M32" t="s">
        <v>95</v>
      </c>
      <c r="O32" t="s">
        <v>95</v>
      </c>
      <c r="Q32" t="s">
        <v>95</v>
      </c>
      <c r="S32" t="s">
        <v>95</v>
      </c>
    </row>
    <row r="33" spans="1:39" ht="23.5" x14ac:dyDescent="0.55000000000000004">
      <c r="A33" s="14" t="s">
        <v>64</v>
      </c>
      <c r="E33" s="4" t="s">
        <v>72</v>
      </c>
      <c r="F33" s="4"/>
      <c r="G33" s="4" t="s">
        <v>73</v>
      </c>
      <c r="H33" s="4"/>
      <c r="I33" s="4" t="s">
        <v>80</v>
      </c>
      <c r="J33" s="4"/>
      <c r="K33" s="4" t="s">
        <v>75</v>
      </c>
      <c r="L33" s="4"/>
      <c r="M33" s="4" t="s">
        <v>76</v>
      </c>
      <c r="N33" s="4"/>
      <c r="O33" s="4" t="s">
        <v>77</v>
      </c>
      <c r="P33" s="4"/>
      <c r="Q33" s="4" t="s">
        <v>78</v>
      </c>
      <c r="R33" s="4"/>
      <c r="S33" s="4" t="s">
        <v>79</v>
      </c>
      <c r="T33" s="4"/>
      <c r="U33" s="4" t="s">
        <v>81</v>
      </c>
      <c r="V33" s="4"/>
      <c r="W33" s="4" t="s">
        <v>9</v>
      </c>
      <c r="X33" s="4" t="s">
        <v>10</v>
      </c>
      <c r="AB33" s="4" t="s">
        <v>0</v>
      </c>
      <c r="AC33" s="4" t="s">
        <v>1</v>
      </c>
      <c r="AD33" s="4" t="s">
        <v>2</v>
      </c>
      <c r="AE33" s="4" t="s">
        <v>3</v>
      </c>
      <c r="AF33" s="4" t="s">
        <v>4</v>
      </c>
      <c r="AG33" s="4" t="s">
        <v>5</v>
      </c>
      <c r="AH33" s="4" t="s">
        <v>6</v>
      </c>
      <c r="AI33" s="4" t="s">
        <v>79</v>
      </c>
      <c r="AJ33" s="4" t="s">
        <v>81</v>
      </c>
      <c r="AK33" s="4" t="s">
        <v>9</v>
      </c>
      <c r="AL33" s="4" t="s">
        <v>10</v>
      </c>
    </row>
    <row r="34" spans="1:39" ht="23.5" x14ac:dyDescent="0.55000000000000004">
      <c r="A34" s="14" t="s">
        <v>96</v>
      </c>
      <c r="E34" s="9">
        <f>+E15</f>
        <v>18735.8</v>
      </c>
      <c r="F34" s="9"/>
      <c r="G34" s="9">
        <f>+F15</f>
        <v>12261.962</v>
      </c>
      <c r="H34" s="9"/>
      <c r="I34" s="10">
        <f>+G15</f>
        <v>1166.7</v>
      </c>
      <c r="J34" s="9"/>
      <c r="K34" s="10">
        <f>+H15</f>
        <v>311.12799999999999</v>
      </c>
      <c r="L34" s="9"/>
      <c r="M34" s="9">
        <f>+I15</f>
        <v>420.00000000000011</v>
      </c>
      <c r="N34" s="9"/>
      <c r="O34" s="9">
        <f>+J15</f>
        <v>215.2</v>
      </c>
      <c r="P34" s="9"/>
      <c r="Q34" s="9">
        <f>+K15</f>
        <v>762.47000000000025</v>
      </c>
      <c r="R34" s="9"/>
      <c r="S34" s="9">
        <f>+L15</f>
        <v>218.04599999999999</v>
      </c>
      <c r="T34" s="9"/>
      <c r="U34" s="9">
        <f>+M15</f>
        <v>101.6</v>
      </c>
      <c r="V34" s="9"/>
      <c r="W34" s="9">
        <f>+N15</f>
        <v>0</v>
      </c>
      <c r="X34">
        <f>SUM(E34:U34)</f>
        <v>34192.906000000003</v>
      </c>
      <c r="Y34" t="s">
        <v>97</v>
      </c>
      <c r="AA34" t="s">
        <v>98</v>
      </c>
      <c r="AB34" s="3">
        <f t="shared" ref="AB34:AB52" si="5">+E34</f>
        <v>18735.8</v>
      </c>
      <c r="AC34" s="2">
        <f t="shared" ref="AC34:AC52" si="6">+G34</f>
        <v>12261.962</v>
      </c>
      <c r="AD34" s="3">
        <f t="shared" ref="AD34:AD52" si="7">+I34</f>
        <v>1166.7</v>
      </c>
      <c r="AE34" s="3">
        <f t="shared" ref="AE34:AE52" si="8">+K34</f>
        <v>311.12799999999999</v>
      </c>
      <c r="AF34" s="3">
        <f t="shared" ref="AF34:AF52" si="9">+M34</f>
        <v>420.00000000000011</v>
      </c>
      <c r="AG34" s="3">
        <f t="shared" ref="AG34:AG52" si="10">+O34</f>
        <v>215.2</v>
      </c>
      <c r="AH34" s="3">
        <f t="shared" ref="AH34:AH52" si="11">+Q34</f>
        <v>762.47000000000025</v>
      </c>
      <c r="AI34" s="2">
        <f t="shared" ref="AI34:AI52" si="12">+S34</f>
        <v>218.04599999999999</v>
      </c>
      <c r="AJ34">
        <f t="shared" ref="AJ34:AJ52" si="13">+U34</f>
        <v>101.6</v>
      </c>
      <c r="AK34">
        <f t="shared" ref="AK34:AK52" si="14">+W34</f>
        <v>0</v>
      </c>
      <c r="AL34" s="3">
        <f>SUM(AB34:AK34)</f>
        <v>34192.906000000003</v>
      </c>
      <c r="AM34" t="s">
        <v>98</v>
      </c>
    </row>
    <row r="35" spans="1:39" ht="23.5" x14ac:dyDescent="0.55000000000000004">
      <c r="A35" s="14" t="s">
        <v>99</v>
      </c>
      <c r="E35" s="15">
        <f>+E34/E36</f>
        <v>0.7727184733668</v>
      </c>
      <c r="F35" s="15"/>
      <c r="G35" s="15">
        <f>+G34/G36</f>
        <v>0.73659751556751074</v>
      </c>
      <c r="H35" s="15"/>
      <c r="I35" s="15">
        <f>+I34/I36</f>
        <v>1.0742768540686933</v>
      </c>
      <c r="J35" s="15"/>
      <c r="K35" s="15">
        <f>+K34/K36</f>
        <v>0.89294892845265483</v>
      </c>
      <c r="L35" s="15"/>
      <c r="M35" s="15">
        <f>+M34/M36</f>
        <v>0.67113641625873455</v>
      </c>
      <c r="N35" s="15"/>
      <c r="O35" s="15">
        <f>+O34/O36</f>
        <v>1.1760836063639792E-2</v>
      </c>
      <c r="P35" s="15"/>
      <c r="Q35" s="15">
        <f>+Q34/Q36</f>
        <v>3.7659367797091052E-2</v>
      </c>
      <c r="R35" s="15"/>
      <c r="S35" s="15">
        <f>+S34/S36</f>
        <v>0.20043439577963845</v>
      </c>
      <c r="T35" s="15"/>
      <c r="U35" s="15">
        <f>+U34/U36</f>
        <v>0.11924871907769785</v>
      </c>
      <c r="V35" s="15"/>
      <c r="W35" s="15">
        <f>+W34/W36</f>
        <v>0</v>
      </c>
      <c r="X35" s="4"/>
      <c r="AA35" t="s">
        <v>100</v>
      </c>
      <c r="AB35" s="1">
        <f t="shared" si="5"/>
        <v>0.7727184733668</v>
      </c>
      <c r="AC35" s="1">
        <f t="shared" si="6"/>
        <v>0.73659751556751074</v>
      </c>
      <c r="AD35" s="1">
        <f t="shared" si="7"/>
        <v>1.0742768540686933</v>
      </c>
      <c r="AE35" s="1">
        <f t="shared" si="8"/>
        <v>0.89294892845265483</v>
      </c>
      <c r="AF35" s="1">
        <f t="shared" si="9"/>
        <v>0.67113641625873455</v>
      </c>
      <c r="AG35" s="1">
        <f t="shared" si="10"/>
        <v>1.1760836063639792E-2</v>
      </c>
      <c r="AH35" s="1">
        <f t="shared" si="11"/>
        <v>3.7659367797091052E-2</v>
      </c>
      <c r="AI35" s="1">
        <f t="shared" si="12"/>
        <v>0.20043439577963845</v>
      </c>
      <c r="AJ35" s="1">
        <f t="shared" si="13"/>
        <v>0.11924871907769785</v>
      </c>
      <c r="AK35" s="1">
        <f t="shared" si="14"/>
        <v>0</v>
      </c>
      <c r="AL35" s="1">
        <f>+AL34/AL36</f>
        <v>0.37974072365530215</v>
      </c>
      <c r="AM35" t="s">
        <v>100</v>
      </c>
    </row>
    <row r="36" spans="1:39" ht="23.5" x14ac:dyDescent="0.55000000000000004">
      <c r="A36" s="14" t="s">
        <v>101</v>
      </c>
      <c r="E36" s="11">
        <f>+E37+E42</f>
        <v>24246.605517746364</v>
      </c>
      <c r="F36" s="11"/>
      <c r="G36" s="11">
        <f>+G37+G42</f>
        <v>16646.759920922057</v>
      </c>
      <c r="H36" s="11"/>
      <c r="I36" s="11">
        <f>+I37+I42</f>
        <v>1086.0328932725911</v>
      </c>
      <c r="J36" s="11"/>
      <c r="K36" s="11">
        <f>+K37+K42</f>
        <v>348.42754169506384</v>
      </c>
      <c r="L36" s="11"/>
      <c r="M36" s="11">
        <f>+M37+M42</f>
        <v>625.80421777930007</v>
      </c>
      <c r="N36" s="11"/>
      <c r="O36" s="11">
        <f>+O37+O42</f>
        <v>18298.018851339981</v>
      </c>
      <c r="P36" s="11"/>
      <c r="Q36" s="11">
        <f>+Q37+Q42</f>
        <v>20246.489641254579</v>
      </c>
      <c r="R36" s="11"/>
      <c r="S36" s="11">
        <f>+S37+S42</f>
        <v>1087.8671754508846</v>
      </c>
      <c r="T36" s="11"/>
      <c r="U36" s="11">
        <f>+U37+U42</f>
        <v>852.0007660107558</v>
      </c>
      <c r="V36" s="11"/>
      <c r="W36" s="11">
        <f>+W37+W42</f>
        <v>6604.7617898844364</v>
      </c>
      <c r="X36" s="11">
        <f>+W36+U36+S36+Q36+O36+M36+K36+I36+G36+E36</f>
        <v>90042.768315356021</v>
      </c>
      <c r="AA36" t="s">
        <v>101</v>
      </c>
      <c r="AB36" s="3">
        <f t="shared" si="5"/>
        <v>24246.605517746364</v>
      </c>
      <c r="AC36" s="3">
        <f t="shared" si="6"/>
        <v>16646.759920922057</v>
      </c>
      <c r="AD36" s="3">
        <f t="shared" si="7"/>
        <v>1086.0328932725911</v>
      </c>
      <c r="AE36" s="3">
        <f t="shared" si="8"/>
        <v>348.42754169506384</v>
      </c>
      <c r="AF36" s="3">
        <f t="shared" si="9"/>
        <v>625.80421777930007</v>
      </c>
      <c r="AG36" s="3">
        <f t="shared" si="10"/>
        <v>18298.018851339981</v>
      </c>
      <c r="AH36" s="3">
        <f t="shared" si="11"/>
        <v>20246.489641254579</v>
      </c>
      <c r="AI36" s="3">
        <f t="shared" si="12"/>
        <v>1087.8671754508846</v>
      </c>
      <c r="AJ36" s="3">
        <f t="shared" si="13"/>
        <v>852.0007660107558</v>
      </c>
      <c r="AK36" s="3">
        <f t="shared" si="14"/>
        <v>6604.7617898844364</v>
      </c>
      <c r="AL36" s="3">
        <f>SUM(AB36:AK36)</f>
        <v>90042.768315356006</v>
      </c>
      <c r="AM36" t="s">
        <v>101</v>
      </c>
    </row>
    <row r="37" spans="1:39" ht="15.5" x14ac:dyDescent="0.35">
      <c r="A37" s="4" t="s">
        <v>65</v>
      </c>
      <c r="E37" s="3">
        <f>+E16</f>
        <v>20190.964660795926</v>
      </c>
      <c r="F37" s="3"/>
      <c r="G37" s="3">
        <f>+F16</f>
        <v>12545.942869223883</v>
      </c>
      <c r="H37" s="3"/>
      <c r="I37" s="3">
        <f>+G16</f>
        <v>899.77507319290578</v>
      </c>
      <c r="J37" s="3"/>
      <c r="K37" s="3">
        <f>+H16</f>
        <v>233.13217785162652</v>
      </c>
      <c r="L37" s="3"/>
      <c r="M37" s="3">
        <f>+I16</f>
        <v>551.11649418196805</v>
      </c>
      <c r="N37" s="3"/>
      <c r="O37" s="3">
        <f>+J16</f>
        <v>15727.184808222277</v>
      </c>
      <c r="P37" s="3"/>
      <c r="Q37" s="3">
        <f>+K16</f>
        <v>16871.724456877124</v>
      </c>
      <c r="R37" s="3"/>
      <c r="S37" s="3">
        <f>+L16</f>
        <v>903.56442058011964</v>
      </c>
      <c r="T37" s="3"/>
      <c r="U37" s="3">
        <f>+M16</f>
        <v>697.99384787104725</v>
      </c>
      <c r="V37" s="3"/>
      <c r="W37" s="3">
        <f>+N16</f>
        <v>5697.6945780292363</v>
      </c>
      <c r="X37" s="11">
        <f>+W37+U37+S37+Q37+O37+M37+K37+I37+G37+E37</f>
        <v>74319.09338682612</v>
      </c>
      <c r="AA37" s="4" t="s">
        <v>65</v>
      </c>
      <c r="AB37" s="3">
        <f t="shared" si="5"/>
        <v>20190.964660795926</v>
      </c>
      <c r="AC37" s="3">
        <f t="shared" si="6"/>
        <v>12545.942869223883</v>
      </c>
      <c r="AD37" s="3">
        <f t="shared" si="7"/>
        <v>899.77507319290578</v>
      </c>
      <c r="AE37" s="3">
        <f t="shared" si="8"/>
        <v>233.13217785162652</v>
      </c>
      <c r="AF37" s="3">
        <f t="shared" si="9"/>
        <v>551.11649418196805</v>
      </c>
      <c r="AG37" s="3">
        <f t="shared" si="10"/>
        <v>15727.184808222277</v>
      </c>
      <c r="AH37" s="3">
        <f t="shared" si="11"/>
        <v>16871.724456877124</v>
      </c>
      <c r="AI37" s="3">
        <f t="shared" si="12"/>
        <v>903.56442058011964</v>
      </c>
      <c r="AJ37" s="3">
        <f t="shared" si="13"/>
        <v>697.99384787104725</v>
      </c>
      <c r="AK37" s="3">
        <f t="shared" si="14"/>
        <v>5697.6945780292363</v>
      </c>
      <c r="AL37" s="3">
        <f>SUM(AB37:AK37)</f>
        <v>74319.09338682612</v>
      </c>
      <c r="AM37" s="4" t="s">
        <v>65</v>
      </c>
    </row>
    <row r="38" spans="1:39" ht="15.5" x14ac:dyDescent="0.35">
      <c r="A38" s="4" t="s">
        <v>102</v>
      </c>
      <c r="E38" s="16">
        <f>+E37/E36</f>
        <v>0.83273366434810558</v>
      </c>
      <c r="G38" s="16">
        <f>+G37/G36</f>
        <v>0.75365674334354005</v>
      </c>
      <c r="I38" s="16">
        <f>+I37/I36</f>
        <v>0.8284970729400043</v>
      </c>
      <c r="K38" s="16">
        <f>+K37/K36</f>
        <v>0.66909801882326136</v>
      </c>
      <c r="M38" s="16">
        <f>+M37/M36</f>
        <v>0.88065321153896114</v>
      </c>
      <c r="O38" s="16">
        <f>+O37/O36</f>
        <v>0.85950205516760414</v>
      </c>
      <c r="Q38" s="16">
        <f>+Q37/Q36</f>
        <v>0.83331603432621826</v>
      </c>
      <c r="S38" s="16">
        <f>+S37/S36</f>
        <v>0.83058340298356959</v>
      </c>
      <c r="U38" s="16">
        <f>+U37/U36</f>
        <v>0.81924086892456582</v>
      </c>
      <c r="W38" s="16">
        <f>+W37/W36</f>
        <v>0.86266465911845225</v>
      </c>
      <c r="X38" s="16">
        <f>+X37/X36</f>
        <v>0.82537548297647834</v>
      </c>
      <c r="AA38" s="4" t="s">
        <v>102</v>
      </c>
      <c r="AB38" s="17">
        <f t="shared" si="5"/>
        <v>0.83273366434810558</v>
      </c>
      <c r="AC38" s="17">
        <f t="shared" si="6"/>
        <v>0.75365674334354005</v>
      </c>
      <c r="AD38" s="16">
        <f t="shared" si="7"/>
        <v>0.8284970729400043</v>
      </c>
      <c r="AE38" s="16">
        <f t="shared" si="8"/>
        <v>0.66909801882326136</v>
      </c>
      <c r="AF38" s="17">
        <f t="shared" si="9"/>
        <v>0.88065321153896114</v>
      </c>
      <c r="AG38" s="17">
        <f t="shared" si="10"/>
        <v>0.85950205516760414</v>
      </c>
      <c r="AH38" s="17">
        <f t="shared" si="11"/>
        <v>0.83331603432621826</v>
      </c>
      <c r="AI38" s="17">
        <f t="shared" si="12"/>
        <v>0.83058340298356959</v>
      </c>
      <c r="AJ38" s="17">
        <f t="shared" si="13"/>
        <v>0.81924086892456582</v>
      </c>
      <c r="AK38" s="17">
        <f t="shared" si="14"/>
        <v>0.86266465911845225</v>
      </c>
      <c r="AL38" s="17">
        <f>+X38</f>
        <v>0.82537548297647834</v>
      </c>
      <c r="AM38" s="4" t="s">
        <v>102</v>
      </c>
    </row>
    <row r="39" spans="1:39" ht="15.5" x14ac:dyDescent="0.35">
      <c r="A39" s="5" t="s">
        <v>103</v>
      </c>
      <c r="E39" s="3">
        <f>+E17</f>
        <v>1925.8135288571855</v>
      </c>
      <c r="F39" s="3"/>
      <c r="G39" s="3">
        <f>+F17</f>
        <v>1213.2273885166087</v>
      </c>
      <c r="H39" s="3"/>
      <c r="I39" s="3">
        <f>+G17</f>
        <v>172.68129968790589</v>
      </c>
      <c r="J39" s="3"/>
      <c r="K39" s="3">
        <f>+H17</f>
        <v>36.408242108035537</v>
      </c>
      <c r="L39" s="3"/>
      <c r="M39" s="3">
        <f>+I17</f>
        <v>40.549013543235091</v>
      </c>
      <c r="N39" s="3"/>
      <c r="O39" s="3">
        <f>+J17</f>
        <v>1754.5671814944924</v>
      </c>
      <c r="P39" s="3"/>
      <c r="Q39" s="3">
        <f>+K17</f>
        <v>1461.807858124826</v>
      </c>
      <c r="R39" s="3"/>
      <c r="S39" s="3">
        <f>+L17</f>
        <v>65.405532271837785</v>
      </c>
      <c r="T39" s="3"/>
      <c r="U39" s="3">
        <f>+M17</f>
        <v>42.153502785890261</v>
      </c>
      <c r="V39" s="3"/>
      <c r="W39" s="3">
        <f>+N17</f>
        <v>434.8083350622249</v>
      </c>
      <c r="X39" s="11">
        <f>+W39+U39+S39+Q39+O39+M39+K39+I39+G39+E39</f>
        <v>7147.4218824522422</v>
      </c>
      <c r="AA39" s="5" t="s">
        <v>103</v>
      </c>
      <c r="AB39" s="3">
        <f t="shared" si="5"/>
        <v>1925.8135288571855</v>
      </c>
      <c r="AC39" s="3">
        <f t="shared" si="6"/>
        <v>1213.2273885166087</v>
      </c>
      <c r="AD39" s="3">
        <f t="shared" si="7"/>
        <v>172.68129968790589</v>
      </c>
      <c r="AE39" s="3">
        <f t="shared" si="8"/>
        <v>36.408242108035537</v>
      </c>
      <c r="AF39" s="3">
        <f t="shared" si="9"/>
        <v>40.549013543235091</v>
      </c>
      <c r="AG39" s="3">
        <f t="shared" si="10"/>
        <v>1754.5671814944924</v>
      </c>
      <c r="AH39" s="3">
        <f t="shared" si="11"/>
        <v>1461.807858124826</v>
      </c>
      <c r="AI39" s="3">
        <f t="shared" si="12"/>
        <v>65.405532271837785</v>
      </c>
      <c r="AJ39" s="3">
        <f t="shared" si="13"/>
        <v>42.153502785890261</v>
      </c>
      <c r="AK39" s="3">
        <f t="shared" si="14"/>
        <v>434.8083350622249</v>
      </c>
      <c r="AL39" s="3">
        <f>SUM(AB39:AK39)</f>
        <v>7147.4218824522422</v>
      </c>
      <c r="AM39" s="5" t="s">
        <v>104</v>
      </c>
    </row>
    <row r="40" spans="1:39" ht="15.5" x14ac:dyDescent="0.35">
      <c r="A40" s="18" t="s">
        <v>84</v>
      </c>
      <c r="E40" s="3">
        <f>+E18</f>
        <v>1257.947685797403</v>
      </c>
      <c r="F40" s="3"/>
      <c r="G40" s="3">
        <f>+F18</f>
        <v>865.8793931639359</v>
      </c>
      <c r="H40" s="3"/>
      <c r="I40" s="3">
        <f>+G18</f>
        <v>65.010845775723141</v>
      </c>
      <c r="J40" s="3"/>
      <c r="K40" s="3">
        <f>+H18</f>
        <v>32.955772469858061</v>
      </c>
      <c r="L40" s="3"/>
      <c r="M40" s="3">
        <f>+I18</f>
        <v>25.454002067068942</v>
      </c>
      <c r="N40" s="3"/>
      <c r="O40" s="3">
        <f>+J18</f>
        <v>878.70154298676084</v>
      </c>
      <c r="P40" s="3"/>
      <c r="Q40" s="3">
        <f>+K18</f>
        <v>1001.0291419508558</v>
      </c>
      <c r="R40" s="3"/>
      <c r="S40" s="3">
        <f>+L18</f>
        <v>41.990741701000616</v>
      </c>
      <c r="T40" s="3"/>
      <c r="U40" s="3">
        <f>+M18</f>
        <v>43.024498963184783</v>
      </c>
      <c r="V40" s="3"/>
      <c r="W40" s="3">
        <f>+N18</f>
        <v>368.67770377254277</v>
      </c>
      <c r="X40" s="11">
        <f>+W40+U40+S40+Q40+O40+M40+K40+I40+G40+E40</f>
        <v>4580.6713286483337</v>
      </c>
      <c r="AA40" s="5" t="s">
        <v>84</v>
      </c>
      <c r="AB40" s="3">
        <f t="shared" si="5"/>
        <v>1257.947685797403</v>
      </c>
      <c r="AC40" s="3">
        <f t="shared" si="6"/>
        <v>865.8793931639359</v>
      </c>
      <c r="AD40" s="3">
        <f t="shared" si="7"/>
        <v>65.010845775723141</v>
      </c>
      <c r="AE40" s="3">
        <f t="shared" si="8"/>
        <v>32.955772469858061</v>
      </c>
      <c r="AF40" s="3">
        <f t="shared" si="9"/>
        <v>25.454002067068942</v>
      </c>
      <c r="AG40" s="3">
        <f t="shared" si="10"/>
        <v>878.70154298676084</v>
      </c>
      <c r="AH40" s="3">
        <f t="shared" si="11"/>
        <v>1001.0291419508558</v>
      </c>
      <c r="AI40" s="3">
        <f t="shared" si="12"/>
        <v>41.990741701000616</v>
      </c>
      <c r="AJ40" s="3">
        <f t="shared" si="13"/>
        <v>43.024498963184783</v>
      </c>
      <c r="AK40" s="3">
        <f t="shared" si="14"/>
        <v>368.67770377254277</v>
      </c>
      <c r="AL40" s="3">
        <f t="shared" ref="AL40:AL43" si="15">SUM(AB40:AK40)</f>
        <v>4580.6713286483337</v>
      </c>
      <c r="AM40" s="5" t="s">
        <v>84</v>
      </c>
    </row>
    <row r="41" spans="1:39" ht="15.5" x14ac:dyDescent="0.35">
      <c r="A41" s="18" t="s">
        <v>85</v>
      </c>
      <c r="B41">
        <f>+E41/E42</f>
        <v>0.68982764249414019</v>
      </c>
      <c r="D41" s="3"/>
      <c r="E41" s="3">
        <f>+E19</f>
        <v>2797.6931711530351</v>
      </c>
      <c r="F41" s="3"/>
      <c r="G41" s="3">
        <f>+F19</f>
        <v>3234.9376585342388</v>
      </c>
      <c r="H41" s="3"/>
      <c r="I41" s="3">
        <f>+G19</f>
        <v>121.24697430396211</v>
      </c>
      <c r="J41" s="3"/>
      <c r="K41" s="3">
        <f>+H19</f>
        <v>82.339591373579267</v>
      </c>
      <c r="L41" s="3"/>
      <c r="M41" s="3">
        <f>+I19</f>
        <v>49.233721530263104</v>
      </c>
      <c r="N41" s="3"/>
      <c r="O41" s="3">
        <f>+J19</f>
        <v>1692.1325001309424</v>
      </c>
      <c r="P41" s="3"/>
      <c r="Q41" s="3">
        <f>+K19</f>
        <v>2373.736042426598</v>
      </c>
      <c r="R41" s="3"/>
      <c r="S41" s="3">
        <f>+L19</f>
        <v>142.31201316976444</v>
      </c>
      <c r="T41" s="3"/>
      <c r="U41" s="3">
        <f>+M19</f>
        <v>110.98241917652383</v>
      </c>
      <c r="V41" s="3"/>
      <c r="W41" s="3">
        <f>+N19</f>
        <v>538.38950808265724</v>
      </c>
      <c r="X41" s="11">
        <f>+W41+U41+S41+Q41+O41+M41+K41+I41+G41+E41</f>
        <v>11143.003599881566</v>
      </c>
      <c r="Y41" s="3">
        <f>SUM(E41:W41)</f>
        <v>11143.003599881566</v>
      </c>
      <c r="Z41">
        <f>0.95*Y41</f>
        <v>10585.853419887488</v>
      </c>
      <c r="AA41" s="5" t="s">
        <v>85</v>
      </c>
      <c r="AB41" s="3">
        <f t="shared" si="5"/>
        <v>2797.6931711530351</v>
      </c>
      <c r="AC41" s="3">
        <f t="shared" si="6"/>
        <v>3234.9376585342388</v>
      </c>
      <c r="AD41" s="3">
        <f t="shared" si="7"/>
        <v>121.24697430396211</v>
      </c>
      <c r="AE41" s="3">
        <f t="shared" si="8"/>
        <v>82.339591373579267</v>
      </c>
      <c r="AF41" s="3">
        <f t="shared" si="9"/>
        <v>49.233721530263104</v>
      </c>
      <c r="AG41" s="3">
        <f t="shared" si="10"/>
        <v>1692.1325001309424</v>
      </c>
      <c r="AH41" s="3">
        <f t="shared" si="11"/>
        <v>2373.736042426598</v>
      </c>
      <c r="AI41" s="3">
        <f t="shared" si="12"/>
        <v>142.31201316976444</v>
      </c>
      <c r="AJ41" s="3">
        <f t="shared" si="13"/>
        <v>110.98241917652383</v>
      </c>
      <c r="AK41" s="3">
        <f t="shared" si="14"/>
        <v>538.38950808265724</v>
      </c>
      <c r="AL41" s="3">
        <f t="shared" si="15"/>
        <v>11143.003599881566</v>
      </c>
      <c r="AM41" s="5" t="s">
        <v>85</v>
      </c>
    </row>
    <row r="42" spans="1:39" ht="23.5" x14ac:dyDescent="0.55000000000000004">
      <c r="A42" s="4" t="s">
        <v>66</v>
      </c>
      <c r="D42" s="3"/>
      <c r="E42" s="19">
        <f>+E39*$N$2+E40+E41</f>
        <v>4055.6408569504383</v>
      </c>
      <c r="F42" s="19"/>
      <c r="G42" s="19">
        <f>+G39*$N$2+G40+G41</f>
        <v>4100.8170516981745</v>
      </c>
      <c r="H42" s="19"/>
      <c r="I42" s="19">
        <f>+I39*$N$2+I40+I41</f>
        <v>186.25782007968525</v>
      </c>
      <c r="J42" s="19"/>
      <c r="K42" s="19">
        <f>+K39*$N$2+K40+K41</f>
        <v>115.29536384343733</v>
      </c>
      <c r="L42" s="19"/>
      <c r="M42" s="19">
        <f>+M39*$N$2+M40+M41</f>
        <v>74.687723597332052</v>
      </c>
      <c r="N42" s="19"/>
      <c r="O42" s="19">
        <f>+O39*$N$2+O40+O41</f>
        <v>2570.834043117703</v>
      </c>
      <c r="P42" s="19"/>
      <c r="Q42" s="19">
        <f>+Q39*$N$2+Q40+Q41</f>
        <v>3374.7651843774538</v>
      </c>
      <c r="R42" s="19"/>
      <c r="S42" s="19">
        <f>+S39*$N$2+S40+S41</f>
        <v>184.30275487076506</v>
      </c>
      <c r="T42" s="19"/>
      <c r="U42" s="19">
        <f>+U39*$N$2+U40+U41</f>
        <v>154.0069181397086</v>
      </c>
      <c r="V42" s="19"/>
      <c r="W42" s="19">
        <f>+W39*$N$2+W40+W41</f>
        <v>907.06721185519996</v>
      </c>
      <c r="X42" s="19">
        <f>+X39*$N$2+X40+X41</f>
        <v>15723.674928529899</v>
      </c>
      <c r="Y42" s="20">
        <f>0.05*X42</f>
        <v>786.18374642649496</v>
      </c>
      <c r="AA42" s="4" t="s">
        <v>66</v>
      </c>
      <c r="AB42" s="3">
        <f t="shared" si="5"/>
        <v>4055.6408569504383</v>
      </c>
      <c r="AC42" s="3">
        <f t="shared" si="6"/>
        <v>4100.8170516981745</v>
      </c>
      <c r="AD42" s="3">
        <f t="shared" si="7"/>
        <v>186.25782007968525</v>
      </c>
      <c r="AE42" s="3">
        <f t="shared" si="8"/>
        <v>115.29536384343733</v>
      </c>
      <c r="AF42" s="3">
        <f t="shared" si="9"/>
        <v>74.687723597332052</v>
      </c>
      <c r="AG42" s="3">
        <f t="shared" si="10"/>
        <v>2570.834043117703</v>
      </c>
      <c r="AH42" s="3">
        <f t="shared" si="11"/>
        <v>3374.7651843774538</v>
      </c>
      <c r="AI42" s="3">
        <f t="shared" si="12"/>
        <v>184.30275487076506</v>
      </c>
      <c r="AJ42" s="3">
        <f t="shared" si="13"/>
        <v>154.0069181397086</v>
      </c>
      <c r="AK42" s="3">
        <f t="shared" si="14"/>
        <v>907.06721185519996</v>
      </c>
      <c r="AL42" s="3">
        <f t="shared" si="15"/>
        <v>15723.674928529897</v>
      </c>
      <c r="AM42" s="4" t="s">
        <v>66</v>
      </c>
    </row>
    <row r="43" spans="1:39" ht="15.5" x14ac:dyDescent="0.35">
      <c r="A43" s="4" t="s">
        <v>67</v>
      </c>
      <c r="B43" s="21">
        <f>+E43/(E43+E45+E46)</f>
        <v>0.32802428996377048</v>
      </c>
      <c r="E43" s="3">
        <f>+E21</f>
        <v>1311.4437098559797</v>
      </c>
      <c r="F43" s="3"/>
      <c r="G43" s="3">
        <f>+F21</f>
        <v>1189.3221448994841</v>
      </c>
      <c r="H43" s="3"/>
      <c r="I43" s="3">
        <f>+G21</f>
        <v>112.44607284833853</v>
      </c>
      <c r="J43" s="3"/>
      <c r="K43" s="3">
        <f>+H21</f>
        <v>92.844603384509753</v>
      </c>
      <c r="L43" s="3"/>
      <c r="M43" s="3">
        <f>+I21</f>
        <v>6.6370039551000382</v>
      </c>
      <c r="N43" s="3"/>
      <c r="O43" s="3">
        <f>+J21</f>
        <v>1089.691070858783</v>
      </c>
      <c r="P43" s="3"/>
      <c r="Q43" s="3">
        <f>+K21</f>
        <v>440.19309864062279</v>
      </c>
      <c r="R43" s="3"/>
      <c r="S43" s="3">
        <f>+L21</f>
        <v>16.477497543342288</v>
      </c>
      <c r="T43" s="3"/>
      <c r="U43" s="3">
        <f>+M21</f>
        <v>8.9768982287255419</v>
      </c>
      <c r="V43" s="3"/>
      <c r="W43" s="3">
        <f>+N21</f>
        <v>0</v>
      </c>
      <c r="X43" s="11">
        <f>+W43+U43+S43+Q43+O43+M43+K43+I43+G43+E43</f>
        <v>4268.0321002148858</v>
      </c>
      <c r="AA43" s="4" t="s">
        <v>67</v>
      </c>
      <c r="AB43" s="3">
        <f t="shared" si="5"/>
        <v>1311.4437098559797</v>
      </c>
      <c r="AC43" s="3">
        <f t="shared" si="6"/>
        <v>1189.3221448994841</v>
      </c>
      <c r="AD43" s="3">
        <f t="shared" si="7"/>
        <v>112.44607284833853</v>
      </c>
      <c r="AE43" s="3">
        <f t="shared" si="8"/>
        <v>92.844603384509753</v>
      </c>
      <c r="AF43" s="3">
        <f t="shared" si="9"/>
        <v>6.6370039551000382</v>
      </c>
      <c r="AG43" s="3">
        <f t="shared" si="10"/>
        <v>1089.691070858783</v>
      </c>
      <c r="AH43" s="3">
        <f t="shared" si="11"/>
        <v>440.19309864062279</v>
      </c>
      <c r="AI43" s="3">
        <f t="shared" si="12"/>
        <v>16.477497543342288</v>
      </c>
      <c r="AJ43" s="3">
        <f t="shared" si="13"/>
        <v>8.9768982287255419</v>
      </c>
      <c r="AK43" s="3">
        <f t="shared" si="14"/>
        <v>0</v>
      </c>
      <c r="AL43" s="3">
        <f t="shared" si="15"/>
        <v>4268.0321002148858</v>
      </c>
      <c r="AM43" s="4" t="s">
        <v>67</v>
      </c>
    </row>
    <row r="44" spans="1:39" ht="15.5" x14ac:dyDescent="0.35">
      <c r="A44" s="22" t="s">
        <v>105</v>
      </c>
      <c r="B44" s="23"/>
      <c r="C44" s="24"/>
      <c r="D44" s="24"/>
      <c r="E44" s="25">
        <f>+E43/(E40+E41)</f>
        <v>0.32336288051947842</v>
      </c>
      <c r="F44" s="25"/>
      <c r="G44" s="25">
        <f t="shared" ref="G44:X44" si="16">+G43/(G40+G41)</f>
        <v>0.2900207763248005</v>
      </c>
      <c r="H44" s="25"/>
      <c r="I44" s="25">
        <f t="shared" si="16"/>
        <v>0.60371195582677595</v>
      </c>
      <c r="J44" s="25"/>
      <c r="K44" s="25">
        <f t="shared" si="16"/>
        <v>0.80527612116811509</v>
      </c>
      <c r="L44" s="25"/>
      <c r="M44" s="25">
        <f t="shared" si="16"/>
        <v>8.8863385244976473E-2</v>
      </c>
      <c r="N44" s="25"/>
      <c r="O44" s="25">
        <f t="shared" si="16"/>
        <v>0.42386675008290009</v>
      </c>
      <c r="P44" s="25"/>
      <c r="Q44" s="25">
        <f t="shared" si="16"/>
        <v>0.13043665991292536</v>
      </c>
      <c r="R44" s="25"/>
      <c r="S44" s="25">
        <f t="shared" si="16"/>
        <v>8.9404510284702338E-2</v>
      </c>
      <c r="T44" s="25"/>
      <c r="U44" s="25">
        <f t="shared" si="16"/>
        <v>5.8288928427111808E-2</v>
      </c>
      <c r="V44" s="25"/>
      <c r="W44" s="25">
        <f t="shared" si="16"/>
        <v>0</v>
      </c>
      <c r="X44" s="25">
        <f t="shared" si="16"/>
        <v>0.27143985865993286</v>
      </c>
      <c r="AA44" s="4" t="s">
        <v>105</v>
      </c>
      <c r="AB44" s="17">
        <f t="shared" si="5"/>
        <v>0.32336288051947842</v>
      </c>
      <c r="AC44" s="17">
        <f t="shared" si="6"/>
        <v>0.2900207763248005</v>
      </c>
      <c r="AD44" s="16">
        <f t="shared" si="7"/>
        <v>0.60371195582677595</v>
      </c>
      <c r="AE44" s="16">
        <f t="shared" si="8"/>
        <v>0.80527612116811509</v>
      </c>
      <c r="AF44" s="17">
        <f t="shared" si="9"/>
        <v>8.8863385244976473E-2</v>
      </c>
      <c r="AG44" s="17">
        <f t="shared" si="10"/>
        <v>0.42386675008290009</v>
      </c>
      <c r="AH44" s="17">
        <f t="shared" si="11"/>
        <v>0.13043665991292536</v>
      </c>
      <c r="AI44" s="17">
        <f t="shared" si="12"/>
        <v>8.9404510284702338E-2</v>
      </c>
      <c r="AJ44" s="17">
        <f t="shared" si="13"/>
        <v>5.8288928427111808E-2</v>
      </c>
      <c r="AK44" s="17">
        <f t="shared" si="14"/>
        <v>0</v>
      </c>
      <c r="AL44" s="17">
        <f>+X44</f>
        <v>0.27143985865993286</v>
      </c>
      <c r="AM44" s="4" t="s">
        <v>105</v>
      </c>
    </row>
    <row r="45" spans="1:39" ht="15.5" x14ac:dyDescent="0.35">
      <c r="A45" s="4" t="s">
        <v>106</v>
      </c>
      <c r="B45" s="21">
        <f>1-B43</f>
        <v>0.67197571003622958</v>
      </c>
      <c r="E45" s="3">
        <f t="shared" ref="E45:E52" si="17">+E22</f>
        <v>2583.3531910915572</v>
      </c>
      <c r="F45" s="3"/>
      <c r="G45" s="3">
        <f t="shared" ref="G45:G52" si="18">+F22</f>
        <v>2224.7798046923099</v>
      </c>
      <c r="H45" s="3"/>
      <c r="I45" s="3">
        <f t="shared" ref="I45:I52" si="19">+G22</f>
        <v>72.710870437560629</v>
      </c>
      <c r="J45" s="3"/>
      <c r="K45" s="3">
        <f t="shared" ref="K45:K52" si="20">+H22</f>
        <v>14.612793129524112</v>
      </c>
      <c r="L45" s="3"/>
      <c r="M45" s="3">
        <f t="shared" ref="M45:M52" si="21">+I22</f>
        <v>55.641803858195871</v>
      </c>
      <c r="N45" s="3"/>
      <c r="O45" s="3">
        <f t="shared" ref="O45:O52" si="22">+J22</f>
        <v>1257.5046447032039</v>
      </c>
      <c r="P45" s="3"/>
      <c r="Q45" s="3">
        <f t="shared" ref="Q45:Q52" si="23">+K22</f>
        <v>2458.7562740847225</v>
      </c>
      <c r="R45" s="3"/>
      <c r="S45" s="3">
        <f t="shared" ref="S45:S52" si="24">+L22</f>
        <v>94.278147439594164</v>
      </c>
      <c r="T45" s="3"/>
      <c r="U45" s="3">
        <f t="shared" ref="U45:U52" si="25">+M22</f>
        <v>77.020573817514432</v>
      </c>
      <c r="V45" s="3"/>
      <c r="W45" s="3">
        <f t="shared" ref="W45:W52" si="26">+N22</f>
        <v>0</v>
      </c>
      <c r="X45" s="11">
        <f>+W45+U45+S45+Q45+O45+M45+K45+I45+G45+E45</f>
        <v>8838.6581032541835</v>
      </c>
      <c r="AA45" s="4" t="s">
        <v>68</v>
      </c>
      <c r="AB45" s="3">
        <f t="shared" si="5"/>
        <v>2583.3531910915572</v>
      </c>
      <c r="AC45" s="3">
        <f t="shared" si="6"/>
        <v>2224.7798046923099</v>
      </c>
      <c r="AD45" s="3">
        <f t="shared" si="7"/>
        <v>72.710870437560629</v>
      </c>
      <c r="AE45" s="3">
        <f t="shared" si="8"/>
        <v>14.612793129524112</v>
      </c>
      <c r="AF45" s="3">
        <f t="shared" si="9"/>
        <v>55.641803858195871</v>
      </c>
      <c r="AG45" s="3">
        <f t="shared" si="10"/>
        <v>1257.5046447032039</v>
      </c>
      <c r="AH45" s="3">
        <f t="shared" si="11"/>
        <v>2458.7562740847225</v>
      </c>
      <c r="AI45" s="3">
        <f t="shared" si="12"/>
        <v>94.278147439594164</v>
      </c>
      <c r="AJ45" s="3">
        <f t="shared" si="13"/>
        <v>77.020573817514432</v>
      </c>
      <c r="AK45" s="3">
        <f t="shared" si="14"/>
        <v>0</v>
      </c>
      <c r="AL45" s="3">
        <f>SUM(AB45:AK45)</f>
        <v>8838.6581032541817</v>
      </c>
      <c r="AM45" s="4" t="s">
        <v>68</v>
      </c>
    </row>
    <row r="46" spans="1:39" ht="15.5" x14ac:dyDescent="0.35">
      <c r="A46" s="4" t="s">
        <v>86</v>
      </c>
      <c r="B46" s="3"/>
      <c r="E46" s="3">
        <f t="shared" si="17"/>
        <v>103.21102096832375</v>
      </c>
      <c r="F46" s="3"/>
      <c r="G46" s="3">
        <f t="shared" si="18"/>
        <v>94.999399570778394</v>
      </c>
      <c r="H46" s="3"/>
      <c r="I46" s="3">
        <f t="shared" si="19"/>
        <v>0.43781645671716651</v>
      </c>
      <c r="J46" s="3"/>
      <c r="K46" s="3">
        <f t="shared" si="20"/>
        <v>2.3179333624178189</v>
      </c>
      <c r="L46" s="3"/>
      <c r="M46" s="3">
        <f t="shared" si="21"/>
        <v>0</v>
      </c>
      <c r="N46" s="3"/>
      <c r="O46" s="3">
        <f t="shared" si="22"/>
        <v>172.49144588883937</v>
      </c>
      <c r="P46" s="3"/>
      <c r="Q46" s="3">
        <f t="shared" si="23"/>
        <v>222.97970941437924</v>
      </c>
      <c r="R46" s="3"/>
      <c r="S46" s="3">
        <f t="shared" si="24"/>
        <v>4.0398743487016295</v>
      </c>
      <c r="T46" s="3"/>
      <c r="U46" s="3">
        <f t="shared" si="25"/>
        <v>5.1221820103071201</v>
      </c>
      <c r="V46" s="3"/>
      <c r="W46" s="3">
        <f t="shared" si="26"/>
        <v>0</v>
      </c>
      <c r="X46" s="11">
        <f>+W46+U46+S46+Q46+O46+M46+K46+I46+G46+E46</f>
        <v>605.59938202046453</v>
      </c>
      <c r="Y46">
        <f>+X46/X42</f>
        <v>3.8515129877280264E-2</v>
      </c>
      <c r="AA46" s="4" t="s">
        <v>86</v>
      </c>
      <c r="AB46" s="3">
        <f t="shared" si="5"/>
        <v>103.21102096832375</v>
      </c>
      <c r="AC46" s="3">
        <f t="shared" si="6"/>
        <v>94.999399570778394</v>
      </c>
      <c r="AD46" s="3">
        <f t="shared" si="7"/>
        <v>0.43781645671716651</v>
      </c>
      <c r="AE46" s="3">
        <f t="shared" si="8"/>
        <v>2.3179333624178189</v>
      </c>
      <c r="AF46" s="3">
        <f t="shared" si="9"/>
        <v>0</v>
      </c>
      <c r="AG46" s="3">
        <f t="shared" si="10"/>
        <v>172.49144588883937</v>
      </c>
      <c r="AH46" s="3">
        <f t="shared" si="11"/>
        <v>222.97970941437924</v>
      </c>
      <c r="AI46" s="3">
        <f t="shared" si="12"/>
        <v>4.0398743487016295</v>
      </c>
      <c r="AJ46" s="3">
        <f t="shared" si="13"/>
        <v>5.1221820103071201</v>
      </c>
      <c r="AK46" s="3">
        <f t="shared" si="14"/>
        <v>0</v>
      </c>
      <c r="AL46" s="3">
        <f>SUM(AB46:AK46)</f>
        <v>605.59938202046442</v>
      </c>
      <c r="AM46" s="4" t="s">
        <v>69</v>
      </c>
    </row>
    <row r="47" spans="1:39" ht="15.5" x14ac:dyDescent="0.35">
      <c r="A47" s="22" t="s">
        <v>107</v>
      </c>
      <c r="E47" s="26">
        <f t="shared" si="17"/>
        <v>27.901641170705595</v>
      </c>
      <c r="F47" s="26"/>
      <c r="G47" s="26">
        <f t="shared" si="18"/>
        <v>29.048053103955439</v>
      </c>
      <c r="H47" s="26"/>
      <c r="I47" s="26">
        <f t="shared" si="19"/>
        <v>36.660901959181913</v>
      </c>
      <c r="J47" s="26"/>
      <c r="K47" s="26">
        <f t="shared" si="20"/>
        <v>46.93295675738716</v>
      </c>
      <c r="L47" s="26"/>
      <c r="M47" s="26">
        <f t="shared" si="21"/>
        <v>17.186971249242688</v>
      </c>
      <c r="N47" s="26"/>
      <c r="O47" s="26">
        <f t="shared" si="22"/>
        <v>25.841651012174861</v>
      </c>
      <c r="P47" s="26"/>
      <c r="Q47" s="26">
        <f t="shared" si="23"/>
        <v>29.380344845222012</v>
      </c>
      <c r="R47" s="26"/>
      <c r="S47" s="26">
        <f t="shared" si="24"/>
        <v>81.331826377609374</v>
      </c>
      <c r="T47" s="26"/>
      <c r="U47" s="26">
        <f t="shared" si="25"/>
        <v>0</v>
      </c>
      <c r="V47" s="26"/>
      <c r="W47" s="26">
        <f t="shared" si="26"/>
        <v>23.834880627702979</v>
      </c>
      <c r="X47" s="27">
        <f>+O24</f>
        <v>28.633226051817694</v>
      </c>
      <c r="AA47" s="4" t="s">
        <v>107</v>
      </c>
      <c r="AB47" s="19">
        <f t="shared" si="5"/>
        <v>27.901641170705595</v>
      </c>
      <c r="AC47" s="19">
        <f t="shared" si="6"/>
        <v>29.048053103955439</v>
      </c>
      <c r="AD47" s="3">
        <f t="shared" si="7"/>
        <v>36.660901959181913</v>
      </c>
      <c r="AE47" s="3">
        <f t="shared" si="8"/>
        <v>46.93295675738716</v>
      </c>
      <c r="AF47" s="19">
        <f t="shared" si="9"/>
        <v>17.186971249242688</v>
      </c>
      <c r="AG47" s="19">
        <f t="shared" si="10"/>
        <v>25.841651012174861</v>
      </c>
      <c r="AH47" s="19">
        <f t="shared" si="11"/>
        <v>29.380344845222012</v>
      </c>
      <c r="AI47" s="19">
        <f t="shared" si="12"/>
        <v>81.331826377609374</v>
      </c>
      <c r="AJ47" s="19">
        <f t="shared" si="13"/>
        <v>0</v>
      </c>
      <c r="AK47" s="19">
        <f t="shared" si="14"/>
        <v>23.834880627702979</v>
      </c>
      <c r="AL47" s="19">
        <f>+X47</f>
        <v>28.633226051817694</v>
      </c>
      <c r="AM47" s="4" t="s">
        <v>107</v>
      </c>
    </row>
    <row r="48" spans="1:39" ht="15.5" x14ac:dyDescent="0.35">
      <c r="A48" s="4" t="s">
        <v>88</v>
      </c>
      <c r="E48" s="3">
        <f t="shared" si="17"/>
        <v>1813.4872253972217</v>
      </c>
      <c r="F48" s="3"/>
      <c r="G48" s="3">
        <f t="shared" si="18"/>
        <v>1826.4738010587071</v>
      </c>
      <c r="H48" s="3"/>
      <c r="I48" s="3">
        <f t="shared" si="19"/>
        <v>106.87512292594712</v>
      </c>
      <c r="J48" s="3"/>
      <c r="K48" s="3">
        <f t="shared" si="20"/>
        <v>55.635235369426354</v>
      </c>
      <c r="L48" s="3"/>
      <c r="M48" s="3">
        <f t="shared" si="21"/>
        <v>38.1057773056407</v>
      </c>
      <c r="N48" s="3"/>
      <c r="O48" s="3">
        <f t="shared" si="22"/>
        <v>1212.7586400771959</v>
      </c>
      <c r="P48" s="3"/>
      <c r="Q48" s="3">
        <f t="shared" si="23"/>
        <v>1528.6207494163514</v>
      </c>
      <c r="R48" s="3"/>
      <c r="S48" s="3">
        <f t="shared" si="24"/>
        <v>184.18717006140247</v>
      </c>
      <c r="T48" s="3"/>
      <c r="U48" s="3">
        <f t="shared" si="25"/>
        <v>0</v>
      </c>
      <c r="V48" s="3"/>
      <c r="W48" s="3">
        <f t="shared" si="26"/>
        <v>366.90808416923352</v>
      </c>
      <c r="X48" s="11">
        <f>+W48+U48+S48+Q48+O48+M48+K48+I48+G48+E48</f>
        <v>7133.0518057811259</v>
      </c>
      <c r="AA48" s="4" t="s">
        <v>88</v>
      </c>
      <c r="AB48" s="3">
        <f t="shared" si="5"/>
        <v>1813.4872253972217</v>
      </c>
      <c r="AC48" s="3">
        <f t="shared" si="6"/>
        <v>1826.4738010587071</v>
      </c>
      <c r="AD48" s="3">
        <f t="shared" si="7"/>
        <v>106.87512292594712</v>
      </c>
      <c r="AE48" s="3">
        <f t="shared" si="8"/>
        <v>55.635235369426354</v>
      </c>
      <c r="AF48" s="3">
        <f t="shared" si="9"/>
        <v>38.1057773056407</v>
      </c>
      <c r="AG48" s="3">
        <f t="shared" si="10"/>
        <v>1212.7586400771959</v>
      </c>
      <c r="AH48" s="3">
        <f t="shared" si="11"/>
        <v>1528.6207494163514</v>
      </c>
      <c r="AI48" s="3">
        <f t="shared" si="12"/>
        <v>184.18717006140247</v>
      </c>
      <c r="AJ48" s="3">
        <f t="shared" si="13"/>
        <v>0</v>
      </c>
      <c r="AK48" s="3">
        <f t="shared" si="14"/>
        <v>366.90808416923352</v>
      </c>
      <c r="AL48" s="3">
        <f t="shared" ref="AL48:AL53" si="27">SUM(AB48:AK48)</f>
        <v>7133.0518057811278</v>
      </c>
      <c r="AM48" s="4" t="s">
        <v>88</v>
      </c>
    </row>
    <row r="49" spans="1:39" ht="15.5" x14ac:dyDescent="0.35">
      <c r="A49" s="22" t="s">
        <v>89</v>
      </c>
      <c r="E49" s="3">
        <f t="shared" si="17"/>
        <v>780.60230967245411</v>
      </c>
      <c r="F49" s="3"/>
      <c r="G49" s="3">
        <f t="shared" si="18"/>
        <v>939.68640893087832</v>
      </c>
      <c r="H49" s="3"/>
      <c r="I49" s="3">
        <f t="shared" si="19"/>
        <v>44.450234378050034</v>
      </c>
      <c r="J49" s="3"/>
      <c r="K49" s="3">
        <f t="shared" si="20"/>
        <v>38.644404813571249</v>
      </c>
      <c r="L49" s="3"/>
      <c r="M49" s="3">
        <f t="shared" si="21"/>
        <v>8.4617855643385269</v>
      </c>
      <c r="N49" s="3"/>
      <c r="O49" s="3">
        <f t="shared" si="22"/>
        <v>437.27497534742747</v>
      </c>
      <c r="P49" s="3"/>
      <c r="Q49" s="3">
        <f t="shared" si="23"/>
        <v>697.41183498025998</v>
      </c>
      <c r="R49" s="3"/>
      <c r="S49" s="3">
        <f t="shared" si="24"/>
        <v>115.74495946571339</v>
      </c>
      <c r="T49" s="3"/>
      <c r="U49" s="3">
        <f t="shared" si="25"/>
        <v>0</v>
      </c>
      <c r="V49" s="3"/>
      <c r="W49" s="3">
        <f t="shared" si="26"/>
        <v>128.32449656357863</v>
      </c>
      <c r="X49" s="11">
        <f>+W49+U49+S49+Q49+O49+M49+K49+I49+G49+E49</f>
        <v>3190.6014097162715</v>
      </c>
      <c r="AA49" s="4" t="s">
        <v>89</v>
      </c>
      <c r="AB49" s="3">
        <f t="shared" si="5"/>
        <v>780.60230967245411</v>
      </c>
      <c r="AC49" s="3">
        <f t="shared" si="6"/>
        <v>939.68640893087832</v>
      </c>
      <c r="AD49" s="3">
        <f t="shared" si="7"/>
        <v>44.450234378050034</v>
      </c>
      <c r="AE49" s="3">
        <f t="shared" si="8"/>
        <v>38.644404813571249</v>
      </c>
      <c r="AF49" s="3">
        <f t="shared" si="9"/>
        <v>8.4617855643385269</v>
      </c>
      <c r="AG49" s="3">
        <f t="shared" si="10"/>
        <v>437.27497534742747</v>
      </c>
      <c r="AH49" s="3">
        <f t="shared" si="11"/>
        <v>697.41183498025998</v>
      </c>
      <c r="AI49" s="3">
        <f t="shared" si="12"/>
        <v>115.74495946571339</v>
      </c>
      <c r="AJ49" s="3">
        <f t="shared" si="13"/>
        <v>0</v>
      </c>
      <c r="AK49" s="3">
        <f t="shared" si="14"/>
        <v>128.32449656357863</v>
      </c>
      <c r="AL49" s="3">
        <f t="shared" si="27"/>
        <v>3190.601409716272</v>
      </c>
      <c r="AM49" s="4" t="s">
        <v>89</v>
      </c>
    </row>
    <row r="50" spans="1:39" ht="15.5" x14ac:dyDescent="0.35">
      <c r="A50" s="4" t="s">
        <v>90</v>
      </c>
      <c r="E50" s="3">
        <f t="shared" si="17"/>
        <v>2017.090861480581</v>
      </c>
      <c r="F50" s="3"/>
      <c r="G50" s="3">
        <f t="shared" si="18"/>
        <v>2295.2512496033605</v>
      </c>
      <c r="H50" s="3"/>
      <c r="I50" s="3">
        <f t="shared" si="19"/>
        <v>76.796739925912078</v>
      </c>
      <c r="J50" s="3"/>
      <c r="K50" s="3">
        <f t="shared" si="20"/>
        <v>43.695186560008018</v>
      </c>
      <c r="L50" s="3"/>
      <c r="M50" s="3">
        <f t="shared" si="21"/>
        <v>40.771935965924577</v>
      </c>
      <c r="N50" s="3"/>
      <c r="O50" s="3">
        <f t="shared" si="22"/>
        <v>1254.8575247835149</v>
      </c>
      <c r="P50" s="3"/>
      <c r="Q50" s="3">
        <f t="shared" si="23"/>
        <v>1676.3242074463381</v>
      </c>
      <c r="R50" s="3"/>
      <c r="S50" s="3">
        <v>0</v>
      </c>
      <c r="T50" s="3"/>
      <c r="U50" s="3">
        <f t="shared" si="25"/>
        <v>110.98241917652383</v>
      </c>
      <c r="V50" s="3"/>
      <c r="W50" s="3">
        <f t="shared" si="26"/>
        <v>0</v>
      </c>
      <c r="X50" s="11">
        <f>+W50+U50+S50+Q50+O50+M50+K50+I50+G50+E50</f>
        <v>7515.7701249421625</v>
      </c>
      <c r="AA50" s="4" t="s">
        <v>90</v>
      </c>
      <c r="AB50" s="19">
        <f t="shared" si="5"/>
        <v>2017.090861480581</v>
      </c>
      <c r="AC50" s="19">
        <f t="shared" si="6"/>
        <v>2295.2512496033605</v>
      </c>
      <c r="AD50" s="3">
        <f t="shared" si="7"/>
        <v>76.796739925912078</v>
      </c>
      <c r="AE50" s="3">
        <f t="shared" si="8"/>
        <v>43.695186560008018</v>
      </c>
      <c r="AF50" s="19">
        <f t="shared" si="9"/>
        <v>40.771935965924577</v>
      </c>
      <c r="AG50" s="19">
        <f t="shared" si="10"/>
        <v>1254.8575247835149</v>
      </c>
      <c r="AH50" s="19">
        <f t="shared" si="11"/>
        <v>1676.3242074463381</v>
      </c>
      <c r="AI50" s="19">
        <f t="shared" si="12"/>
        <v>0</v>
      </c>
      <c r="AJ50" s="19">
        <f t="shared" si="13"/>
        <v>110.98241917652383</v>
      </c>
      <c r="AK50" s="19">
        <f t="shared" si="14"/>
        <v>0</v>
      </c>
      <c r="AL50" s="19">
        <f t="shared" si="27"/>
        <v>7515.7701249421634</v>
      </c>
      <c r="AM50" s="4" t="s">
        <v>90</v>
      </c>
    </row>
    <row r="51" spans="1:39" ht="15.5" x14ac:dyDescent="0.35">
      <c r="A51" s="4" t="s">
        <v>70</v>
      </c>
      <c r="E51" s="3">
        <f t="shared" si="17"/>
        <v>419.6</v>
      </c>
      <c r="F51" s="3"/>
      <c r="G51" s="3">
        <f t="shared" si="18"/>
        <v>701.6</v>
      </c>
      <c r="H51" s="3"/>
      <c r="I51" s="3">
        <f t="shared" si="19"/>
        <v>6</v>
      </c>
      <c r="J51" s="3"/>
      <c r="K51" s="3">
        <f t="shared" si="20"/>
        <v>0</v>
      </c>
      <c r="L51" s="3"/>
      <c r="M51" s="3">
        <f t="shared" si="21"/>
        <v>5.6</v>
      </c>
      <c r="N51" s="3"/>
      <c r="O51" s="3">
        <f t="shared" si="22"/>
        <v>799.2</v>
      </c>
      <c r="P51" s="3"/>
      <c r="Q51" s="3">
        <f t="shared" si="23"/>
        <v>680.7</v>
      </c>
      <c r="R51" s="3"/>
      <c r="S51" s="3">
        <f t="shared" si="24"/>
        <v>20.8</v>
      </c>
      <c r="T51" s="3"/>
      <c r="U51" s="3">
        <f t="shared" si="25"/>
        <v>50.4</v>
      </c>
      <c r="V51" s="3"/>
      <c r="W51" s="3">
        <f t="shared" si="26"/>
        <v>128.19999999999999</v>
      </c>
      <c r="X51" s="11">
        <f>+W51+U51+S51+Q51+O51+M51+K51+I51+G51+E51</f>
        <v>2812.1</v>
      </c>
      <c r="AA51" s="4" t="s">
        <v>70</v>
      </c>
      <c r="AB51" s="3">
        <f t="shared" si="5"/>
        <v>419.6</v>
      </c>
      <c r="AC51" s="3">
        <f t="shared" si="6"/>
        <v>701.6</v>
      </c>
      <c r="AD51" s="3">
        <f t="shared" si="7"/>
        <v>6</v>
      </c>
      <c r="AE51" s="3">
        <f t="shared" si="8"/>
        <v>0</v>
      </c>
      <c r="AF51" s="3">
        <f t="shared" si="9"/>
        <v>5.6</v>
      </c>
      <c r="AG51" s="3">
        <f t="shared" si="10"/>
        <v>799.2</v>
      </c>
      <c r="AH51" s="3">
        <f t="shared" si="11"/>
        <v>680.7</v>
      </c>
      <c r="AI51" s="3">
        <f t="shared" si="12"/>
        <v>20.8</v>
      </c>
      <c r="AJ51" s="3">
        <f t="shared" si="13"/>
        <v>50.4</v>
      </c>
      <c r="AK51" s="3">
        <f t="shared" si="14"/>
        <v>128.19999999999999</v>
      </c>
      <c r="AL51" s="3">
        <f t="shared" si="27"/>
        <v>2812.1</v>
      </c>
      <c r="AM51" s="4" t="s">
        <v>70</v>
      </c>
    </row>
    <row r="52" spans="1:39" ht="15.5" x14ac:dyDescent="0.35">
      <c r="A52" s="4" t="s">
        <v>71</v>
      </c>
      <c r="E52" s="3">
        <f t="shared" si="17"/>
        <v>1852.2165192515647</v>
      </c>
      <c r="F52" s="3"/>
      <c r="G52" s="3">
        <f t="shared" si="18"/>
        <v>2619.1154965282781</v>
      </c>
      <c r="H52" s="3"/>
      <c r="I52" s="3">
        <f t="shared" si="19"/>
        <v>144.61028307751087</v>
      </c>
      <c r="J52" s="3"/>
      <c r="K52" s="3">
        <f t="shared" si="20"/>
        <v>101.66524515005945</v>
      </c>
      <c r="L52" s="3"/>
      <c r="M52" s="3">
        <f t="shared" si="21"/>
        <v>29.775756878678031</v>
      </c>
      <c r="N52" s="3"/>
      <c r="O52" s="3">
        <f t="shared" si="22"/>
        <v>1190.4978040082417</v>
      </c>
      <c r="P52" s="3"/>
      <c r="Q52" s="3">
        <f t="shared" si="23"/>
        <v>1653.2072239282418</v>
      </c>
      <c r="R52" s="3"/>
      <c r="S52" s="3">
        <f t="shared" si="24"/>
        <v>173.16443643889221</v>
      </c>
      <c r="T52" s="3"/>
      <c r="U52" s="3">
        <f t="shared" si="25"/>
        <v>0</v>
      </c>
      <c r="V52" s="3"/>
      <c r="W52" s="3">
        <f t="shared" si="26"/>
        <v>259.85039678814854</v>
      </c>
      <c r="X52" s="11">
        <f>+W52+U52+S52+Q52+O52+M52+K52+I52+G52+E52</f>
        <v>8024.1031620496151</v>
      </c>
      <c r="AA52" s="4" t="s">
        <v>71</v>
      </c>
      <c r="AB52" s="3">
        <f t="shared" si="5"/>
        <v>1852.2165192515647</v>
      </c>
      <c r="AC52" s="3">
        <f t="shared" si="6"/>
        <v>2619.1154965282781</v>
      </c>
      <c r="AD52" s="3">
        <f t="shared" si="7"/>
        <v>144.61028307751087</v>
      </c>
      <c r="AE52" s="3">
        <f t="shared" si="8"/>
        <v>101.66524515005945</v>
      </c>
      <c r="AF52" s="3">
        <f t="shared" si="9"/>
        <v>29.775756878678031</v>
      </c>
      <c r="AG52" s="3">
        <f t="shared" si="10"/>
        <v>1190.4978040082417</v>
      </c>
      <c r="AH52" s="3">
        <f t="shared" si="11"/>
        <v>1653.2072239282418</v>
      </c>
      <c r="AI52" s="3">
        <f t="shared" si="12"/>
        <v>173.16443643889221</v>
      </c>
      <c r="AJ52" s="3">
        <f t="shared" si="13"/>
        <v>0</v>
      </c>
      <c r="AK52" s="3">
        <f t="shared" si="14"/>
        <v>259.85039678814854</v>
      </c>
      <c r="AL52" s="3">
        <f t="shared" si="27"/>
        <v>8024.1031620496151</v>
      </c>
      <c r="AM52" s="4" t="s">
        <v>71</v>
      </c>
    </row>
    <row r="53" spans="1:39" ht="15.5" x14ac:dyDescent="0.35">
      <c r="A53" s="4" t="s">
        <v>108</v>
      </c>
      <c r="E53" s="2">
        <f>0.001*(35*E43+25*E45+25*E46)</f>
        <v>113.06463514645631</v>
      </c>
      <c r="F53" s="2"/>
      <c r="G53" s="2">
        <f>0.001*(35*G43+25*G45+25*G46+35*G44*G39+25*(1-G44)*G39)</f>
        <v>133.47005138173535</v>
      </c>
      <c r="H53" s="2"/>
      <c r="I53" s="2">
        <f>0.001*(35*I43+25*I45+25*I46+35*I44*I39+25*(1-I44)*I39)</f>
        <v>11.123859865939394</v>
      </c>
      <c r="J53" s="2"/>
      <c r="K53" s="2">
        <f>0.001*(35*K43+25*K45+25*K46+35*K44*K39+25*(1-K44)*K39)</f>
        <v>4.8762222132903634</v>
      </c>
      <c r="L53" s="2"/>
      <c r="M53" s="2">
        <f>0.001*(35*M43+25*M45+25*M46+35*M44*M39+25*(1-M44)*M39)</f>
        <v>2.6730987995822382</v>
      </c>
      <c r="N53" s="2"/>
      <c r="O53" s="2">
        <f>0.001*(35*O43+25*O45+25*O46+35*O44*O39+25*(1-O44)*O39)</f>
        <v>125.19029617244261</v>
      </c>
      <c r="P53" s="2"/>
      <c r="Q53" s="2">
        <f>0.001*(35*Q43+25*Q45+25*Q46+35*Q44*Q39+25*(1-Q44)*Q39)</f>
        <v>120.90208783750268</v>
      </c>
      <c r="R53" s="2"/>
      <c r="S53" s="2">
        <f>0.001*(35*S43+25*S45+25*S46+35*S44*S39+25*(1-S44)*S39)</f>
        <v>4.7282767613470584</v>
      </c>
      <c r="T53" s="2"/>
      <c r="U53" s="2">
        <f>0.001*(35*U43+25*U45+25*U46+35*U44*U39+25*(1-U44)*U39)</f>
        <v>3.4461687284165778</v>
      </c>
      <c r="V53" s="2"/>
      <c r="W53" s="2">
        <f>0.001*(35*W43+25*W45+25*W46+35*W44*W39+25*(1-W44)*W39)</f>
        <v>10.870208376555622</v>
      </c>
      <c r="X53" s="2">
        <f>SUM(E53:W53)</f>
        <v>530.34490528326819</v>
      </c>
      <c r="AA53" s="4" t="s">
        <v>109</v>
      </c>
      <c r="AB53" s="2">
        <f>+E54</f>
        <v>114.50545852232075</v>
      </c>
      <c r="AC53" s="2">
        <f>+G54</f>
        <v>114.4136477414492</v>
      </c>
      <c r="AD53" s="2">
        <f>+I54</f>
        <v>5.7809062304755159</v>
      </c>
      <c r="AE53" s="2">
        <f>+K54</f>
        <v>3.810830129931031</v>
      </c>
      <c r="AF53" s="2">
        <f>+M54</f>
        <v>1.9335631294843014</v>
      </c>
      <c r="AG53" s="2">
        <f>+O54</f>
        <v>75.167761786530406</v>
      </c>
      <c r="AH53" s="2">
        <f>+Q54</f>
        <v>88.77106059584257</v>
      </c>
      <c r="AI53" s="2">
        <f>+S54</f>
        <v>4.7723438472025492</v>
      </c>
      <c r="AJ53" s="2">
        <f>+U54</f>
        <v>3.9399419357799705</v>
      </c>
      <c r="AK53" s="2">
        <f>+W54</f>
        <v>22.676680296379999</v>
      </c>
      <c r="AL53" s="3">
        <f t="shared" si="27"/>
        <v>435.77219421539633</v>
      </c>
      <c r="AM53" s="4" t="s">
        <v>109</v>
      </c>
    </row>
    <row r="54" spans="1:39" ht="15.5" x14ac:dyDescent="0.35">
      <c r="A54" s="4" t="s">
        <v>110</v>
      </c>
      <c r="E54" s="2">
        <f>+(E44*E42*35+(1-E44)*E42*25)/1000</f>
        <v>114.50545852232075</v>
      </c>
      <c r="F54" s="3"/>
      <c r="G54" s="2">
        <f>+(G44*G42*35+(1-G44)*G42*25)/1000</f>
        <v>114.4136477414492</v>
      </c>
      <c r="H54" s="3"/>
      <c r="I54" s="2">
        <f>+(I44*I42*35+(1-I44)*I42*25)/1000</f>
        <v>5.7809062304755159</v>
      </c>
      <c r="J54" s="3"/>
      <c r="K54" s="2">
        <f>+(K44*K42*35+(1-K44)*K42*25)/1000</f>
        <v>3.810830129931031</v>
      </c>
      <c r="L54" s="3"/>
      <c r="M54" s="2">
        <f>+(M44*M42*35+(1-M44)*M42*25)/1000</f>
        <v>1.9335631294843014</v>
      </c>
      <c r="N54" s="3"/>
      <c r="O54" s="2">
        <f>+(O44*O42*35+(1-O44)*O42*25)/1000</f>
        <v>75.167761786530406</v>
      </c>
      <c r="P54" s="3"/>
      <c r="Q54" s="2">
        <f>+(Q44*Q42*35+(1-Q44)*Q42*25)/1000</f>
        <v>88.77106059584257</v>
      </c>
      <c r="R54" s="3"/>
      <c r="S54" s="2">
        <f>+(S44*S42*35+(1-S44)*S42*25)/1000</f>
        <v>4.7723438472025492</v>
      </c>
      <c r="T54" s="3"/>
      <c r="U54" s="2">
        <f>+(U44*U42*35+(1-U44)*U42*25)/1000</f>
        <v>3.9399419357799705</v>
      </c>
      <c r="V54" s="3"/>
      <c r="W54" s="2">
        <f>+(W44*W42*35+(1-W44)*W42*25)/1000</f>
        <v>22.676680296379999</v>
      </c>
      <c r="X54" s="49">
        <f>+E54+G54+I54+K54+M54+O54+Q54+S54+U54+W54</f>
        <v>435.77219421539633</v>
      </c>
    </row>
    <row r="55" spans="1:39" ht="15.5" x14ac:dyDescent="0.35">
      <c r="A55" s="4" t="s">
        <v>111</v>
      </c>
    </row>
    <row r="56" spans="1:39" ht="15.5" x14ac:dyDescent="0.35">
      <c r="A56" s="4" t="s">
        <v>207</v>
      </c>
      <c r="E56" s="3">
        <f>0.0055*E41</f>
        <v>15.387312441341692</v>
      </c>
      <c r="F56" s="3"/>
      <c r="G56" s="3">
        <f>0.0055*G41</f>
        <v>17.792157121938313</v>
      </c>
      <c r="H56" s="3"/>
      <c r="I56" s="3">
        <f>0.0055*I41</f>
        <v>0.66685835867179155</v>
      </c>
      <c r="J56" s="3"/>
      <c r="K56" s="3">
        <f>0.0055*K41</f>
        <v>0.45286775255468592</v>
      </c>
      <c r="L56" s="3"/>
      <c r="M56" s="3">
        <f>0.0055*M41</f>
        <v>0.27078546841644707</v>
      </c>
      <c r="N56" s="3"/>
      <c r="O56" s="3">
        <f>0.0055*O41</f>
        <v>9.3067287507201826</v>
      </c>
      <c r="P56" s="3"/>
      <c r="Q56" s="3">
        <f>0.0055*Q41</f>
        <v>13.055548233346288</v>
      </c>
      <c r="R56" s="3"/>
      <c r="S56" s="3">
        <f>0.0055*S41</f>
        <v>0.78271607243370434</v>
      </c>
      <c r="T56" s="3"/>
      <c r="U56" s="3">
        <f>0.0055*U41</f>
        <v>0.61040330547088106</v>
      </c>
      <c r="V56" s="3"/>
      <c r="W56" s="3">
        <f>0.0055*W41</f>
        <v>2.9611422944546146</v>
      </c>
      <c r="X56" s="3">
        <f>0.0055*X41</f>
        <v>61.286519799348611</v>
      </c>
    </row>
    <row r="57" spans="1:39" ht="15.5" x14ac:dyDescent="0.35">
      <c r="A57" s="4" t="s">
        <v>113</v>
      </c>
      <c r="B57" s="21">
        <f>+E57/(E57+E58)</f>
        <v>0.27901641170705593</v>
      </c>
      <c r="E57" s="28">
        <f>E47/100*E56</f>
        <v>4.293312703198497</v>
      </c>
      <c r="F57" s="28"/>
      <c r="G57" s="28">
        <f t="shared" ref="G57:W57" si="28">G47/100*G56</f>
        <v>5.1682752491198309</v>
      </c>
      <c r="H57" s="28"/>
      <c r="I57" s="28">
        <f t="shared" si="28"/>
        <v>0.24447628907927518</v>
      </c>
      <c r="J57" s="28"/>
      <c r="K57" s="28">
        <f t="shared" si="28"/>
        <v>0.21254422647464183</v>
      </c>
      <c r="L57" s="28"/>
      <c r="M57" s="28">
        <f t="shared" si="28"/>
        <v>4.6539820603861901E-2</v>
      </c>
      <c r="N57" s="28"/>
      <c r="O57" s="28">
        <f t="shared" si="28"/>
        <v>2.405012364410851</v>
      </c>
      <c r="P57" s="28"/>
      <c r="Q57" s="28">
        <f t="shared" si="28"/>
        <v>3.8357650923914295</v>
      </c>
      <c r="R57" s="28"/>
      <c r="S57" s="28">
        <f>S47/100*S56</f>
        <v>0.63659727706142366</v>
      </c>
      <c r="T57" s="28"/>
      <c r="U57" s="28">
        <f t="shared" si="28"/>
        <v>0</v>
      </c>
      <c r="V57" s="28"/>
      <c r="W57" s="28">
        <f t="shared" si="28"/>
        <v>0.70578473109968243</v>
      </c>
      <c r="X57" s="28">
        <f>+W57+U57+S57+Q57+O57+M57+K57+I57+G57+E57</f>
        <v>17.548307753439495</v>
      </c>
      <c r="Y57" s="3"/>
    </row>
    <row r="58" spans="1:39" ht="15.5" x14ac:dyDescent="0.35">
      <c r="A58" s="29" t="s">
        <v>114</v>
      </c>
      <c r="B58" s="21">
        <f>1-B57</f>
        <v>0.72098358829294407</v>
      </c>
      <c r="E58" s="30">
        <f>E56-E57</f>
        <v>11.093999738143195</v>
      </c>
      <c r="F58" s="30"/>
      <c r="G58" s="30">
        <f t="shared" ref="G58:W58" si="29">G56-G57</f>
        <v>12.623881872818483</v>
      </c>
      <c r="H58" s="30"/>
      <c r="I58" s="30">
        <f t="shared" si="29"/>
        <v>0.42238206959251634</v>
      </c>
      <c r="J58" s="30"/>
      <c r="K58" s="30">
        <f t="shared" si="29"/>
        <v>0.24032352608004409</v>
      </c>
      <c r="L58" s="30"/>
      <c r="M58" s="30">
        <f t="shared" si="29"/>
        <v>0.22424564781258516</v>
      </c>
      <c r="N58" s="30"/>
      <c r="O58" s="30">
        <f t="shared" si="29"/>
        <v>6.9017163863093316</v>
      </c>
      <c r="P58" s="30"/>
      <c r="Q58" s="30">
        <f t="shared" si="29"/>
        <v>9.2197831409548581</v>
      </c>
      <c r="R58" s="30"/>
      <c r="S58" s="30">
        <f t="shared" si="29"/>
        <v>0.14611879537228067</v>
      </c>
      <c r="T58" s="30"/>
      <c r="U58" s="30">
        <f t="shared" si="29"/>
        <v>0.61040330547088106</v>
      </c>
      <c r="V58" s="30"/>
      <c r="W58" s="30">
        <f t="shared" si="29"/>
        <v>2.2553575633549321</v>
      </c>
      <c r="X58" s="28">
        <f t="shared" ref="X58:X60" si="30">+W58+U58+S58+Q58+O58+M58+K58+I58+G58+E58</f>
        <v>43.738212045909108</v>
      </c>
    </row>
    <row r="59" spans="1:39" ht="15.5" x14ac:dyDescent="0.35">
      <c r="A59" s="29" t="s">
        <v>115</v>
      </c>
      <c r="E59" s="3">
        <f t="shared" ref="E59:U59" si="31">+E41-E56</f>
        <v>2782.3058587116934</v>
      </c>
      <c r="F59" s="3"/>
      <c r="G59" s="3">
        <f t="shared" si="31"/>
        <v>3217.1455014123007</v>
      </c>
      <c r="H59" s="3"/>
      <c r="I59" s="3">
        <f t="shared" si="31"/>
        <v>120.58011594529032</v>
      </c>
      <c r="J59" s="3"/>
      <c r="K59" s="3">
        <f t="shared" si="31"/>
        <v>81.886723621024586</v>
      </c>
      <c r="L59" s="3"/>
      <c r="M59" s="3">
        <f t="shared" si="31"/>
        <v>48.962936061846655</v>
      </c>
      <c r="N59" s="3"/>
      <c r="O59" s="3">
        <f t="shared" si="31"/>
        <v>1682.8257713802222</v>
      </c>
      <c r="P59" s="3"/>
      <c r="Q59" s="3">
        <f t="shared" si="31"/>
        <v>2360.6804941932519</v>
      </c>
      <c r="R59" s="3"/>
      <c r="S59" s="3">
        <f t="shared" si="31"/>
        <v>141.52929709733073</v>
      </c>
      <c r="T59" s="3"/>
      <c r="U59" s="3">
        <f t="shared" si="31"/>
        <v>110.37201587105295</v>
      </c>
      <c r="V59" s="3"/>
      <c r="W59" s="3">
        <f t="shared" ref="W59" si="32">+W41-W56</f>
        <v>535.42836578820265</v>
      </c>
      <c r="X59" s="28">
        <f t="shared" si="30"/>
        <v>11081.717080082217</v>
      </c>
    </row>
    <row r="60" spans="1:39" ht="15.5" x14ac:dyDescent="0.35">
      <c r="A60" s="4" t="s">
        <v>116</v>
      </c>
      <c r="B60" s="21">
        <f>+E60/(E60+E61)</f>
        <v>0.27901641170705593</v>
      </c>
      <c r="E60" s="28">
        <f>E47/100*E59</f>
        <v>776.30899696925565</v>
      </c>
      <c r="F60" s="28"/>
      <c r="G60" s="28">
        <f t="shared" ref="G60:W60" si="33">G47/100*G59</f>
        <v>934.51813368175863</v>
      </c>
      <c r="H60" s="28"/>
      <c r="I60" s="28">
        <f t="shared" si="33"/>
        <v>44.205758088970761</v>
      </c>
      <c r="J60" s="28"/>
      <c r="K60" s="28">
        <f t="shared" si="33"/>
        <v>38.431860587096608</v>
      </c>
      <c r="L60" s="28"/>
      <c r="M60" s="28">
        <f t="shared" si="33"/>
        <v>8.4152457437346655</v>
      </c>
      <c r="N60" s="28"/>
      <c r="O60" s="28">
        <f t="shared" si="33"/>
        <v>434.86996298301659</v>
      </c>
      <c r="P60" s="28"/>
      <c r="Q60" s="28">
        <f t="shared" si="33"/>
        <v>693.57606988786858</v>
      </c>
      <c r="R60" s="28"/>
      <c r="S60" s="28">
        <f t="shared" si="33"/>
        <v>115.10836218865197</v>
      </c>
      <c r="T60" s="28"/>
      <c r="U60" s="28">
        <f t="shared" si="33"/>
        <v>0</v>
      </c>
      <c r="V60" s="28"/>
      <c r="W60" s="28">
        <f t="shared" si="33"/>
        <v>127.61871183247895</v>
      </c>
      <c r="X60" s="28">
        <f t="shared" si="30"/>
        <v>3173.0531019628324</v>
      </c>
    </row>
    <row r="61" spans="1:39" ht="15.5" x14ac:dyDescent="0.35">
      <c r="A61" s="29" t="s">
        <v>114</v>
      </c>
      <c r="B61" s="21">
        <f>1-B60</f>
        <v>0.72098358829294407</v>
      </c>
      <c r="E61" s="30">
        <f>E59-E60</f>
        <v>2005.9968617424379</v>
      </c>
      <c r="F61" s="30"/>
      <c r="G61" s="30">
        <f t="shared" ref="G61:W61" si="34">G59-G60</f>
        <v>2282.6273677305421</v>
      </c>
      <c r="H61" s="30"/>
      <c r="I61" s="30">
        <f t="shared" si="34"/>
        <v>76.374357856319563</v>
      </c>
      <c r="J61" s="30"/>
      <c r="K61" s="30">
        <f t="shared" si="34"/>
        <v>43.454863033927978</v>
      </c>
      <c r="L61" s="30"/>
      <c r="M61" s="30">
        <f t="shared" si="34"/>
        <v>40.547690318111989</v>
      </c>
      <c r="N61" s="30"/>
      <c r="O61" s="30">
        <f t="shared" si="34"/>
        <v>1247.9558083972056</v>
      </c>
      <c r="P61" s="30"/>
      <c r="Q61" s="30">
        <f t="shared" si="34"/>
        <v>1667.1044243053834</v>
      </c>
      <c r="R61" s="30"/>
      <c r="S61" s="30">
        <f t="shared" si="34"/>
        <v>26.42093490867876</v>
      </c>
      <c r="T61" s="30"/>
      <c r="U61" s="30">
        <f t="shared" si="34"/>
        <v>110.37201587105295</v>
      </c>
      <c r="V61" s="30"/>
      <c r="W61" s="30">
        <f t="shared" si="34"/>
        <v>407.80965395572372</v>
      </c>
      <c r="X61" s="30">
        <f>X59-X60</f>
        <v>7908.6639781193844</v>
      </c>
      <c r="Y61" s="3"/>
    </row>
    <row r="62" spans="1:39" ht="15.5" x14ac:dyDescent="0.35">
      <c r="A62" s="29" t="s">
        <v>208</v>
      </c>
      <c r="B62" s="21"/>
      <c r="E62" s="3">
        <f>0.0055*E40</f>
        <v>6.9187122718857159</v>
      </c>
      <c r="F62" s="3"/>
      <c r="G62" s="3">
        <f>0.0055*G40</f>
        <v>4.7623366624016468</v>
      </c>
      <c r="H62" s="3"/>
      <c r="I62" s="3">
        <f>0.0055*I40</f>
        <v>0.35755965176647725</v>
      </c>
      <c r="J62" s="3"/>
      <c r="K62" s="3">
        <f>0.0055*K40</f>
        <v>0.18125674858421933</v>
      </c>
      <c r="L62" s="3"/>
      <c r="M62" s="3">
        <f>0.0055*M40</f>
        <v>0.13999701136887918</v>
      </c>
      <c r="N62" s="3"/>
      <c r="O62" s="3">
        <f>0.0055*O40</f>
        <v>4.8328584864271846</v>
      </c>
      <c r="P62" s="3"/>
      <c r="Q62" s="3">
        <f>0.0055*Q40</f>
        <v>5.5056602807297068</v>
      </c>
      <c r="R62" s="3"/>
      <c r="S62" s="3">
        <f>0.0055*S40</f>
        <v>0.23094907935550338</v>
      </c>
      <c r="T62" s="3"/>
      <c r="U62" s="3">
        <f>0.0055*U40</f>
        <v>0.2366347442975163</v>
      </c>
      <c r="V62" s="3"/>
      <c r="W62" s="3">
        <f>0.0055*W40</f>
        <v>2.0277273707489849</v>
      </c>
      <c r="X62" s="3">
        <f>0.0055*X40</f>
        <v>25.193692307565833</v>
      </c>
      <c r="Y62" s="3"/>
    </row>
    <row r="63" spans="1:39" ht="15.5" x14ac:dyDescent="0.35">
      <c r="A63" s="29" t="s">
        <v>209</v>
      </c>
      <c r="B63" s="21"/>
      <c r="E63" s="3">
        <f>0.0055*E39</f>
        <v>10.591974408714519</v>
      </c>
      <c r="F63" s="3"/>
      <c r="G63" s="3">
        <f>0.0055*G39</f>
        <v>6.6727506368413474</v>
      </c>
      <c r="H63" s="3"/>
      <c r="I63" s="3">
        <f>0.0055*I39</f>
        <v>0.94974714828348239</v>
      </c>
      <c r="J63" s="3"/>
      <c r="K63" s="3">
        <f>0.0055*K39</f>
        <v>0.20024533159419544</v>
      </c>
      <c r="L63" s="3"/>
      <c r="M63" s="3">
        <f>0.0055*M39</f>
        <v>0.223019574487793</v>
      </c>
      <c r="N63" s="3"/>
      <c r="O63" s="3">
        <f>0.0055*O39</f>
        <v>9.6501194982197074</v>
      </c>
      <c r="P63" s="3"/>
      <c r="Q63" s="3">
        <f>0.0055*Q39</f>
        <v>8.0399432196865419</v>
      </c>
      <c r="R63" s="3"/>
      <c r="S63" s="3">
        <f>0.0055*S39</f>
        <v>0.35973042749510781</v>
      </c>
      <c r="T63" s="3"/>
      <c r="U63" s="3">
        <f>0.0055*U39</f>
        <v>0.23184426532239641</v>
      </c>
      <c r="V63" s="3"/>
      <c r="W63" s="3">
        <f>0.0055*W39</f>
        <v>2.3914458428422369</v>
      </c>
      <c r="X63" s="3">
        <f>0.0055*X39</f>
        <v>39.31082035348733</v>
      </c>
      <c r="Y63" s="3"/>
    </row>
    <row r="64" spans="1:39" ht="15.5" x14ac:dyDescent="0.35">
      <c r="A64" s="29" t="s">
        <v>119</v>
      </c>
      <c r="B64" s="21"/>
      <c r="E64" s="3">
        <f>+E62+E56+E63</f>
        <v>32.897999121941929</v>
      </c>
      <c r="F64" s="3"/>
      <c r="G64" s="3">
        <f>+G62+G56+G63</f>
        <v>29.227244421181307</v>
      </c>
      <c r="H64" s="3"/>
      <c r="I64" s="3">
        <f>+I62+I56+I63</f>
        <v>1.974165158721751</v>
      </c>
      <c r="J64" s="3"/>
      <c r="K64" s="3">
        <f>+K62+K56+K63</f>
        <v>0.83436983273310072</v>
      </c>
      <c r="L64" s="3"/>
      <c r="M64" s="3">
        <f>+M62+M56+M63</f>
        <v>0.6338020542731192</v>
      </c>
      <c r="N64" s="3"/>
      <c r="O64" s="3">
        <f>+O62+O56+O63</f>
        <v>23.789706735367076</v>
      </c>
      <c r="P64" s="3"/>
      <c r="Q64" s="3">
        <f>+Q62+Q56+Q63</f>
        <v>26.601151733762535</v>
      </c>
      <c r="R64" s="3"/>
      <c r="S64" s="3">
        <f>+S62+S56+S63</f>
        <v>1.3733955792843155</v>
      </c>
      <c r="T64" s="3"/>
      <c r="U64" s="3">
        <f>+U62+U56+U63</f>
        <v>1.0788823150907938</v>
      </c>
      <c r="V64" s="3"/>
      <c r="W64" s="3">
        <f>+W62+W56+W63</f>
        <v>7.3803155080458369</v>
      </c>
      <c r="X64" s="3">
        <f>+X62+X56+X63</f>
        <v>125.79103246040178</v>
      </c>
      <c r="Y64" s="1">
        <f>+X64/X42</f>
        <v>8.0001038581737419E-3</v>
      </c>
    </row>
    <row r="65" spans="1:52" ht="15.5" x14ac:dyDescent="0.35">
      <c r="A65" s="29" t="s">
        <v>120</v>
      </c>
      <c r="B65" s="21"/>
      <c r="E65" s="35">
        <v>-5.4999999999999997E-3</v>
      </c>
      <c r="F65" s="3"/>
      <c r="G65" s="35">
        <v>-5.4999999999999997E-3</v>
      </c>
      <c r="H65" s="3"/>
      <c r="I65" s="35">
        <v>-5.4999999999999997E-3</v>
      </c>
      <c r="J65" s="3"/>
      <c r="K65" s="35">
        <v>-5.4999999999999997E-3</v>
      </c>
      <c r="L65" s="3"/>
      <c r="M65" s="35">
        <v>-5.4999999999999997E-3</v>
      </c>
      <c r="N65" s="3"/>
      <c r="O65" s="35">
        <v>-5.4999999999999997E-3</v>
      </c>
      <c r="P65" s="3"/>
      <c r="Q65" s="35">
        <v>-5.4999999999999997E-3</v>
      </c>
      <c r="R65" s="3"/>
      <c r="S65" s="35">
        <v>-5.4999999999999997E-3</v>
      </c>
      <c r="T65" s="3"/>
      <c r="U65" s="35">
        <v>-5.4999999999999997E-3</v>
      </c>
      <c r="V65" s="3"/>
      <c r="W65" s="35">
        <v>-5.4999999999999997E-3</v>
      </c>
      <c r="X65" s="35">
        <v>-5.4999999999999997E-3</v>
      </c>
      <c r="Y65" s="1"/>
    </row>
    <row r="66" spans="1:52" ht="15.5" x14ac:dyDescent="0.35">
      <c r="A66" s="29"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9" t="s">
        <v>122</v>
      </c>
      <c r="E67" s="3"/>
      <c r="F67" s="3"/>
      <c r="G67" s="3"/>
      <c r="H67" s="3"/>
      <c r="I67" s="3"/>
      <c r="J67" s="3"/>
      <c r="K67" s="3"/>
      <c r="L67" s="3"/>
      <c r="M67" s="3"/>
      <c r="N67" s="3"/>
      <c r="O67" s="3"/>
      <c r="P67" s="3"/>
      <c r="Q67" s="3"/>
      <c r="R67" s="3"/>
      <c r="S67" s="3"/>
      <c r="T67" s="3"/>
      <c r="U67" s="3"/>
      <c r="V67" s="3"/>
      <c r="W67" s="3"/>
      <c r="X67" s="3"/>
    </row>
    <row r="68" spans="1:52" ht="15.5" x14ac:dyDescent="0.35">
      <c r="A68" s="29"/>
      <c r="E68" s="3"/>
      <c r="F68" s="3"/>
      <c r="G68" s="3"/>
      <c r="H68" s="3"/>
      <c r="I68" s="3"/>
      <c r="J68" s="3"/>
      <c r="K68" s="3"/>
      <c r="L68" s="3"/>
      <c r="M68" s="3"/>
      <c r="N68" s="3"/>
      <c r="O68" s="3"/>
      <c r="P68" s="3"/>
      <c r="Q68" s="3"/>
      <c r="R68" s="3"/>
      <c r="S68" s="3"/>
      <c r="T68" s="3"/>
      <c r="U68" s="3"/>
      <c r="V68" s="3"/>
      <c r="W68" s="3"/>
    </row>
    <row r="69" spans="1:52" ht="15.5" x14ac:dyDescent="0.35">
      <c r="A69" s="22" t="s">
        <v>123</v>
      </c>
      <c r="D69" s="31" t="s">
        <v>124</v>
      </c>
    </row>
    <row r="70" spans="1:52" ht="23.5" x14ac:dyDescent="0.55000000000000004">
      <c r="A70" s="14" t="s">
        <v>125</v>
      </c>
      <c r="B70" s="8"/>
      <c r="D70" s="4" t="s">
        <v>72</v>
      </c>
      <c r="E70" s="4"/>
      <c r="F70" s="4" t="s">
        <v>73</v>
      </c>
      <c r="G70" s="4"/>
      <c r="H70" s="4" t="s">
        <v>80</v>
      </c>
      <c r="I70" s="4"/>
      <c r="J70" s="4" t="s">
        <v>75</v>
      </c>
      <c r="K70" s="4"/>
      <c r="L70" s="4" t="s">
        <v>76</v>
      </c>
      <c r="M70" s="4"/>
      <c r="N70" s="4" t="s">
        <v>77</v>
      </c>
      <c r="O70" s="4"/>
      <c r="P70" s="4" t="s">
        <v>78</v>
      </c>
      <c r="Q70" s="4"/>
      <c r="R70" s="4" t="s">
        <v>79</v>
      </c>
      <c r="S70" s="4"/>
      <c r="T70" s="4" t="s">
        <v>81</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79</v>
      </c>
      <c r="AJ71" s="4" t="s">
        <v>81</v>
      </c>
      <c r="AK71" s="4" t="s">
        <v>9</v>
      </c>
      <c r="AL71" s="4" t="s">
        <v>10</v>
      </c>
    </row>
    <row r="72" spans="1:52" ht="15.5" x14ac:dyDescent="0.35">
      <c r="A72" s="4" t="s">
        <v>128</v>
      </c>
      <c r="B72" s="8"/>
      <c r="C72" s="8" t="s">
        <v>129</v>
      </c>
      <c r="D72" s="8" t="s">
        <v>130</v>
      </c>
      <c r="E72" s="4" t="s">
        <v>58</v>
      </c>
      <c r="F72" s="8" t="s">
        <v>130</v>
      </c>
      <c r="G72" s="4" t="s">
        <v>58</v>
      </c>
      <c r="H72" s="8" t="s">
        <v>130</v>
      </c>
      <c r="I72" s="4" t="s">
        <v>58</v>
      </c>
      <c r="J72" s="8" t="s">
        <v>130</v>
      </c>
      <c r="K72" s="4" t="s">
        <v>58</v>
      </c>
      <c r="L72" s="8" t="s">
        <v>130</v>
      </c>
      <c r="M72" s="4" t="s">
        <v>58</v>
      </c>
      <c r="N72" s="8" t="s">
        <v>130</v>
      </c>
      <c r="O72" s="4" t="s">
        <v>58</v>
      </c>
      <c r="P72" s="8" t="s">
        <v>130</v>
      </c>
      <c r="Q72" s="4" t="s">
        <v>58</v>
      </c>
      <c r="R72" s="8" t="s">
        <v>130</v>
      </c>
      <c r="S72" s="4" t="s">
        <v>58</v>
      </c>
      <c r="T72" s="8" t="s">
        <v>130</v>
      </c>
      <c r="U72" s="4" t="s">
        <v>58</v>
      </c>
      <c r="V72" s="8" t="s">
        <v>130</v>
      </c>
      <c r="W72" s="4" t="s">
        <v>58</v>
      </c>
      <c r="X72" s="4"/>
      <c r="AA72" s="4" t="s">
        <v>128</v>
      </c>
    </row>
    <row r="73" spans="1:52" ht="15.5" x14ac:dyDescent="0.35">
      <c r="A73" s="5" t="s">
        <v>131</v>
      </c>
      <c r="C73">
        <v>3</v>
      </c>
      <c r="D73" s="16">
        <v>1</v>
      </c>
      <c r="E73" s="3">
        <f>+$D73*E57</f>
        <v>4.293312703198497</v>
      </c>
      <c r="F73" s="16">
        <v>1</v>
      </c>
      <c r="G73" s="3">
        <f>+$D73*G57</f>
        <v>5.1682752491198309</v>
      </c>
      <c r="H73" s="16">
        <v>1</v>
      </c>
      <c r="I73" s="3">
        <f>+$D73*I57</f>
        <v>0.24447628907927518</v>
      </c>
      <c r="J73" s="16">
        <v>1</v>
      </c>
      <c r="K73" s="3">
        <f>+$D73*K57</f>
        <v>0.21254422647464183</v>
      </c>
      <c r="L73" s="16">
        <v>1</v>
      </c>
      <c r="M73" s="3">
        <f>+$D73*M57</f>
        <v>4.6539820603861901E-2</v>
      </c>
      <c r="N73" s="16">
        <v>1</v>
      </c>
      <c r="O73" s="3">
        <f>+$D73*O57</f>
        <v>2.405012364410851</v>
      </c>
      <c r="P73" s="16">
        <v>1</v>
      </c>
      <c r="Q73" s="3">
        <f>+$D73*Q57</f>
        <v>3.8357650923914295</v>
      </c>
      <c r="R73" s="16">
        <v>1</v>
      </c>
      <c r="S73" s="3">
        <f>+$D73*S57</f>
        <v>0.63659727706142366</v>
      </c>
      <c r="T73" s="16">
        <v>1</v>
      </c>
      <c r="U73" s="3">
        <f>+$D73*U57</f>
        <v>0</v>
      </c>
      <c r="V73" s="16">
        <v>1</v>
      </c>
      <c r="W73" s="3">
        <f>+$D73*W57</f>
        <v>0.70578473109968243</v>
      </c>
      <c r="X73" s="3">
        <f>+E73+G73+I73+K73+M73+O73+Q73+S73+U73+W73</f>
        <v>17.548307753439492</v>
      </c>
      <c r="AA73" s="5" t="s">
        <v>131</v>
      </c>
      <c r="AB73" s="3">
        <f>+E73</f>
        <v>4.293312703198497</v>
      </c>
      <c r="AC73" s="3">
        <f>+G73</f>
        <v>5.1682752491198309</v>
      </c>
      <c r="AD73" s="3">
        <f>+I73</f>
        <v>0.24447628907927518</v>
      </c>
      <c r="AE73" s="3">
        <f>+K73</f>
        <v>0.21254422647464183</v>
      </c>
      <c r="AF73" s="3">
        <f>+M73</f>
        <v>4.6539820603861901E-2</v>
      </c>
      <c r="AG73" s="3">
        <f>+O73</f>
        <v>2.405012364410851</v>
      </c>
      <c r="AH73" s="3">
        <f>+Q73</f>
        <v>3.8357650923914295</v>
      </c>
      <c r="AI73" s="3">
        <f>+S73</f>
        <v>0.63659727706142366</v>
      </c>
      <c r="AJ73" s="3">
        <f>+U73</f>
        <v>0</v>
      </c>
      <c r="AK73" s="3">
        <f>+W73</f>
        <v>0.70578473109968243</v>
      </c>
      <c r="AL73" s="3">
        <f>SUM(AB73:AK73)</f>
        <v>17.548307753439492</v>
      </c>
    </row>
    <row r="74" spans="1:52" ht="15.5" x14ac:dyDescent="0.35">
      <c r="A74" s="5" t="s">
        <v>132</v>
      </c>
      <c r="C74">
        <v>15</v>
      </c>
      <c r="D74" s="16">
        <v>0</v>
      </c>
      <c r="E74" s="3">
        <f>+$D74*E57</f>
        <v>0</v>
      </c>
      <c r="F74" s="16">
        <v>0</v>
      </c>
      <c r="G74" s="3">
        <f>+$D74*G57</f>
        <v>0</v>
      </c>
      <c r="H74" s="16">
        <v>0</v>
      </c>
      <c r="I74" s="3">
        <f>+$D74*I57</f>
        <v>0</v>
      </c>
      <c r="J74" s="16">
        <v>0</v>
      </c>
      <c r="K74" s="3">
        <f>+$D74*K57</f>
        <v>0</v>
      </c>
      <c r="L74" s="16">
        <v>0</v>
      </c>
      <c r="M74" s="3">
        <f>+$D74*M57</f>
        <v>0</v>
      </c>
      <c r="N74" s="16">
        <v>0</v>
      </c>
      <c r="O74" s="3">
        <f>+$D74*O57</f>
        <v>0</v>
      </c>
      <c r="P74" s="16">
        <v>0</v>
      </c>
      <c r="Q74" s="3">
        <f>+$D74*Q57</f>
        <v>0</v>
      </c>
      <c r="R74" s="16">
        <v>0</v>
      </c>
      <c r="S74" s="3">
        <f>+$D74*S57</f>
        <v>0</v>
      </c>
      <c r="T74" s="16">
        <v>0</v>
      </c>
      <c r="U74" s="3">
        <f>+$D74*U57</f>
        <v>0</v>
      </c>
      <c r="V74" s="16">
        <v>0</v>
      </c>
      <c r="W74" s="3">
        <f>+$D74*W57</f>
        <v>0</v>
      </c>
      <c r="X74" s="3">
        <f t="shared" ref="X74:X77" si="35">+E74+G74+I74+K74+M74+O74+Q74+S74+U74+W74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6">
        <v>0</v>
      </c>
      <c r="E75" s="3">
        <f>+$D75*E57</f>
        <v>0</v>
      </c>
      <c r="F75" s="16">
        <v>0</v>
      </c>
      <c r="G75" s="3">
        <f>+$D75*G57</f>
        <v>0</v>
      </c>
      <c r="H75" s="16">
        <v>0</v>
      </c>
      <c r="I75" s="3">
        <f>+$D75*I57</f>
        <v>0</v>
      </c>
      <c r="J75" s="16">
        <v>0</v>
      </c>
      <c r="K75" s="3">
        <f>+$D75*K57</f>
        <v>0</v>
      </c>
      <c r="L75" s="16">
        <v>0</v>
      </c>
      <c r="M75" s="3">
        <f>+$D75*M57</f>
        <v>0</v>
      </c>
      <c r="N75" s="16">
        <v>0</v>
      </c>
      <c r="O75" s="3">
        <f>+$D75*O57</f>
        <v>0</v>
      </c>
      <c r="P75" s="16">
        <v>0</v>
      </c>
      <c r="Q75" s="3">
        <f>+$D75*Q57</f>
        <v>0</v>
      </c>
      <c r="R75" s="16">
        <v>0</v>
      </c>
      <c r="S75" s="3">
        <f>+$D75*S57</f>
        <v>0</v>
      </c>
      <c r="T75" s="16">
        <v>0</v>
      </c>
      <c r="U75" s="3">
        <f>+$D75*U57</f>
        <v>0</v>
      </c>
      <c r="V75" s="16">
        <v>0</v>
      </c>
      <c r="W75" s="3">
        <f>+$D75*W57</f>
        <v>0</v>
      </c>
      <c r="X75" s="3">
        <f t="shared" si="35"/>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6">
        <v>0</v>
      </c>
      <c r="E76" s="3">
        <f>+$D76*E57</f>
        <v>0</v>
      </c>
      <c r="F76" s="16">
        <v>0</v>
      </c>
      <c r="G76" s="3">
        <f>+$D76*G57</f>
        <v>0</v>
      </c>
      <c r="H76" s="16">
        <v>0</v>
      </c>
      <c r="I76" s="3">
        <f>+$D76*I57</f>
        <v>0</v>
      </c>
      <c r="J76" s="16">
        <v>0</v>
      </c>
      <c r="K76" s="3">
        <f>+$D76*K57</f>
        <v>0</v>
      </c>
      <c r="L76" s="16">
        <v>0</v>
      </c>
      <c r="M76" s="3">
        <f>+$D76*M57</f>
        <v>0</v>
      </c>
      <c r="N76" s="16">
        <v>0</v>
      </c>
      <c r="O76" s="3">
        <f>+$D76*O57</f>
        <v>0</v>
      </c>
      <c r="P76" s="16">
        <v>0</v>
      </c>
      <c r="Q76" s="3">
        <f>+$D76*Q57</f>
        <v>0</v>
      </c>
      <c r="R76" s="16">
        <v>0</v>
      </c>
      <c r="S76" s="3">
        <f>+$D76*S57</f>
        <v>0</v>
      </c>
      <c r="T76" s="16">
        <v>0</v>
      </c>
      <c r="U76" s="3">
        <f>+$D76*U57</f>
        <v>0</v>
      </c>
      <c r="V76" s="16">
        <v>0</v>
      </c>
      <c r="W76" s="3">
        <f>+$D76*W57</f>
        <v>0</v>
      </c>
      <c r="X76" s="3">
        <f t="shared" si="35"/>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6">
        <f t="shared" ref="D77:V77" si="36">SUM(D73:D76)</f>
        <v>1</v>
      </c>
      <c r="E77" s="28">
        <f>SUM(E73:E76)</f>
        <v>4.293312703198497</v>
      </c>
      <c r="F77" s="16">
        <f t="shared" si="36"/>
        <v>1</v>
      </c>
      <c r="G77" s="28">
        <f>SUM(G73:G76)</f>
        <v>5.1682752491198309</v>
      </c>
      <c r="H77" s="16">
        <f t="shared" si="36"/>
        <v>1</v>
      </c>
      <c r="I77" s="28">
        <f>SUM(I73:I76)</f>
        <v>0.24447628907927518</v>
      </c>
      <c r="J77" s="16">
        <f t="shared" si="36"/>
        <v>1</v>
      </c>
      <c r="K77" s="28">
        <f>SUM(K73:K76)</f>
        <v>0.21254422647464183</v>
      </c>
      <c r="L77" s="16">
        <f t="shared" si="36"/>
        <v>1</v>
      </c>
      <c r="M77" s="28">
        <f>SUM(M73:M76)</f>
        <v>4.6539820603861901E-2</v>
      </c>
      <c r="N77" s="16">
        <f t="shared" si="36"/>
        <v>1</v>
      </c>
      <c r="O77" s="28">
        <f>SUM(O73:O76)</f>
        <v>2.405012364410851</v>
      </c>
      <c r="P77" s="16">
        <f t="shared" si="36"/>
        <v>1</v>
      </c>
      <c r="Q77" s="28">
        <f>SUM(Q73:Q76)</f>
        <v>3.8357650923914295</v>
      </c>
      <c r="R77" s="16">
        <f t="shared" si="36"/>
        <v>1</v>
      </c>
      <c r="S77" s="28">
        <f>SUM(S73:S76)</f>
        <v>0.63659727706142366</v>
      </c>
      <c r="T77" s="16">
        <f t="shared" si="36"/>
        <v>1</v>
      </c>
      <c r="U77" s="28">
        <f>SUM(U73:U76)</f>
        <v>0</v>
      </c>
      <c r="V77" s="16">
        <f t="shared" si="36"/>
        <v>1</v>
      </c>
      <c r="W77" s="28">
        <f>SUM(W73:W76)</f>
        <v>0.70578473109968243</v>
      </c>
      <c r="X77" s="3">
        <f t="shared" si="35"/>
        <v>17.548307753439492</v>
      </c>
      <c r="Y77" s="3"/>
      <c r="AA77" s="5"/>
      <c r="AB77" s="4" t="s">
        <v>0</v>
      </c>
      <c r="AC77" s="4" t="s">
        <v>1</v>
      </c>
      <c r="AD77" s="4" t="s">
        <v>2</v>
      </c>
      <c r="AE77" s="4" t="s">
        <v>3</v>
      </c>
      <c r="AF77" s="4" t="s">
        <v>4</v>
      </c>
      <c r="AG77" s="4" t="s">
        <v>5</v>
      </c>
      <c r="AH77" s="4" t="s">
        <v>6</v>
      </c>
      <c r="AI77" s="4" t="s">
        <v>79</v>
      </c>
      <c r="AJ77" s="4" t="s">
        <v>81</v>
      </c>
      <c r="AK77" s="4" t="s">
        <v>9</v>
      </c>
      <c r="AL77" s="4" t="s">
        <v>10</v>
      </c>
      <c r="AO77" s="4" t="s">
        <v>0</v>
      </c>
      <c r="AP77" s="4" t="s">
        <v>1</v>
      </c>
      <c r="AQ77" s="4" t="s">
        <v>2</v>
      </c>
      <c r="AR77" s="4" t="s">
        <v>3</v>
      </c>
      <c r="AS77" s="4" t="s">
        <v>4</v>
      </c>
      <c r="AT77" s="4" t="s">
        <v>5</v>
      </c>
      <c r="AU77" s="4" t="s">
        <v>6</v>
      </c>
      <c r="AV77" s="4" t="s">
        <v>7</v>
      </c>
      <c r="AW77" s="4" t="s">
        <v>8</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776.30899696925565</v>
      </c>
      <c r="AC78" s="3">
        <f>+G60</f>
        <v>934.51813368175863</v>
      </c>
      <c r="AD78" s="3">
        <f>+I60</f>
        <v>44.205758088970761</v>
      </c>
      <c r="AE78" s="3">
        <f>+K60</f>
        <v>38.431860587096608</v>
      </c>
      <c r="AF78" s="3">
        <f>+M60</f>
        <v>8.4152457437346655</v>
      </c>
      <c r="AG78" s="3">
        <f>+O60</f>
        <v>434.86996298301659</v>
      </c>
      <c r="AH78" s="3">
        <f>+Q60</f>
        <v>693.57606988786858</v>
      </c>
      <c r="AI78" s="3">
        <f>+S60</f>
        <v>115.10836218865197</v>
      </c>
      <c r="AJ78" s="3">
        <f>+U60</f>
        <v>0</v>
      </c>
      <c r="AK78" s="3">
        <f>+W60</f>
        <v>127.61871183247895</v>
      </c>
      <c r="AL78" s="3">
        <f>+X60</f>
        <v>3173.0531019628324</v>
      </c>
      <c r="AN78" t="s">
        <v>137</v>
      </c>
      <c r="AO78" s="3">
        <f>+AB$78*AB79</f>
        <v>776.30899696925565</v>
      </c>
      <c r="AP78" s="3">
        <f t="shared" ref="AP78:AX78" si="37">+AC$78*AC79</f>
        <v>934.51813368175863</v>
      </c>
      <c r="AQ78" s="3">
        <f t="shared" si="37"/>
        <v>44.205758088970761</v>
      </c>
      <c r="AR78" s="3">
        <f t="shared" si="37"/>
        <v>38.431860587096608</v>
      </c>
      <c r="AS78" s="3">
        <f t="shared" si="37"/>
        <v>5.8906720206142653</v>
      </c>
      <c r="AT78" s="3">
        <f t="shared" si="37"/>
        <v>434.86996298301659</v>
      </c>
      <c r="AU78" s="3">
        <f t="shared" si="37"/>
        <v>693.57606988786858</v>
      </c>
      <c r="AV78" s="3">
        <f t="shared" si="37"/>
        <v>115.10836218865197</v>
      </c>
      <c r="AW78" s="3">
        <f t="shared" si="37"/>
        <v>0</v>
      </c>
      <c r="AX78" s="3">
        <f t="shared" si="37"/>
        <v>127.61871183247895</v>
      </c>
      <c r="AY78" s="3">
        <f>SUM(AO78:AX78)</f>
        <v>3170.5285282397117</v>
      </c>
      <c r="AZ78" t="s">
        <v>138</v>
      </c>
    </row>
    <row r="79" spans="1:52" ht="15.5" x14ac:dyDescent="0.35">
      <c r="A79" s="5" t="s">
        <v>139</v>
      </c>
      <c r="B79" t="s">
        <v>140</v>
      </c>
      <c r="C79">
        <v>3</v>
      </c>
      <c r="D79" s="16">
        <v>1</v>
      </c>
      <c r="E79" s="3">
        <f t="shared" ref="E79:E84" si="38">+$D79*E$60</f>
        <v>776.30899696925565</v>
      </c>
      <c r="F79" s="16">
        <v>1</v>
      </c>
      <c r="G79" s="3">
        <f>+$F79*G$60</f>
        <v>934.51813368175863</v>
      </c>
      <c r="H79" s="16">
        <v>1</v>
      </c>
      <c r="I79" s="3">
        <f t="shared" ref="I79:I84" si="39">+$H79*I$60</f>
        <v>44.205758088970761</v>
      </c>
      <c r="J79" s="16">
        <v>1</v>
      </c>
      <c r="K79" s="3">
        <f t="shared" ref="K79:K84" si="40">+$J79*K$60</f>
        <v>38.431860587096608</v>
      </c>
      <c r="L79" s="16">
        <v>0.7</v>
      </c>
      <c r="M79" s="3">
        <f t="shared" ref="M79:M84" si="41">+$L79*M$60</f>
        <v>5.8906720206142653</v>
      </c>
      <c r="N79" s="16">
        <v>1</v>
      </c>
      <c r="O79" s="3">
        <f t="shared" ref="O79:O84" si="42">+$N79*O$60</f>
        <v>434.86996298301659</v>
      </c>
      <c r="P79" s="16">
        <v>1</v>
      </c>
      <c r="Q79" s="3">
        <f t="shared" ref="Q79:Q84" si="43">+$P79*Q$60</f>
        <v>693.57606988786858</v>
      </c>
      <c r="R79" s="16">
        <v>1</v>
      </c>
      <c r="S79" s="3">
        <f t="shared" ref="S79:S84" si="44">+$R79*S$60</f>
        <v>115.10836218865197</v>
      </c>
      <c r="T79" s="16">
        <v>1</v>
      </c>
      <c r="U79" s="3">
        <f t="shared" ref="U79:U84" si="45">+$T79*U$60</f>
        <v>0</v>
      </c>
      <c r="V79" s="16">
        <v>1</v>
      </c>
      <c r="W79" s="3">
        <f t="shared" ref="W79:W84" si="46">+$V79*W$60</f>
        <v>127.61871183247895</v>
      </c>
      <c r="X79" s="3">
        <f>+E79+G79+I79+K79+M79+O79+Q79+S79+U79+W79</f>
        <v>3170.5285282397117</v>
      </c>
      <c r="AA79" t="s">
        <v>139</v>
      </c>
      <c r="AB79" s="16">
        <f t="shared" ref="AB79:AB84" si="47">+D79</f>
        <v>1</v>
      </c>
      <c r="AC79" s="16">
        <f t="shared" ref="AC79:AC84" si="48">+F79</f>
        <v>1</v>
      </c>
      <c r="AD79" s="16">
        <f t="shared" ref="AD79:AD84" si="49">+H79</f>
        <v>1</v>
      </c>
      <c r="AE79" s="16">
        <f t="shared" ref="AE79:AE84" si="50">+J79</f>
        <v>1</v>
      </c>
      <c r="AF79" s="16">
        <f t="shared" ref="AF79:AF84" si="51">+L79</f>
        <v>0.7</v>
      </c>
      <c r="AG79" s="16">
        <f t="shared" ref="AG79:AG84" si="52">+N79</f>
        <v>1</v>
      </c>
      <c r="AH79" s="16">
        <f t="shared" ref="AH79:AH84" si="53">+P79</f>
        <v>1</v>
      </c>
      <c r="AI79" s="16">
        <f t="shared" ref="AI79:AI84" si="54">+R79</f>
        <v>1</v>
      </c>
      <c r="AJ79" s="16">
        <f t="shared" ref="AJ79:AJ84" si="55">+T79</f>
        <v>1</v>
      </c>
      <c r="AK79" s="16">
        <f t="shared" ref="AK79:AK84" si="56">+V79</f>
        <v>1</v>
      </c>
      <c r="AN79" t="s">
        <v>141</v>
      </c>
      <c r="AO79" s="3">
        <f t="shared" ref="AO79:AX84" si="57">+AB79*AO$78</f>
        <v>776.30899696925565</v>
      </c>
      <c r="AP79" s="3">
        <f t="shared" si="57"/>
        <v>934.51813368175863</v>
      </c>
      <c r="AQ79" s="3">
        <f t="shared" si="57"/>
        <v>44.205758088970761</v>
      </c>
      <c r="AR79" s="3">
        <f t="shared" si="57"/>
        <v>38.431860587096608</v>
      </c>
      <c r="AS79" s="3">
        <f t="shared" si="57"/>
        <v>4.1234704144299856</v>
      </c>
      <c r="AT79" s="3">
        <f t="shared" si="57"/>
        <v>434.86996298301659</v>
      </c>
      <c r="AU79" s="3">
        <f t="shared" si="57"/>
        <v>693.57606988786858</v>
      </c>
      <c r="AV79" s="3">
        <f t="shared" si="57"/>
        <v>115.10836218865197</v>
      </c>
      <c r="AW79" s="3">
        <f t="shared" si="57"/>
        <v>0</v>
      </c>
      <c r="AX79" s="3">
        <f t="shared" si="57"/>
        <v>127.61871183247895</v>
      </c>
      <c r="AY79" s="3">
        <f t="shared" ref="AY79:AY84" si="58">SUM(AO79:AX79)</f>
        <v>3168.761326633527</v>
      </c>
      <c r="AZ79" t="s">
        <v>141</v>
      </c>
    </row>
    <row r="80" spans="1:52" ht="15.5" x14ac:dyDescent="0.35">
      <c r="A80" s="5" t="s">
        <v>142</v>
      </c>
      <c r="B80" t="s">
        <v>143</v>
      </c>
      <c r="C80">
        <v>15</v>
      </c>
      <c r="D80" s="16">
        <v>0</v>
      </c>
      <c r="E80" s="3">
        <f t="shared" si="38"/>
        <v>0</v>
      </c>
      <c r="F80" s="16">
        <v>0</v>
      </c>
      <c r="G80" s="3">
        <f>+$F80*G$60</f>
        <v>0</v>
      </c>
      <c r="H80" s="16">
        <v>0</v>
      </c>
      <c r="I80" s="3">
        <f t="shared" si="39"/>
        <v>0</v>
      </c>
      <c r="J80" s="16">
        <v>0</v>
      </c>
      <c r="K80" s="3">
        <f t="shared" si="40"/>
        <v>0</v>
      </c>
      <c r="L80" s="16">
        <v>0.3</v>
      </c>
      <c r="M80" s="3">
        <f t="shared" si="41"/>
        <v>2.5245737231203997</v>
      </c>
      <c r="N80" s="16">
        <v>0</v>
      </c>
      <c r="O80" s="3">
        <f t="shared" si="42"/>
        <v>0</v>
      </c>
      <c r="P80" s="16">
        <v>0</v>
      </c>
      <c r="Q80" s="3">
        <f t="shared" si="43"/>
        <v>0</v>
      </c>
      <c r="R80" s="16">
        <v>0</v>
      </c>
      <c r="S80" s="3">
        <f t="shared" si="44"/>
        <v>0</v>
      </c>
      <c r="T80" s="16">
        <v>0</v>
      </c>
      <c r="U80" s="3">
        <f t="shared" si="45"/>
        <v>0</v>
      </c>
      <c r="V80" s="16">
        <v>0</v>
      </c>
      <c r="W80" s="3">
        <f t="shared" si="46"/>
        <v>0</v>
      </c>
      <c r="X80" s="3">
        <f t="shared" ref="X80:X85" si="59">+E80+G80+I80+K80+M80+O80+Q80+S80+U80+W80</f>
        <v>2.5245737231203997</v>
      </c>
      <c r="AA80" t="s">
        <v>142</v>
      </c>
      <c r="AB80" s="16">
        <f t="shared" si="47"/>
        <v>0</v>
      </c>
      <c r="AC80" s="16">
        <f t="shared" si="48"/>
        <v>0</v>
      </c>
      <c r="AD80" s="16">
        <f t="shared" si="49"/>
        <v>0</v>
      </c>
      <c r="AE80" s="16">
        <f t="shared" si="50"/>
        <v>0</v>
      </c>
      <c r="AF80" s="16">
        <f t="shared" si="51"/>
        <v>0.3</v>
      </c>
      <c r="AG80" s="16">
        <f t="shared" si="52"/>
        <v>0</v>
      </c>
      <c r="AH80" s="16">
        <f t="shared" si="53"/>
        <v>0</v>
      </c>
      <c r="AI80" s="16">
        <f t="shared" si="54"/>
        <v>0</v>
      </c>
      <c r="AJ80" s="16">
        <f t="shared" si="55"/>
        <v>0</v>
      </c>
      <c r="AK80" s="16">
        <f t="shared" si="56"/>
        <v>0</v>
      </c>
      <c r="AN80" t="s">
        <v>144</v>
      </c>
      <c r="AO80" s="3">
        <f t="shared" si="57"/>
        <v>0</v>
      </c>
      <c r="AP80" s="3">
        <f t="shared" si="57"/>
        <v>0</v>
      </c>
      <c r="AQ80" s="3">
        <f t="shared" si="57"/>
        <v>0</v>
      </c>
      <c r="AR80" s="3">
        <f t="shared" si="57"/>
        <v>0</v>
      </c>
      <c r="AS80" s="3">
        <f t="shared" si="57"/>
        <v>1.7672016061842795</v>
      </c>
      <c r="AT80" s="3">
        <f t="shared" si="57"/>
        <v>0</v>
      </c>
      <c r="AU80" s="3">
        <f t="shared" si="57"/>
        <v>0</v>
      </c>
      <c r="AV80" s="3">
        <f t="shared" si="57"/>
        <v>0</v>
      </c>
      <c r="AW80" s="3">
        <f t="shared" si="57"/>
        <v>0</v>
      </c>
      <c r="AX80" s="3">
        <f t="shared" si="57"/>
        <v>0</v>
      </c>
      <c r="AY80" s="3">
        <f t="shared" si="58"/>
        <v>1.7672016061842795</v>
      </c>
      <c r="AZ80" t="s">
        <v>144</v>
      </c>
    </row>
    <row r="81" spans="1:52" ht="15.5" x14ac:dyDescent="0.35">
      <c r="A81" s="5" t="s">
        <v>145</v>
      </c>
      <c r="B81" t="s">
        <v>146</v>
      </c>
      <c r="C81">
        <v>20</v>
      </c>
      <c r="D81" s="16">
        <v>0</v>
      </c>
      <c r="E81" s="3">
        <f t="shared" si="38"/>
        <v>0</v>
      </c>
      <c r="F81" s="16">
        <v>0</v>
      </c>
      <c r="G81" s="3">
        <f>+$F81*G$60</f>
        <v>0</v>
      </c>
      <c r="H81" s="16">
        <v>0</v>
      </c>
      <c r="I81" s="3">
        <f t="shared" si="39"/>
        <v>0</v>
      </c>
      <c r="J81" s="16">
        <v>0</v>
      </c>
      <c r="K81" s="3">
        <f t="shared" si="40"/>
        <v>0</v>
      </c>
      <c r="L81" s="16">
        <v>0</v>
      </c>
      <c r="M81" s="3">
        <f t="shared" si="41"/>
        <v>0</v>
      </c>
      <c r="N81" s="16">
        <v>0</v>
      </c>
      <c r="O81" s="3">
        <f t="shared" si="42"/>
        <v>0</v>
      </c>
      <c r="P81" s="16">
        <v>0</v>
      </c>
      <c r="Q81" s="3">
        <f t="shared" si="43"/>
        <v>0</v>
      </c>
      <c r="R81" s="16">
        <v>0</v>
      </c>
      <c r="S81" s="3">
        <f t="shared" si="44"/>
        <v>0</v>
      </c>
      <c r="T81" s="16">
        <v>0</v>
      </c>
      <c r="U81" s="3">
        <f t="shared" si="45"/>
        <v>0</v>
      </c>
      <c r="V81" s="16">
        <v>0</v>
      </c>
      <c r="W81" s="3">
        <f t="shared" si="46"/>
        <v>0</v>
      </c>
      <c r="X81" s="3">
        <f t="shared" si="59"/>
        <v>0</v>
      </c>
      <c r="AA81" t="s">
        <v>145</v>
      </c>
      <c r="AB81" s="16">
        <f t="shared" si="47"/>
        <v>0</v>
      </c>
      <c r="AC81" s="16">
        <f t="shared" si="48"/>
        <v>0</v>
      </c>
      <c r="AD81" s="16">
        <f t="shared" si="49"/>
        <v>0</v>
      </c>
      <c r="AE81" s="16">
        <f t="shared" si="50"/>
        <v>0</v>
      </c>
      <c r="AF81" s="16">
        <f t="shared" si="51"/>
        <v>0</v>
      </c>
      <c r="AG81" s="16">
        <f t="shared" si="52"/>
        <v>0</v>
      </c>
      <c r="AH81" s="16">
        <f t="shared" si="53"/>
        <v>0</v>
      </c>
      <c r="AI81" s="16">
        <f t="shared" si="54"/>
        <v>0</v>
      </c>
      <c r="AJ81" s="16">
        <f t="shared" si="55"/>
        <v>0</v>
      </c>
      <c r="AK81" s="16">
        <f t="shared" si="56"/>
        <v>0</v>
      </c>
      <c r="AN81" t="s">
        <v>145</v>
      </c>
      <c r="AO81" s="3">
        <f t="shared" si="57"/>
        <v>0</v>
      </c>
      <c r="AP81" s="3">
        <f t="shared" si="57"/>
        <v>0</v>
      </c>
      <c r="AQ81" s="3">
        <f t="shared" si="57"/>
        <v>0</v>
      </c>
      <c r="AR81" s="3">
        <f t="shared" si="57"/>
        <v>0</v>
      </c>
      <c r="AS81" s="3">
        <f t="shared" si="57"/>
        <v>0</v>
      </c>
      <c r="AT81" s="3">
        <f t="shared" si="57"/>
        <v>0</v>
      </c>
      <c r="AU81" s="3">
        <f t="shared" si="57"/>
        <v>0</v>
      </c>
      <c r="AV81" s="3">
        <f t="shared" si="57"/>
        <v>0</v>
      </c>
      <c r="AW81" s="3">
        <f t="shared" si="57"/>
        <v>0</v>
      </c>
      <c r="AX81" s="3">
        <f t="shared" si="57"/>
        <v>0</v>
      </c>
      <c r="AY81" s="3">
        <f t="shared" si="58"/>
        <v>0</v>
      </c>
      <c r="AZ81" t="s">
        <v>145</v>
      </c>
    </row>
    <row r="82" spans="1:52" ht="15.5" x14ac:dyDescent="0.35">
      <c r="A82" s="5" t="s">
        <v>147</v>
      </c>
      <c r="B82" t="s">
        <v>140</v>
      </c>
      <c r="C82">
        <v>25</v>
      </c>
      <c r="D82" s="16">
        <v>0</v>
      </c>
      <c r="E82" s="3">
        <f t="shared" si="38"/>
        <v>0</v>
      </c>
      <c r="F82" s="16">
        <v>0</v>
      </c>
      <c r="G82" s="3">
        <f>+$F82*G$60</f>
        <v>0</v>
      </c>
      <c r="H82" s="16">
        <v>0</v>
      </c>
      <c r="I82" s="3">
        <f t="shared" si="39"/>
        <v>0</v>
      </c>
      <c r="J82" s="16">
        <v>0</v>
      </c>
      <c r="K82" s="3">
        <f t="shared" si="40"/>
        <v>0</v>
      </c>
      <c r="L82" s="16">
        <v>0</v>
      </c>
      <c r="M82" s="3">
        <f t="shared" si="41"/>
        <v>0</v>
      </c>
      <c r="N82" s="16">
        <v>0</v>
      </c>
      <c r="O82" s="3">
        <f t="shared" si="42"/>
        <v>0</v>
      </c>
      <c r="P82" s="16">
        <v>0</v>
      </c>
      <c r="Q82" s="3">
        <f t="shared" si="43"/>
        <v>0</v>
      </c>
      <c r="R82" s="16">
        <v>0</v>
      </c>
      <c r="S82" s="3">
        <f t="shared" si="44"/>
        <v>0</v>
      </c>
      <c r="T82" s="16">
        <v>0</v>
      </c>
      <c r="U82" s="3">
        <f t="shared" si="45"/>
        <v>0</v>
      </c>
      <c r="V82" s="16">
        <v>0</v>
      </c>
      <c r="W82" s="3">
        <f t="shared" si="46"/>
        <v>0</v>
      </c>
      <c r="X82" s="3">
        <f t="shared" si="59"/>
        <v>0</v>
      </c>
      <c r="AA82" t="s">
        <v>147</v>
      </c>
      <c r="AB82" s="16">
        <f t="shared" si="47"/>
        <v>0</v>
      </c>
      <c r="AC82" s="16">
        <f t="shared" si="48"/>
        <v>0</v>
      </c>
      <c r="AD82" s="16">
        <f t="shared" si="49"/>
        <v>0</v>
      </c>
      <c r="AE82" s="16">
        <f t="shared" si="50"/>
        <v>0</v>
      </c>
      <c r="AF82" s="16">
        <f t="shared" si="51"/>
        <v>0</v>
      </c>
      <c r="AG82" s="16">
        <f t="shared" si="52"/>
        <v>0</v>
      </c>
      <c r="AH82" s="16">
        <f t="shared" si="53"/>
        <v>0</v>
      </c>
      <c r="AI82" s="16">
        <f t="shared" si="54"/>
        <v>0</v>
      </c>
      <c r="AJ82" s="16">
        <f t="shared" si="55"/>
        <v>0</v>
      </c>
      <c r="AK82" s="16">
        <f t="shared" si="56"/>
        <v>0</v>
      </c>
      <c r="AN82" t="s">
        <v>147</v>
      </c>
      <c r="AO82" s="3">
        <f t="shared" si="57"/>
        <v>0</v>
      </c>
      <c r="AP82" s="3">
        <f t="shared" si="57"/>
        <v>0</v>
      </c>
      <c r="AQ82" s="3">
        <f t="shared" si="57"/>
        <v>0</v>
      </c>
      <c r="AR82" s="3">
        <f t="shared" si="57"/>
        <v>0</v>
      </c>
      <c r="AS82" s="3">
        <f t="shared" si="57"/>
        <v>0</v>
      </c>
      <c r="AT82" s="3">
        <f t="shared" si="57"/>
        <v>0</v>
      </c>
      <c r="AU82" s="3">
        <f t="shared" si="57"/>
        <v>0</v>
      </c>
      <c r="AV82" s="3">
        <f t="shared" si="57"/>
        <v>0</v>
      </c>
      <c r="AW82" s="3">
        <f t="shared" si="57"/>
        <v>0</v>
      </c>
      <c r="AX82" s="3">
        <f t="shared" si="57"/>
        <v>0</v>
      </c>
      <c r="AY82" s="3">
        <f t="shared" si="58"/>
        <v>0</v>
      </c>
      <c r="AZ82" t="s">
        <v>147</v>
      </c>
    </row>
    <row r="83" spans="1:52" ht="15.5" x14ac:dyDescent="0.35">
      <c r="A83" s="5" t="s">
        <v>148</v>
      </c>
      <c r="B83" t="s">
        <v>146</v>
      </c>
      <c r="C83">
        <v>35</v>
      </c>
      <c r="D83" s="16">
        <v>0</v>
      </c>
      <c r="E83" s="3">
        <f t="shared" si="38"/>
        <v>0</v>
      </c>
      <c r="F83" s="16">
        <v>0</v>
      </c>
      <c r="G83" s="3">
        <f>+$F83*G$60</f>
        <v>0</v>
      </c>
      <c r="H83" s="16">
        <v>0</v>
      </c>
      <c r="I83" s="3">
        <f t="shared" si="39"/>
        <v>0</v>
      </c>
      <c r="J83" s="16">
        <v>0</v>
      </c>
      <c r="K83" s="3">
        <f t="shared" si="40"/>
        <v>0</v>
      </c>
      <c r="L83" s="16">
        <v>0</v>
      </c>
      <c r="M83" s="3">
        <f t="shared" si="41"/>
        <v>0</v>
      </c>
      <c r="N83" s="16">
        <v>0</v>
      </c>
      <c r="O83" s="3">
        <f t="shared" si="42"/>
        <v>0</v>
      </c>
      <c r="P83" s="16">
        <v>0</v>
      </c>
      <c r="Q83" s="3">
        <f t="shared" si="43"/>
        <v>0</v>
      </c>
      <c r="R83" s="16">
        <v>0</v>
      </c>
      <c r="S83" s="3">
        <f t="shared" si="44"/>
        <v>0</v>
      </c>
      <c r="T83" s="16">
        <v>0</v>
      </c>
      <c r="U83" s="3">
        <f t="shared" si="45"/>
        <v>0</v>
      </c>
      <c r="V83" s="16">
        <v>0</v>
      </c>
      <c r="W83" s="3">
        <f t="shared" si="46"/>
        <v>0</v>
      </c>
      <c r="X83" s="3">
        <f t="shared" si="59"/>
        <v>0</v>
      </c>
      <c r="AA83" t="s">
        <v>148</v>
      </c>
      <c r="AB83" s="16">
        <f t="shared" si="47"/>
        <v>0</v>
      </c>
      <c r="AC83" s="16">
        <f t="shared" si="48"/>
        <v>0</v>
      </c>
      <c r="AD83" s="16">
        <f t="shared" si="49"/>
        <v>0</v>
      </c>
      <c r="AE83" s="16">
        <f t="shared" si="50"/>
        <v>0</v>
      </c>
      <c r="AF83" s="16">
        <f t="shared" si="51"/>
        <v>0</v>
      </c>
      <c r="AG83" s="16">
        <f t="shared" si="52"/>
        <v>0</v>
      </c>
      <c r="AH83" s="16">
        <f t="shared" si="53"/>
        <v>0</v>
      </c>
      <c r="AI83" s="16">
        <f t="shared" si="54"/>
        <v>0</v>
      </c>
      <c r="AJ83" s="16">
        <f t="shared" si="55"/>
        <v>0</v>
      </c>
      <c r="AK83" s="16">
        <f t="shared" si="56"/>
        <v>0</v>
      </c>
      <c r="AN83" t="s">
        <v>148</v>
      </c>
      <c r="AO83" s="3">
        <f t="shared" si="57"/>
        <v>0</v>
      </c>
      <c r="AP83" s="3">
        <f t="shared" si="57"/>
        <v>0</v>
      </c>
      <c r="AQ83" s="3">
        <f t="shared" si="57"/>
        <v>0</v>
      </c>
      <c r="AR83" s="3">
        <f t="shared" si="57"/>
        <v>0</v>
      </c>
      <c r="AS83" s="3">
        <f t="shared" si="57"/>
        <v>0</v>
      </c>
      <c r="AT83" s="3">
        <f t="shared" si="57"/>
        <v>0</v>
      </c>
      <c r="AU83" s="3">
        <f t="shared" si="57"/>
        <v>0</v>
      </c>
      <c r="AV83" s="3">
        <f t="shared" si="57"/>
        <v>0</v>
      </c>
      <c r="AW83" s="3">
        <f t="shared" si="57"/>
        <v>0</v>
      </c>
      <c r="AX83" s="3">
        <f t="shared" si="57"/>
        <v>0</v>
      </c>
      <c r="AY83" s="3">
        <f t="shared" si="58"/>
        <v>0</v>
      </c>
      <c r="AZ83" t="s">
        <v>148</v>
      </c>
    </row>
    <row r="84" spans="1:52" ht="15.5" x14ac:dyDescent="0.35">
      <c r="A84" s="5" t="s">
        <v>149</v>
      </c>
      <c r="B84" t="s">
        <v>143</v>
      </c>
      <c r="C84">
        <v>25</v>
      </c>
      <c r="D84" s="16">
        <v>0</v>
      </c>
      <c r="E84" s="3">
        <f t="shared" si="38"/>
        <v>0</v>
      </c>
      <c r="F84" s="16">
        <v>0</v>
      </c>
      <c r="G84" s="3">
        <f t="shared" ref="G84" si="60">+$F84*G$60</f>
        <v>0</v>
      </c>
      <c r="H84" s="16">
        <v>0</v>
      </c>
      <c r="I84" s="3">
        <f t="shared" si="39"/>
        <v>0</v>
      </c>
      <c r="J84" s="16">
        <v>0</v>
      </c>
      <c r="K84" s="3">
        <f t="shared" si="40"/>
        <v>0</v>
      </c>
      <c r="L84" s="16">
        <v>0</v>
      </c>
      <c r="M84" s="3">
        <f t="shared" si="41"/>
        <v>0</v>
      </c>
      <c r="N84" s="16">
        <v>0</v>
      </c>
      <c r="O84" s="3">
        <f t="shared" si="42"/>
        <v>0</v>
      </c>
      <c r="P84" s="16">
        <v>0</v>
      </c>
      <c r="Q84" s="3">
        <f t="shared" si="43"/>
        <v>0</v>
      </c>
      <c r="R84" s="16">
        <v>0</v>
      </c>
      <c r="S84" s="3">
        <f t="shared" si="44"/>
        <v>0</v>
      </c>
      <c r="T84" s="16">
        <v>0</v>
      </c>
      <c r="U84" s="3">
        <f t="shared" si="45"/>
        <v>0</v>
      </c>
      <c r="V84" s="16">
        <v>0</v>
      </c>
      <c r="W84" s="3">
        <f t="shared" si="46"/>
        <v>0</v>
      </c>
      <c r="X84" s="3">
        <f t="shared" si="59"/>
        <v>0</v>
      </c>
      <c r="AA84" t="s">
        <v>149</v>
      </c>
      <c r="AB84" s="16">
        <f t="shared" si="47"/>
        <v>0</v>
      </c>
      <c r="AC84" s="16">
        <f t="shared" si="48"/>
        <v>0</v>
      </c>
      <c r="AD84" s="16">
        <f t="shared" si="49"/>
        <v>0</v>
      </c>
      <c r="AE84" s="16">
        <f t="shared" si="50"/>
        <v>0</v>
      </c>
      <c r="AF84" s="16">
        <f t="shared" si="51"/>
        <v>0</v>
      </c>
      <c r="AG84" s="16">
        <f t="shared" si="52"/>
        <v>0</v>
      </c>
      <c r="AH84" s="16">
        <f t="shared" si="53"/>
        <v>0</v>
      </c>
      <c r="AI84" s="16">
        <f t="shared" si="54"/>
        <v>0</v>
      </c>
      <c r="AJ84" s="16">
        <f t="shared" si="55"/>
        <v>0</v>
      </c>
      <c r="AK84" s="16">
        <f t="shared" si="56"/>
        <v>0</v>
      </c>
      <c r="AN84" t="s">
        <v>149</v>
      </c>
      <c r="AO84" s="3">
        <f t="shared" si="57"/>
        <v>0</v>
      </c>
      <c r="AP84" s="3">
        <f t="shared" si="57"/>
        <v>0</v>
      </c>
      <c r="AQ84" s="3">
        <f t="shared" si="57"/>
        <v>0</v>
      </c>
      <c r="AR84" s="3">
        <f t="shared" si="57"/>
        <v>0</v>
      </c>
      <c r="AS84" s="3">
        <f t="shared" si="57"/>
        <v>0</v>
      </c>
      <c r="AT84" s="3">
        <f t="shared" si="57"/>
        <v>0</v>
      </c>
      <c r="AU84" s="3">
        <f t="shared" si="57"/>
        <v>0</v>
      </c>
      <c r="AV84" s="3">
        <f t="shared" si="57"/>
        <v>0</v>
      </c>
      <c r="AW84" s="3">
        <f t="shared" si="57"/>
        <v>0</v>
      </c>
      <c r="AX84" s="3">
        <f t="shared" si="57"/>
        <v>0</v>
      </c>
      <c r="AY84" s="3">
        <f t="shared" si="58"/>
        <v>0</v>
      </c>
      <c r="AZ84" t="s">
        <v>149</v>
      </c>
    </row>
    <row r="85" spans="1:52" ht="15.5" x14ac:dyDescent="0.35">
      <c r="A85" s="5" t="s">
        <v>150</v>
      </c>
      <c r="D85" s="16">
        <f>SUM(D79:D84)</f>
        <v>1</v>
      </c>
      <c r="E85" s="28">
        <f>SUM(E79:E84)</f>
        <v>776.30899696925565</v>
      </c>
      <c r="F85" s="16">
        <f>SUM(F79:F84)</f>
        <v>1</v>
      </c>
      <c r="G85" s="28">
        <f t="shared" ref="G85:U85" si="61">SUM(G79:G84)</f>
        <v>934.51813368175863</v>
      </c>
      <c r="H85" s="16">
        <f>SUM(H79:H84)</f>
        <v>1</v>
      </c>
      <c r="I85" s="28">
        <f t="shared" si="61"/>
        <v>44.205758088970761</v>
      </c>
      <c r="J85" s="16">
        <f>SUM(J79:J84)</f>
        <v>1</v>
      </c>
      <c r="K85" s="28">
        <f t="shared" si="61"/>
        <v>38.431860587096608</v>
      </c>
      <c r="L85" s="16">
        <f>SUM(L79:L84)</f>
        <v>1</v>
      </c>
      <c r="M85" s="28">
        <f>SUM(M79:M84)</f>
        <v>8.4152457437346655</v>
      </c>
      <c r="N85" s="16">
        <f>SUM(N79:N84)</f>
        <v>1</v>
      </c>
      <c r="O85" s="28">
        <f t="shared" si="61"/>
        <v>434.86996298301659</v>
      </c>
      <c r="P85" s="16">
        <f>SUM(P79:P84)</f>
        <v>1</v>
      </c>
      <c r="Q85" s="28">
        <f t="shared" si="61"/>
        <v>693.57606988786858</v>
      </c>
      <c r="R85" s="16">
        <f>SUM(R79:R84)</f>
        <v>1</v>
      </c>
      <c r="S85" s="28">
        <f t="shared" si="61"/>
        <v>115.10836218865197</v>
      </c>
      <c r="T85" s="16">
        <f>SUM(T79:T84)</f>
        <v>1</v>
      </c>
      <c r="U85" s="28">
        <f t="shared" si="61"/>
        <v>0</v>
      </c>
      <c r="V85" s="16">
        <f>SUM(V79:V84)</f>
        <v>1</v>
      </c>
      <c r="W85" s="28">
        <f t="shared" ref="W85" si="62">SUM(W79:W84)</f>
        <v>127.61871183247895</v>
      </c>
      <c r="X85" s="3">
        <f t="shared" si="59"/>
        <v>3173.053101962832</v>
      </c>
      <c r="AA85" t="s">
        <v>150</v>
      </c>
      <c r="AB85" s="16">
        <f>SUM(AB79:AB84)</f>
        <v>1</v>
      </c>
      <c r="AC85" s="16">
        <f t="shared" ref="AC85:AK85" si="63">SUM(AC79:AC84)</f>
        <v>1</v>
      </c>
      <c r="AD85" s="16">
        <f t="shared" si="63"/>
        <v>1</v>
      </c>
      <c r="AE85" s="16">
        <f t="shared" si="63"/>
        <v>1</v>
      </c>
      <c r="AF85" s="16">
        <f t="shared" si="63"/>
        <v>1</v>
      </c>
      <c r="AG85" s="16">
        <f t="shared" si="63"/>
        <v>1</v>
      </c>
      <c r="AH85" s="16">
        <f t="shared" si="63"/>
        <v>1</v>
      </c>
      <c r="AI85" s="16">
        <f t="shared" si="63"/>
        <v>1</v>
      </c>
      <c r="AJ85" s="16">
        <f t="shared" si="63"/>
        <v>1</v>
      </c>
      <c r="AK85" s="16">
        <f t="shared" si="63"/>
        <v>1</v>
      </c>
      <c r="AN85" t="s">
        <v>150</v>
      </c>
      <c r="AO85" s="3">
        <f t="shared" ref="AO85:AX85" si="64">SUM(AO79:AO84)</f>
        <v>776.30899696925565</v>
      </c>
      <c r="AP85" s="3">
        <f t="shared" si="64"/>
        <v>934.51813368175863</v>
      </c>
      <c r="AQ85" s="3">
        <f t="shared" si="64"/>
        <v>44.205758088970761</v>
      </c>
      <c r="AR85" s="3">
        <f t="shared" si="64"/>
        <v>38.431860587096608</v>
      </c>
      <c r="AS85" s="3">
        <f t="shared" si="64"/>
        <v>5.8906720206142653</v>
      </c>
      <c r="AT85" s="3">
        <f t="shared" si="64"/>
        <v>434.86996298301659</v>
      </c>
      <c r="AU85" s="3">
        <f t="shared" si="64"/>
        <v>693.57606988786858</v>
      </c>
      <c r="AV85" s="3">
        <f t="shared" si="64"/>
        <v>115.10836218865197</v>
      </c>
      <c r="AW85" s="3">
        <f t="shared" si="64"/>
        <v>0</v>
      </c>
      <c r="AX85" s="3">
        <f t="shared" si="64"/>
        <v>127.61871183247895</v>
      </c>
      <c r="AY85" s="3">
        <f>SUM(AO85:AX85)</f>
        <v>3170.5285282397117</v>
      </c>
    </row>
    <row r="86" spans="1:52" ht="15.5" x14ac:dyDescent="0.35">
      <c r="A86" s="4" t="s">
        <v>151</v>
      </c>
      <c r="D86" s="4" t="s">
        <v>72</v>
      </c>
      <c r="E86" s="4"/>
      <c r="F86" s="4" t="s">
        <v>73</v>
      </c>
      <c r="G86" s="4"/>
      <c r="H86" s="4" t="s">
        <v>80</v>
      </c>
      <c r="I86" s="4"/>
      <c r="J86" s="4" t="s">
        <v>75</v>
      </c>
      <c r="K86" s="4"/>
      <c r="L86" s="4" t="s">
        <v>76</v>
      </c>
      <c r="M86" s="4"/>
      <c r="N86" s="4" t="s">
        <v>77</v>
      </c>
      <c r="O86" s="4"/>
      <c r="P86" s="4" t="s">
        <v>78</v>
      </c>
      <c r="Q86" s="4"/>
      <c r="R86" s="4" t="s">
        <v>79</v>
      </c>
      <c r="S86" s="4"/>
      <c r="T86" s="4" t="s">
        <v>81</v>
      </c>
      <c r="U86" s="4"/>
      <c r="V86" s="4" t="s">
        <v>9</v>
      </c>
      <c r="X86" s="4" t="s">
        <v>126</v>
      </c>
    </row>
    <row r="87" spans="1:52" ht="15.5" x14ac:dyDescent="0.35">
      <c r="A87" s="4" t="s">
        <v>128</v>
      </c>
      <c r="C87" s="8" t="s">
        <v>129</v>
      </c>
      <c r="D87" s="8" t="s">
        <v>130</v>
      </c>
      <c r="E87" s="4" t="s">
        <v>58</v>
      </c>
      <c r="F87" s="8" t="s">
        <v>130</v>
      </c>
      <c r="G87" s="4" t="s">
        <v>58</v>
      </c>
      <c r="H87" s="8" t="s">
        <v>130</v>
      </c>
      <c r="I87" s="4" t="s">
        <v>58</v>
      </c>
      <c r="J87" s="8" t="s">
        <v>130</v>
      </c>
      <c r="K87" s="4" t="s">
        <v>58</v>
      </c>
      <c r="L87" s="8" t="s">
        <v>130</v>
      </c>
      <c r="M87" s="4" t="s">
        <v>58</v>
      </c>
      <c r="N87" s="8" t="s">
        <v>130</v>
      </c>
      <c r="O87" s="4" t="s">
        <v>58</v>
      </c>
      <c r="P87" s="8" t="s">
        <v>130</v>
      </c>
      <c r="Q87" s="4" t="s">
        <v>58</v>
      </c>
      <c r="R87" s="8" t="s">
        <v>130</v>
      </c>
      <c r="S87" s="4" t="s">
        <v>58</v>
      </c>
      <c r="T87" s="8" t="s">
        <v>130</v>
      </c>
      <c r="U87" s="4" t="s">
        <v>58</v>
      </c>
      <c r="V87" s="8" t="s">
        <v>130</v>
      </c>
      <c r="W87" s="4" t="s">
        <v>58</v>
      </c>
    </row>
    <row r="88" spans="1:52" ht="15.5" x14ac:dyDescent="0.35">
      <c r="A88" s="5" t="s">
        <v>152</v>
      </c>
      <c r="C88">
        <v>16</v>
      </c>
      <c r="D88" s="16">
        <v>0.8</v>
      </c>
      <c r="E88" s="3">
        <f>+$D88*E$58</f>
        <v>8.8751997905145554</v>
      </c>
      <c r="F88" s="16">
        <v>0.8</v>
      </c>
      <c r="G88" s="3">
        <f>+$F88*G$58</f>
        <v>10.099105498254787</v>
      </c>
      <c r="H88" s="16">
        <v>0.8</v>
      </c>
      <c r="I88" s="3">
        <f>+$H88*I$58</f>
        <v>0.33790565567401309</v>
      </c>
      <c r="J88" s="16">
        <v>0.8</v>
      </c>
      <c r="K88" s="3">
        <f>+$J88*K$58</f>
        <v>0.19225882086403528</v>
      </c>
      <c r="L88" s="16">
        <v>0.8</v>
      </c>
      <c r="M88" s="3">
        <f>+$L88*M$58</f>
        <v>0.17939651825006814</v>
      </c>
      <c r="N88" s="16">
        <v>0.8</v>
      </c>
      <c r="O88" s="3">
        <f>+$N88*O$58</f>
        <v>5.5213731090474658</v>
      </c>
      <c r="P88" s="16">
        <v>0.8</v>
      </c>
      <c r="Q88" s="3">
        <f>+$P88*Q$58</f>
        <v>7.3758265127638865</v>
      </c>
      <c r="R88" s="16">
        <v>0.8</v>
      </c>
      <c r="S88" s="3">
        <f>+$R88*S$58</f>
        <v>0.11689503629782455</v>
      </c>
      <c r="T88" s="16">
        <v>0.8</v>
      </c>
      <c r="U88" s="3">
        <f>+$T88*U$58</f>
        <v>0.48832264437670486</v>
      </c>
      <c r="V88" s="16">
        <v>0.8</v>
      </c>
      <c r="W88" s="3">
        <f>+$V88*W$58</f>
        <v>1.8042860506839458</v>
      </c>
      <c r="X88" s="3">
        <f>+E88+G88+I88+K88+M88+O88+Q88+S88+U88+W88</f>
        <v>34.990569636727294</v>
      </c>
    </row>
    <row r="89" spans="1:52" ht="15.5" x14ac:dyDescent="0.35">
      <c r="A89" s="5" t="s">
        <v>153</v>
      </c>
      <c r="C89">
        <v>18</v>
      </c>
      <c r="D89" s="16">
        <v>0.2</v>
      </c>
      <c r="E89" s="3">
        <f>+$D89*E$58</f>
        <v>2.2187999476286389</v>
      </c>
      <c r="F89" s="16">
        <v>0.2</v>
      </c>
      <c r="G89" s="3">
        <f>+$F89*G$58</f>
        <v>2.5247763745636966</v>
      </c>
      <c r="H89" s="16">
        <v>0.2</v>
      </c>
      <c r="I89" s="3">
        <f>+$H89*I$58</f>
        <v>8.4476413918503274E-2</v>
      </c>
      <c r="J89" s="16">
        <v>0.2</v>
      </c>
      <c r="K89" s="3">
        <f>+$J89*K$58</f>
        <v>4.8064705216008821E-2</v>
      </c>
      <c r="L89" s="16">
        <v>0.2</v>
      </c>
      <c r="M89" s="3">
        <f>+$L89*M$58</f>
        <v>4.4849129562517034E-2</v>
      </c>
      <c r="N89" s="16">
        <v>0.2</v>
      </c>
      <c r="O89" s="3">
        <f>+$N89*O$58</f>
        <v>1.3803432772618665</v>
      </c>
      <c r="P89" s="16">
        <v>0.2</v>
      </c>
      <c r="Q89" s="3">
        <f>+$P89*Q$58</f>
        <v>1.8439566281909716</v>
      </c>
      <c r="R89" s="16">
        <v>0.2</v>
      </c>
      <c r="S89" s="3">
        <f>+$R89*S$58</f>
        <v>2.9223759074456138E-2</v>
      </c>
      <c r="T89" s="16">
        <v>0.2</v>
      </c>
      <c r="U89" s="3">
        <f>+$T89*U$58</f>
        <v>0.12208066109417622</v>
      </c>
      <c r="V89" s="16">
        <v>0.2</v>
      </c>
      <c r="W89" s="3">
        <f>+$V89*W$58</f>
        <v>0.45107151267098644</v>
      </c>
      <c r="X89" s="3">
        <f>+E89+G89+I89+K89+M89+O89+Q89+S89+U89+W89</f>
        <v>8.7476424091818235</v>
      </c>
    </row>
    <row r="90" spans="1:52" ht="15.5" x14ac:dyDescent="0.35">
      <c r="A90" s="5" t="s">
        <v>10</v>
      </c>
      <c r="D90" s="16">
        <f>SUM(D88:D89)</f>
        <v>1</v>
      </c>
      <c r="E90" s="30">
        <f>SUM(E88:E89)</f>
        <v>11.093999738143195</v>
      </c>
      <c r="F90" s="32">
        <f>SUM(F88:F89)</f>
        <v>1</v>
      </c>
      <c r="G90" s="30">
        <f t="shared" ref="G90:U90" si="65">SUM(G88:G89)</f>
        <v>12.623881872818483</v>
      </c>
      <c r="H90" s="32">
        <f>SUM(H88:H89)</f>
        <v>1</v>
      </c>
      <c r="I90" s="30">
        <f t="shared" si="65"/>
        <v>0.42238206959251634</v>
      </c>
      <c r="J90" s="32">
        <f>SUM(J88:J89)</f>
        <v>1</v>
      </c>
      <c r="K90" s="30">
        <f t="shared" si="65"/>
        <v>0.24032352608004409</v>
      </c>
      <c r="L90" s="32">
        <f>SUM(L88:L89)</f>
        <v>1</v>
      </c>
      <c r="M90" s="30">
        <f t="shared" si="65"/>
        <v>0.22424564781258516</v>
      </c>
      <c r="N90" s="32">
        <f>SUM(N88:N89)</f>
        <v>1</v>
      </c>
      <c r="O90" s="30">
        <f t="shared" si="65"/>
        <v>6.9017163863093325</v>
      </c>
      <c r="P90" s="32">
        <f>SUM(P88:P89)</f>
        <v>1</v>
      </c>
      <c r="Q90" s="30">
        <f t="shared" si="65"/>
        <v>9.2197831409548581</v>
      </c>
      <c r="R90" s="32">
        <f>SUM(R88:R89)</f>
        <v>1</v>
      </c>
      <c r="S90" s="30">
        <f t="shared" si="65"/>
        <v>0.14611879537228067</v>
      </c>
      <c r="T90" s="32">
        <f>SUM(T88:T89)</f>
        <v>1</v>
      </c>
      <c r="U90" s="30">
        <f t="shared" si="65"/>
        <v>0.61040330547088106</v>
      </c>
      <c r="V90" s="32">
        <f>SUM(V88:V89)</f>
        <v>1</v>
      </c>
      <c r="W90" s="30">
        <f t="shared" ref="W90" si="66">SUM(W88:W89)</f>
        <v>2.2553575633549321</v>
      </c>
      <c r="X90" s="3">
        <f>+E90+G90+I90+K90+M90+O90+Q90+S90+U90+W90</f>
        <v>43.738212045909108</v>
      </c>
      <c r="AB90" s="4" t="s">
        <v>0</v>
      </c>
      <c r="AC90" s="4" t="s">
        <v>1</v>
      </c>
      <c r="AD90" s="4" t="s">
        <v>2</v>
      </c>
      <c r="AE90" s="4" t="s">
        <v>3</v>
      </c>
      <c r="AF90" s="4" t="s">
        <v>4</v>
      </c>
      <c r="AG90" s="4" t="s">
        <v>5</v>
      </c>
      <c r="AH90" s="4" t="s">
        <v>6</v>
      </c>
      <c r="AI90" s="4" t="s">
        <v>79</v>
      </c>
      <c r="AJ90" s="4" t="s">
        <v>81</v>
      </c>
      <c r="AK90" s="4" t="s">
        <v>9</v>
      </c>
      <c r="AL90" t="s">
        <v>126</v>
      </c>
    </row>
    <row r="91" spans="1:52" ht="15.5" x14ac:dyDescent="0.35">
      <c r="A91" s="4" t="s">
        <v>154</v>
      </c>
      <c r="AA91" t="s">
        <v>154</v>
      </c>
      <c r="AB91" s="3">
        <f>+E61</f>
        <v>2005.9968617424379</v>
      </c>
      <c r="AC91" s="3">
        <f>+G61</f>
        <v>2282.6273677305421</v>
      </c>
      <c r="AD91" s="3">
        <f>+I61</f>
        <v>76.374357856319563</v>
      </c>
      <c r="AE91" s="3">
        <f>+K61</f>
        <v>43.454863033927978</v>
      </c>
      <c r="AF91" s="3">
        <f>+M61</f>
        <v>40.547690318111989</v>
      </c>
      <c r="AG91" s="3">
        <f>+O61</f>
        <v>1247.9558083972056</v>
      </c>
      <c r="AH91" s="3">
        <f>+Q61</f>
        <v>1667.1044243053834</v>
      </c>
      <c r="AI91" s="3">
        <f>+S61</f>
        <v>26.42093490867876</v>
      </c>
      <c r="AJ91" s="3">
        <f>+U61</f>
        <v>110.37201587105295</v>
      </c>
      <c r="AK91" s="3">
        <f>+W61</f>
        <v>407.80965395572372</v>
      </c>
      <c r="AL91" s="3">
        <f>SUM(AB91:AK91)</f>
        <v>7908.6639781193844</v>
      </c>
      <c r="AO91" s="4" t="s">
        <v>0</v>
      </c>
      <c r="AP91" s="4" t="s">
        <v>1</v>
      </c>
      <c r="AQ91" s="4" t="s">
        <v>2</v>
      </c>
      <c r="AR91" s="4" t="s">
        <v>3</v>
      </c>
      <c r="AS91" s="4" t="s">
        <v>4</v>
      </c>
      <c r="AT91" s="4" t="s">
        <v>5</v>
      </c>
      <c r="AU91" s="4" t="s">
        <v>6</v>
      </c>
      <c r="AV91" s="4" t="s">
        <v>7</v>
      </c>
      <c r="AW91" s="4" t="s">
        <v>8</v>
      </c>
      <c r="AX91" s="4" t="s">
        <v>9</v>
      </c>
      <c r="AY91" s="4" t="s">
        <v>10</v>
      </c>
    </row>
    <row r="92" spans="1:52" ht="15.5" x14ac:dyDescent="0.35">
      <c r="A92" s="5" t="s">
        <v>156</v>
      </c>
      <c r="B92" t="s">
        <v>143</v>
      </c>
      <c r="C92">
        <v>25</v>
      </c>
      <c r="D92" s="16">
        <v>0.1</v>
      </c>
      <c r="E92" s="3">
        <f t="shared" ref="E92:E97" si="67">+$D92*E$61</f>
        <v>200.5996861742438</v>
      </c>
      <c r="F92" s="16">
        <v>0.1</v>
      </c>
      <c r="G92" s="3">
        <f>+$F92*G$61</f>
        <v>228.26273677305423</v>
      </c>
      <c r="H92" s="16">
        <v>0</v>
      </c>
      <c r="I92" s="3">
        <f t="shared" ref="I92:I97" si="68">+$H92*I$61</f>
        <v>0</v>
      </c>
      <c r="J92" s="16">
        <v>0</v>
      </c>
      <c r="K92" s="3">
        <f>+$J92*K$61</f>
        <v>0</v>
      </c>
      <c r="L92" s="16">
        <v>0.1</v>
      </c>
      <c r="M92" s="3">
        <f>+$L92*M$61</f>
        <v>4.0547690318111993</v>
      </c>
      <c r="N92" s="16">
        <v>0</v>
      </c>
      <c r="O92" s="3">
        <f>+$N92*O$61</f>
        <v>0</v>
      </c>
      <c r="P92" s="16">
        <v>0</v>
      </c>
      <c r="Q92" s="3">
        <f>+$P92*Q$61</f>
        <v>0</v>
      </c>
      <c r="R92" s="16">
        <v>0</v>
      </c>
      <c r="S92" s="3">
        <f>+$R92*S$61</f>
        <v>0</v>
      </c>
      <c r="T92" s="16">
        <v>0</v>
      </c>
      <c r="U92" s="3">
        <f>+$T92*U$61</f>
        <v>0</v>
      </c>
      <c r="V92" s="16">
        <v>0</v>
      </c>
      <c r="W92" s="3">
        <f>+$V92*W$61</f>
        <v>0</v>
      </c>
      <c r="X92" s="3">
        <f t="shared" ref="X92:X98" si="69">+E92+G92+I92+K92+M92+O92+Q92+S92+U92+W92</f>
        <v>432.91719197910919</v>
      </c>
      <c r="AA92" s="5" t="s">
        <v>156</v>
      </c>
      <c r="AB92" s="16">
        <f t="shared" ref="AB92:AB98" si="70">+D92</f>
        <v>0.1</v>
      </c>
      <c r="AC92" s="16">
        <f t="shared" ref="AC92:AC98" si="71">+F92</f>
        <v>0.1</v>
      </c>
      <c r="AD92" s="16">
        <f t="shared" ref="AD92:AD97" si="72">+H92</f>
        <v>0</v>
      </c>
      <c r="AE92" s="16">
        <f t="shared" ref="AE92:AE97" si="73">+J92</f>
        <v>0</v>
      </c>
      <c r="AF92" s="16">
        <f t="shared" ref="AF92:AF98" si="74">+L92</f>
        <v>0.1</v>
      </c>
      <c r="AG92" s="16">
        <f t="shared" ref="AG92:AG98" si="75">+N92</f>
        <v>0</v>
      </c>
      <c r="AH92" s="16">
        <f t="shared" ref="AH92:AH98" si="76">+P92</f>
        <v>0</v>
      </c>
      <c r="AI92" s="16">
        <f t="shared" ref="AI92:AI98" si="77">+R92</f>
        <v>0</v>
      </c>
      <c r="AJ92" s="16">
        <f t="shared" ref="AJ92:AJ98" si="78">+T92</f>
        <v>0</v>
      </c>
      <c r="AK92" s="16">
        <f t="shared" ref="AK92:AK98" si="79">+V92</f>
        <v>0</v>
      </c>
      <c r="AL92" s="3"/>
      <c r="AN92" s="5" t="s">
        <v>156</v>
      </c>
      <c r="AO92" s="3">
        <f t="shared" ref="AO92:AO98" si="80">+E92</f>
        <v>200.5996861742438</v>
      </c>
      <c r="AP92" s="3">
        <f t="shared" ref="AP92:AP98" si="81">+G92</f>
        <v>228.26273677305423</v>
      </c>
      <c r="AQ92" s="3">
        <f t="shared" ref="AQ92:AQ98" si="82">+I92</f>
        <v>0</v>
      </c>
      <c r="AR92" s="3">
        <f t="shared" ref="AR92:AR98" si="83">+K92</f>
        <v>0</v>
      </c>
      <c r="AS92" s="3">
        <f t="shared" ref="AS92:AS98" si="84">+M92</f>
        <v>4.0547690318111993</v>
      </c>
      <c r="AT92" s="3">
        <f t="shared" ref="AT92:AT98" si="85">+O92</f>
        <v>0</v>
      </c>
      <c r="AU92" s="3">
        <f t="shared" ref="AU92:AU98" si="86">+Q92</f>
        <v>0</v>
      </c>
      <c r="AV92" s="3">
        <f t="shared" ref="AV92:AV98" si="87">+S92</f>
        <v>0</v>
      </c>
      <c r="AW92" s="3">
        <f t="shared" ref="AW92:AW98" si="88">+U92</f>
        <v>0</v>
      </c>
      <c r="AX92" s="3">
        <f t="shared" ref="AX92:AX98" si="89">+W92</f>
        <v>0</v>
      </c>
      <c r="AY92" s="3">
        <f>SUM(AO92:AX92)</f>
        <v>432.91719197910919</v>
      </c>
    </row>
    <row r="93" spans="1:52" ht="15.5" x14ac:dyDescent="0.35">
      <c r="A93" s="5" t="s">
        <v>157</v>
      </c>
      <c r="B93" t="s">
        <v>140</v>
      </c>
      <c r="C93">
        <v>25</v>
      </c>
      <c r="D93" s="16">
        <v>0.1</v>
      </c>
      <c r="E93" s="3">
        <f t="shared" si="67"/>
        <v>200.5996861742438</v>
      </c>
      <c r="F93" s="16">
        <v>0.1</v>
      </c>
      <c r="G93" s="3">
        <f t="shared" ref="G93:G97" si="90">+$F93*G$61</f>
        <v>228.26273677305423</v>
      </c>
      <c r="H93" s="16">
        <v>0.05</v>
      </c>
      <c r="I93" s="3">
        <f t="shared" si="68"/>
        <v>3.8187178928159784</v>
      </c>
      <c r="J93" s="16">
        <v>0.05</v>
      </c>
      <c r="K93" s="3">
        <f>+$J93*K$61</f>
        <v>2.1727431516963991</v>
      </c>
      <c r="L93" s="16">
        <v>0.05</v>
      </c>
      <c r="M93" s="3">
        <f t="shared" ref="M93:M97" si="91">+$L93*M$61</f>
        <v>2.0273845159055996</v>
      </c>
      <c r="N93" s="16">
        <v>0.05</v>
      </c>
      <c r="O93" s="3">
        <f t="shared" ref="O93:O97" si="92">+$N93*O$61</f>
        <v>62.397790419860286</v>
      </c>
      <c r="P93" s="16">
        <v>0.1</v>
      </c>
      <c r="Q93" s="3">
        <f t="shared" ref="Q93:Q97" si="93">+$P93*Q$61</f>
        <v>166.71044243053836</v>
      </c>
      <c r="R93" s="16">
        <v>0.1</v>
      </c>
      <c r="S93" s="3">
        <f t="shared" ref="S93:S97" si="94">+$R93*S$61</f>
        <v>2.6420934908678761</v>
      </c>
      <c r="T93" s="16">
        <v>0.1</v>
      </c>
      <c r="U93" s="3">
        <f t="shared" ref="U93:U97" si="95">+$T93*U$61</f>
        <v>11.037201587105296</v>
      </c>
      <c r="V93" s="16">
        <v>0.25</v>
      </c>
      <c r="W93" s="3">
        <f t="shared" ref="W93:W97" si="96">+$V93*W$61</f>
        <v>101.95241348893093</v>
      </c>
      <c r="X93" s="3">
        <f t="shared" si="69"/>
        <v>781.62120992501877</v>
      </c>
      <c r="AA93" s="5" t="s">
        <v>157</v>
      </c>
      <c r="AB93" s="16">
        <f t="shared" si="70"/>
        <v>0.1</v>
      </c>
      <c r="AC93" s="16">
        <f t="shared" si="71"/>
        <v>0.1</v>
      </c>
      <c r="AD93" s="16">
        <f t="shared" si="72"/>
        <v>0.05</v>
      </c>
      <c r="AE93" s="16">
        <f t="shared" si="73"/>
        <v>0.05</v>
      </c>
      <c r="AF93" s="16">
        <f t="shared" si="74"/>
        <v>0.05</v>
      </c>
      <c r="AG93" s="16">
        <f t="shared" si="75"/>
        <v>0.05</v>
      </c>
      <c r="AH93" s="16">
        <f t="shared" si="76"/>
        <v>0.1</v>
      </c>
      <c r="AI93" s="16">
        <f t="shared" si="77"/>
        <v>0.1</v>
      </c>
      <c r="AJ93" s="16">
        <f t="shared" si="78"/>
        <v>0.1</v>
      </c>
      <c r="AK93" s="16">
        <f t="shared" si="79"/>
        <v>0.25</v>
      </c>
      <c r="AN93" s="5" t="s">
        <v>157</v>
      </c>
      <c r="AO93" s="3">
        <f t="shared" si="80"/>
        <v>200.5996861742438</v>
      </c>
      <c r="AP93" s="3">
        <f t="shared" si="81"/>
        <v>228.26273677305423</v>
      </c>
      <c r="AQ93" s="3">
        <f t="shared" si="82"/>
        <v>3.8187178928159784</v>
      </c>
      <c r="AR93" s="3">
        <f t="shared" si="83"/>
        <v>2.1727431516963991</v>
      </c>
      <c r="AS93" s="3">
        <f t="shared" si="84"/>
        <v>2.0273845159055996</v>
      </c>
      <c r="AT93" s="3">
        <f t="shared" si="85"/>
        <v>62.397790419860286</v>
      </c>
      <c r="AU93" s="3">
        <f t="shared" si="86"/>
        <v>166.71044243053836</v>
      </c>
      <c r="AV93" s="3">
        <f t="shared" si="87"/>
        <v>2.6420934908678761</v>
      </c>
      <c r="AW93" s="3">
        <f t="shared" si="88"/>
        <v>11.037201587105296</v>
      </c>
      <c r="AX93" s="3">
        <f t="shared" si="89"/>
        <v>101.95241348893093</v>
      </c>
      <c r="AY93" s="3">
        <f t="shared" ref="AY93:AY97" si="97">SUM(AO93:AX93)</f>
        <v>781.62120992501877</v>
      </c>
    </row>
    <row r="94" spans="1:52" ht="15.5" x14ac:dyDescent="0.35">
      <c r="A94" s="5" t="s">
        <v>158</v>
      </c>
      <c r="B94" t="s">
        <v>143</v>
      </c>
      <c r="C94">
        <v>25</v>
      </c>
      <c r="D94" s="16">
        <v>0.15</v>
      </c>
      <c r="E94" s="3">
        <f t="shared" si="67"/>
        <v>300.89952926136567</v>
      </c>
      <c r="F94" s="16">
        <v>0.15</v>
      </c>
      <c r="G94" s="3">
        <f t="shared" si="90"/>
        <v>342.39410515958133</v>
      </c>
      <c r="H94" s="16">
        <v>0</v>
      </c>
      <c r="I94" s="3">
        <f t="shared" si="68"/>
        <v>0</v>
      </c>
      <c r="J94" s="16">
        <v>0</v>
      </c>
      <c r="K94" s="3">
        <f t="shared" ref="K94:K97" si="98">+$J94*K$61</f>
        <v>0</v>
      </c>
      <c r="L94" s="16">
        <v>0.15</v>
      </c>
      <c r="M94" s="3">
        <f t="shared" si="91"/>
        <v>6.0821535477167981</v>
      </c>
      <c r="N94" s="16">
        <v>0.3</v>
      </c>
      <c r="O94" s="3">
        <f t="shared" si="92"/>
        <v>374.38674251916166</v>
      </c>
      <c r="P94" s="16">
        <v>0.4</v>
      </c>
      <c r="Q94" s="3">
        <f t="shared" si="93"/>
        <v>666.84176972215346</v>
      </c>
      <c r="R94" s="16">
        <v>0.4</v>
      </c>
      <c r="S94" s="3">
        <f t="shared" si="94"/>
        <v>10.568373963471505</v>
      </c>
      <c r="T94" s="16">
        <v>0.3</v>
      </c>
      <c r="U94" s="3">
        <f t="shared" si="95"/>
        <v>33.111604761315881</v>
      </c>
      <c r="V94" s="16">
        <v>0.3</v>
      </c>
      <c r="W94" s="3">
        <f t="shared" si="96"/>
        <v>122.34289618671711</v>
      </c>
      <c r="X94" s="3">
        <f t="shared" si="69"/>
        <v>1856.6271751214833</v>
      </c>
      <c r="AA94" s="5" t="s">
        <v>158</v>
      </c>
      <c r="AB94" s="16">
        <f t="shared" si="70"/>
        <v>0.15</v>
      </c>
      <c r="AC94" s="16">
        <f t="shared" si="71"/>
        <v>0.15</v>
      </c>
      <c r="AD94" s="16">
        <f t="shared" si="72"/>
        <v>0</v>
      </c>
      <c r="AE94" s="16">
        <f t="shared" si="73"/>
        <v>0</v>
      </c>
      <c r="AF94" s="16">
        <f t="shared" si="74"/>
        <v>0.15</v>
      </c>
      <c r="AG94" s="16">
        <f t="shared" si="75"/>
        <v>0.3</v>
      </c>
      <c r="AH94" s="16">
        <f t="shared" si="76"/>
        <v>0.4</v>
      </c>
      <c r="AI94" s="16">
        <f t="shared" si="77"/>
        <v>0.4</v>
      </c>
      <c r="AJ94" s="16">
        <f t="shared" si="78"/>
        <v>0.3</v>
      </c>
      <c r="AK94" s="16">
        <f t="shared" si="79"/>
        <v>0.3</v>
      </c>
      <c r="AN94" s="5" t="s">
        <v>158</v>
      </c>
      <c r="AO94" s="3">
        <f t="shared" si="80"/>
        <v>300.89952926136567</v>
      </c>
      <c r="AP94" s="3">
        <f t="shared" si="81"/>
        <v>342.39410515958133</v>
      </c>
      <c r="AQ94" s="3">
        <f t="shared" si="82"/>
        <v>0</v>
      </c>
      <c r="AR94" s="3">
        <f t="shared" si="83"/>
        <v>0</v>
      </c>
      <c r="AS94" s="3">
        <f t="shared" si="84"/>
        <v>6.0821535477167981</v>
      </c>
      <c r="AT94" s="3">
        <f t="shared" si="85"/>
        <v>374.38674251916166</v>
      </c>
      <c r="AU94" s="3">
        <f t="shared" si="86"/>
        <v>666.84176972215346</v>
      </c>
      <c r="AV94" s="3">
        <f t="shared" si="87"/>
        <v>10.568373963471505</v>
      </c>
      <c r="AW94" s="3">
        <f t="shared" si="88"/>
        <v>33.111604761315881</v>
      </c>
      <c r="AX94" s="3">
        <f t="shared" si="89"/>
        <v>122.34289618671711</v>
      </c>
      <c r="AY94" s="3">
        <f t="shared" si="97"/>
        <v>1856.6271751214833</v>
      </c>
    </row>
    <row r="95" spans="1:52" ht="15.5" x14ac:dyDescent="0.35">
      <c r="A95" s="5" t="s">
        <v>159</v>
      </c>
      <c r="B95" t="s">
        <v>143</v>
      </c>
      <c r="C95">
        <v>25</v>
      </c>
      <c r="D95" s="16">
        <v>0.05</v>
      </c>
      <c r="E95" s="3">
        <f t="shared" si="67"/>
        <v>100.2998430871219</v>
      </c>
      <c r="F95" s="16">
        <v>0.05</v>
      </c>
      <c r="G95" s="3">
        <f t="shared" si="90"/>
        <v>114.13136838652711</v>
      </c>
      <c r="H95" s="16">
        <v>0</v>
      </c>
      <c r="I95" s="3">
        <f t="shared" si="68"/>
        <v>0</v>
      </c>
      <c r="J95" s="16">
        <v>0</v>
      </c>
      <c r="K95" s="3">
        <f t="shared" si="98"/>
        <v>0</v>
      </c>
      <c r="L95" s="16">
        <v>0</v>
      </c>
      <c r="M95" s="3">
        <f t="shared" si="91"/>
        <v>0</v>
      </c>
      <c r="N95" s="16">
        <v>0.02</v>
      </c>
      <c r="O95" s="3">
        <f t="shared" si="92"/>
        <v>24.959116167944114</v>
      </c>
      <c r="P95" s="16">
        <v>0.02</v>
      </c>
      <c r="Q95" s="3">
        <f t="shared" si="93"/>
        <v>33.34208848610767</v>
      </c>
      <c r="R95" s="16">
        <v>0.05</v>
      </c>
      <c r="S95" s="3">
        <f t="shared" si="94"/>
        <v>1.3210467454339381</v>
      </c>
      <c r="T95" s="16">
        <v>0.05</v>
      </c>
      <c r="U95" s="3">
        <f t="shared" si="95"/>
        <v>5.5186007935526478</v>
      </c>
      <c r="V95" s="16">
        <v>0.05</v>
      </c>
      <c r="W95" s="3">
        <f t="shared" si="96"/>
        <v>20.390482697786187</v>
      </c>
      <c r="X95" s="3">
        <f t="shared" si="69"/>
        <v>299.96254636447355</v>
      </c>
      <c r="AA95" s="5" t="s">
        <v>159</v>
      </c>
      <c r="AB95" s="16">
        <f t="shared" si="70"/>
        <v>0.05</v>
      </c>
      <c r="AC95" s="16">
        <f t="shared" si="71"/>
        <v>0.05</v>
      </c>
      <c r="AD95" s="16">
        <f t="shared" si="72"/>
        <v>0</v>
      </c>
      <c r="AE95" s="16">
        <f t="shared" si="73"/>
        <v>0</v>
      </c>
      <c r="AF95" s="16">
        <f t="shared" si="74"/>
        <v>0</v>
      </c>
      <c r="AG95" s="16">
        <f t="shared" si="75"/>
        <v>0.02</v>
      </c>
      <c r="AH95" s="16">
        <f t="shared" si="76"/>
        <v>0.02</v>
      </c>
      <c r="AI95" s="16">
        <f t="shared" si="77"/>
        <v>0.05</v>
      </c>
      <c r="AJ95" s="16">
        <f t="shared" si="78"/>
        <v>0.05</v>
      </c>
      <c r="AK95" s="16">
        <f t="shared" si="79"/>
        <v>0.05</v>
      </c>
      <c r="AN95" s="5" t="s">
        <v>159</v>
      </c>
      <c r="AO95" s="3">
        <f t="shared" si="80"/>
        <v>100.2998430871219</v>
      </c>
      <c r="AP95" s="3">
        <f t="shared" si="81"/>
        <v>114.13136838652711</v>
      </c>
      <c r="AQ95" s="3">
        <f t="shared" si="82"/>
        <v>0</v>
      </c>
      <c r="AR95" s="3">
        <f t="shared" si="83"/>
        <v>0</v>
      </c>
      <c r="AS95" s="3">
        <f t="shared" si="84"/>
        <v>0</v>
      </c>
      <c r="AT95" s="3">
        <f t="shared" si="85"/>
        <v>24.959116167944114</v>
      </c>
      <c r="AU95" s="3">
        <f t="shared" si="86"/>
        <v>33.34208848610767</v>
      </c>
      <c r="AV95" s="3">
        <f t="shared" si="87"/>
        <v>1.3210467454339381</v>
      </c>
      <c r="AW95" s="3">
        <f t="shared" si="88"/>
        <v>5.5186007935526478</v>
      </c>
      <c r="AX95" s="3">
        <f t="shared" si="89"/>
        <v>20.390482697786187</v>
      </c>
      <c r="AY95" s="3">
        <f t="shared" si="97"/>
        <v>299.96254636447355</v>
      </c>
    </row>
    <row r="96" spans="1:52" ht="15.5" x14ac:dyDescent="0.35">
      <c r="A96" s="5" t="s">
        <v>148</v>
      </c>
      <c r="B96" t="s">
        <v>146</v>
      </c>
      <c r="C96">
        <v>35</v>
      </c>
      <c r="D96" s="16">
        <v>0.05</v>
      </c>
      <c r="E96" s="3">
        <f t="shared" si="67"/>
        <v>100.2998430871219</v>
      </c>
      <c r="F96" s="16">
        <v>0.05</v>
      </c>
      <c r="G96" s="3">
        <f t="shared" si="90"/>
        <v>114.13136838652711</v>
      </c>
      <c r="H96" s="16">
        <v>0.4</v>
      </c>
      <c r="I96" s="3">
        <f t="shared" si="68"/>
        <v>30.549743142527827</v>
      </c>
      <c r="J96" s="16">
        <v>0.2</v>
      </c>
      <c r="K96" s="3">
        <f t="shared" si="98"/>
        <v>8.6909726067855964</v>
      </c>
      <c r="L96" s="16">
        <v>0.05</v>
      </c>
      <c r="M96" s="3">
        <f t="shared" si="91"/>
        <v>2.0273845159055996</v>
      </c>
      <c r="N96" s="16">
        <v>0.1</v>
      </c>
      <c r="O96" s="3">
        <f t="shared" si="92"/>
        <v>124.79558083972057</v>
      </c>
      <c r="P96" s="16">
        <v>0.05</v>
      </c>
      <c r="Q96" s="3">
        <f t="shared" si="93"/>
        <v>83.355221215269182</v>
      </c>
      <c r="R96" s="16">
        <v>0</v>
      </c>
      <c r="S96" s="3">
        <f t="shared" si="94"/>
        <v>0</v>
      </c>
      <c r="T96" s="16">
        <v>0</v>
      </c>
      <c r="U96" s="3">
        <f t="shared" si="95"/>
        <v>0</v>
      </c>
      <c r="V96" s="16">
        <v>0</v>
      </c>
      <c r="W96" s="3">
        <f t="shared" si="96"/>
        <v>0</v>
      </c>
      <c r="X96" s="3">
        <f t="shared" si="69"/>
        <v>463.85011379385782</v>
      </c>
      <c r="AA96" s="5" t="s">
        <v>148</v>
      </c>
      <c r="AB96" s="16">
        <f t="shared" si="70"/>
        <v>0.05</v>
      </c>
      <c r="AC96" s="16">
        <f t="shared" si="71"/>
        <v>0.05</v>
      </c>
      <c r="AD96" s="16">
        <f t="shared" si="72"/>
        <v>0.4</v>
      </c>
      <c r="AE96" s="16">
        <f t="shared" si="73"/>
        <v>0.2</v>
      </c>
      <c r="AF96" s="16">
        <f t="shared" si="74"/>
        <v>0.05</v>
      </c>
      <c r="AG96" s="16">
        <f t="shared" si="75"/>
        <v>0.1</v>
      </c>
      <c r="AH96" s="16">
        <f t="shared" si="76"/>
        <v>0.05</v>
      </c>
      <c r="AI96" s="16">
        <f t="shared" si="77"/>
        <v>0</v>
      </c>
      <c r="AJ96" s="16">
        <f t="shared" si="78"/>
        <v>0</v>
      </c>
      <c r="AK96" s="16">
        <f t="shared" si="79"/>
        <v>0</v>
      </c>
      <c r="AN96" s="5" t="s">
        <v>148</v>
      </c>
      <c r="AO96" s="3">
        <f t="shared" si="80"/>
        <v>100.2998430871219</v>
      </c>
      <c r="AP96" s="3">
        <f t="shared" si="81"/>
        <v>114.13136838652711</v>
      </c>
      <c r="AQ96" s="3">
        <f t="shared" si="82"/>
        <v>30.549743142527827</v>
      </c>
      <c r="AR96" s="3">
        <f t="shared" si="83"/>
        <v>8.6909726067855964</v>
      </c>
      <c r="AS96" s="3">
        <f t="shared" si="84"/>
        <v>2.0273845159055996</v>
      </c>
      <c r="AT96" s="3">
        <f t="shared" si="85"/>
        <v>124.79558083972057</v>
      </c>
      <c r="AU96" s="3">
        <f t="shared" si="86"/>
        <v>83.355221215269182</v>
      </c>
      <c r="AV96" s="3">
        <f t="shared" si="87"/>
        <v>0</v>
      </c>
      <c r="AW96" s="3">
        <f t="shared" si="88"/>
        <v>0</v>
      </c>
      <c r="AX96" s="3">
        <f t="shared" si="89"/>
        <v>0</v>
      </c>
      <c r="AY96" s="3">
        <f t="shared" si="97"/>
        <v>463.85011379385782</v>
      </c>
    </row>
    <row r="97" spans="1:52" ht="15.5" x14ac:dyDescent="0.35">
      <c r="A97" s="5" t="s">
        <v>149</v>
      </c>
      <c r="B97" t="s">
        <v>143</v>
      </c>
      <c r="C97">
        <v>25</v>
      </c>
      <c r="D97" s="16">
        <v>0.55000000000000004</v>
      </c>
      <c r="E97" s="3">
        <f t="shared" si="67"/>
        <v>1103.2982739583408</v>
      </c>
      <c r="F97" s="16">
        <v>0.55000000000000004</v>
      </c>
      <c r="G97" s="3">
        <f t="shared" si="90"/>
        <v>1255.4450522517982</v>
      </c>
      <c r="H97" s="16">
        <v>0.55000000000000004</v>
      </c>
      <c r="I97" s="3">
        <f t="shared" si="68"/>
        <v>42.005896820975764</v>
      </c>
      <c r="J97" s="16">
        <v>0.75</v>
      </c>
      <c r="K97" s="3">
        <f t="shared" si="98"/>
        <v>32.591147275445984</v>
      </c>
      <c r="L97" s="16">
        <v>0.65</v>
      </c>
      <c r="M97" s="3">
        <f t="shared" si="91"/>
        <v>26.355998706772795</v>
      </c>
      <c r="N97" s="16">
        <v>0.53</v>
      </c>
      <c r="O97" s="3">
        <f t="shared" si="92"/>
        <v>661.41657845051895</v>
      </c>
      <c r="P97" s="16">
        <v>0.43</v>
      </c>
      <c r="Q97" s="3">
        <f t="shared" si="93"/>
        <v>716.85490245131484</v>
      </c>
      <c r="R97" s="16">
        <v>0.45</v>
      </c>
      <c r="S97" s="3">
        <f t="shared" si="94"/>
        <v>11.889420708905442</v>
      </c>
      <c r="T97" s="16">
        <v>0.55000000000000004</v>
      </c>
      <c r="U97" s="3">
        <f t="shared" si="95"/>
        <v>60.704608729079126</v>
      </c>
      <c r="V97" s="16">
        <v>0.4</v>
      </c>
      <c r="W97" s="3">
        <f t="shared" si="96"/>
        <v>163.12386158228949</v>
      </c>
      <c r="X97" s="3">
        <f t="shared" si="69"/>
        <v>4073.685740935442</v>
      </c>
      <c r="AA97" s="5" t="s">
        <v>149</v>
      </c>
      <c r="AB97" s="16">
        <f t="shared" si="70"/>
        <v>0.55000000000000004</v>
      </c>
      <c r="AC97" s="16">
        <f t="shared" si="71"/>
        <v>0.55000000000000004</v>
      </c>
      <c r="AD97" s="16">
        <f t="shared" si="72"/>
        <v>0.55000000000000004</v>
      </c>
      <c r="AE97" s="16">
        <f t="shared" si="73"/>
        <v>0.75</v>
      </c>
      <c r="AF97" s="16">
        <f t="shared" si="74"/>
        <v>0.65</v>
      </c>
      <c r="AG97" s="16">
        <f t="shared" si="75"/>
        <v>0.53</v>
      </c>
      <c r="AH97" s="16">
        <f t="shared" si="76"/>
        <v>0.43</v>
      </c>
      <c r="AI97" s="16">
        <f t="shared" si="77"/>
        <v>0.45</v>
      </c>
      <c r="AJ97" s="16">
        <f t="shared" si="78"/>
        <v>0.55000000000000004</v>
      </c>
      <c r="AK97" s="16">
        <f t="shared" si="79"/>
        <v>0.4</v>
      </c>
      <c r="AN97" s="5" t="s">
        <v>149</v>
      </c>
      <c r="AO97" s="3">
        <f t="shared" si="80"/>
        <v>1103.2982739583408</v>
      </c>
      <c r="AP97" s="3">
        <f t="shared" si="81"/>
        <v>1255.4450522517982</v>
      </c>
      <c r="AQ97" s="3">
        <f t="shared" si="82"/>
        <v>42.005896820975764</v>
      </c>
      <c r="AR97" s="3">
        <f t="shared" si="83"/>
        <v>32.591147275445984</v>
      </c>
      <c r="AS97" s="3">
        <f t="shared" si="84"/>
        <v>26.355998706772795</v>
      </c>
      <c r="AT97" s="3">
        <f t="shared" si="85"/>
        <v>661.41657845051895</v>
      </c>
      <c r="AU97" s="3">
        <f t="shared" si="86"/>
        <v>716.85490245131484</v>
      </c>
      <c r="AV97" s="3">
        <f t="shared" si="87"/>
        <v>11.889420708905442</v>
      </c>
      <c r="AW97" s="3">
        <f t="shared" si="88"/>
        <v>60.704608729079126</v>
      </c>
      <c r="AX97" s="3">
        <f t="shared" si="89"/>
        <v>163.12386158228949</v>
      </c>
      <c r="AY97" s="3">
        <f t="shared" si="97"/>
        <v>4073.685740935442</v>
      </c>
    </row>
    <row r="98" spans="1:52" ht="15.5" x14ac:dyDescent="0.35">
      <c r="A98" s="5" t="s">
        <v>10</v>
      </c>
      <c r="D98" s="16">
        <f>SUM(D92:D97)</f>
        <v>1</v>
      </c>
      <c r="E98" s="30">
        <f t="shared" ref="E98:U98" si="99">SUM(E92:E97)</f>
        <v>2005.9968617424379</v>
      </c>
      <c r="F98" s="16">
        <f>SUM(F92:F97)</f>
        <v>1</v>
      </c>
      <c r="G98" s="30">
        <f t="shared" si="99"/>
        <v>2282.6273677305421</v>
      </c>
      <c r="H98" s="16">
        <f>SUM(H92:H97)</f>
        <v>1</v>
      </c>
      <c r="I98" s="30">
        <f t="shared" si="99"/>
        <v>76.374357856319563</v>
      </c>
      <c r="J98" s="16">
        <f>SUM(J92:J97)</f>
        <v>1</v>
      </c>
      <c r="K98" s="30">
        <f t="shared" si="99"/>
        <v>43.454863033927978</v>
      </c>
      <c r="L98" s="16">
        <f>SUM(L92:L97)</f>
        <v>1</v>
      </c>
      <c r="M98" s="30">
        <f t="shared" si="99"/>
        <v>40.547690318111989</v>
      </c>
      <c r="N98" s="16">
        <f>SUM(N92:N97)</f>
        <v>1</v>
      </c>
      <c r="O98" s="30">
        <f t="shared" si="99"/>
        <v>1247.9558083972056</v>
      </c>
      <c r="P98" s="16">
        <f>SUM(P92:P97)</f>
        <v>1</v>
      </c>
      <c r="Q98" s="30">
        <f t="shared" si="99"/>
        <v>1667.1044243053834</v>
      </c>
      <c r="R98" s="16">
        <f>SUM(R92:R97)</f>
        <v>1</v>
      </c>
      <c r="S98" s="30">
        <f t="shared" si="99"/>
        <v>26.42093490867876</v>
      </c>
      <c r="T98" s="16">
        <f>SUM(T92:T97)</f>
        <v>1</v>
      </c>
      <c r="U98" s="30">
        <f t="shared" si="99"/>
        <v>110.37201587105295</v>
      </c>
      <c r="V98" s="16">
        <f>SUM(V92:V97)</f>
        <v>1</v>
      </c>
      <c r="W98" s="30">
        <f t="shared" ref="W98" si="100">SUM(W92:W97)</f>
        <v>407.80965395572372</v>
      </c>
      <c r="X98" s="3">
        <f t="shared" si="69"/>
        <v>7908.6639781193844</v>
      </c>
      <c r="AA98" s="5" t="s">
        <v>10</v>
      </c>
      <c r="AB98" s="16">
        <f t="shared" si="70"/>
        <v>1</v>
      </c>
      <c r="AC98" s="16">
        <f t="shared" si="71"/>
        <v>1</v>
      </c>
      <c r="AD98" s="16">
        <v>1</v>
      </c>
      <c r="AE98" s="16">
        <f>+H98</f>
        <v>1</v>
      </c>
      <c r="AF98" s="16">
        <f t="shared" si="74"/>
        <v>1</v>
      </c>
      <c r="AG98" s="16">
        <f t="shared" si="75"/>
        <v>1</v>
      </c>
      <c r="AH98" s="16">
        <f t="shared" si="76"/>
        <v>1</v>
      </c>
      <c r="AI98" s="16">
        <f t="shared" si="77"/>
        <v>1</v>
      </c>
      <c r="AJ98" s="16">
        <f t="shared" si="78"/>
        <v>1</v>
      </c>
      <c r="AK98" s="16">
        <f t="shared" si="79"/>
        <v>1</v>
      </c>
      <c r="AN98" s="5" t="s">
        <v>10</v>
      </c>
      <c r="AO98" s="3">
        <f t="shared" si="80"/>
        <v>2005.9968617424379</v>
      </c>
      <c r="AP98" s="3">
        <f t="shared" si="81"/>
        <v>2282.6273677305421</v>
      </c>
      <c r="AQ98" s="3">
        <f t="shared" si="82"/>
        <v>76.374357856319563</v>
      </c>
      <c r="AR98" s="3">
        <f t="shared" si="83"/>
        <v>43.454863033927978</v>
      </c>
      <c r="AS98" s="3">
        <f t="shared" si="84"/>
        <v>40.547690318111989</v>
      </c>
      <c r="AT98" s="3">
        <f t="shared" si="85"/>
        <v>1247.9558083972056</v>
      </c>
      <c r="AU98" s="3">
        <f t="shared" si="86"/>
        <v>1667.1044243053834</v>
      </c>
      <c r="AV98" s="3">
        <f t="shared" si="87"/>
        <v>26.42093490867876</v>
      </c>
      <c r="AW98" s="3">
        <f t="shared" si="88"/>
        <v>110.37201587105295</v>
      </c>
      <c r="AX98" s="3">
        <f t="shared" si="89"/>
        <v>407.80965395572372</v>
      </c>
      <c r="AY98" s="3">
        <f>SUM(AO98:AX98)</f>
        <v>7908.6639781193844</v>
      </c>
    </row>
    <row r="99" spans="1:52" ht="15.5" x14ac:dyDescent="0.35">
      <c r="A99" s="4" t="s">
        <v>160</v>
      </c>
      <c r="D99" s="4" t="s">
        <v>72</v>
      </c>
      <c r="E99" s="4"/>
      <c r="F99" s="4" t="s">
        <v>73</v>
      </c>
      <c r="G99" s="4"/>
      <c r="H99" s="4" t="s">
        <v>80</v>
      </c>
      <c r="I99" s="4"/>
      <c r="J99" s="4" t="s">
        <v>75</v>
      </c>
      <c r="K99" s="4"/>
      <c r="L99" s="4" t="s">
        <v>76</v>
      </c>
      <c r="M99" s="4"/>
      <c r="N99" s="4" t="s">
        <v>77</v>
      </c>
      <c r="O99" s="4"/>
      <c r="P99" s="4" t="s">
        <v>78</v>
      </c>
      <c r="Q99" s="4"/>
      <c r="R99" s="4" t="s">
        <v>79</v>
      </c>
      <c r="S99" s="4"/>
      <c r="T99" s="4" t="s">
        <v>81</v>
      </c>
      <c r="U99" s="4"/>
      <c r="V99" s="4" t="s">
        <v>9</v>
      </c>
      <c r="X99" s="4" t="s">
        <v>126</v>
      </c>
      <c r="AB99" s="16"/>
      <c r="AC99" s="16"/>
      <c r="AD99" s="16"/>
      <c r="AE99" s="16"/>
      <c r="AF99" s="16"/>
      <c r="AG99" s="16"/>
      <c r="AH99" s="16"/>
      <c r="AI99" s="16"/>
      <c r="AJ99" s="16"/>
      <c r="AK99" s="16"/>
    </row>
    <row r="100" spans="1:52" ht="15.5" x14ac:dyDescent="0.35">
      <c r="A100" s="4" t="s">
        <v>161</v>
      </c>
      <c r="C100" s="8" t="s">
        <v>129</v>
      </c>
      <c r="D100" s="8" t="s">
        <v>130</v>
      </c>
      <c r="E100" s="4" t="s">
        <v>58</v>
      </c>
      <c r="F100" s="8" t="s">
        <v>130</v>
      </c>
      <c r="G100" s="4" t="s">
        <v>58</v>
      </c>
      <c r="H100" s="8" t="s">
        <v>130</v>
      </c>
      <c r="I100" s="4" t="s">
        <v>58</v>
      </c>
      <c r="J100" s="8" t="s">
        <v>130</v>
      </c>
      <c r="K100" s="4" t="s">
        <v>58</v>
      </c>
      <c r="L100" s="8" t="s">
        <v>130</v>
      </c>
      <c r="M100" s="4" t="s">
        <v>58</v>
      </c>
      <c r="N100" s="8" t="s">
        <v>130</v>
      </c>
      <c r="O100" s="4" t="s">
        <v>58</v>
      </c>
      <c r="P100" s="8" t="s">
        <v>130</v>
      </c>
      <c r="Q100" s="4" t="s">
        <v>58</v>
      </c>
      <c r="R100" s="8" t="s">
        <v>130</v>
      </c>
      <c r="S100" s="4" t="s">
        <v>58</v>
      </c>
      <c r="T100" s="8" t="s">
        <v>130</v>
      </c>
      <c r="U100" s="4" t="s">
        <v>58</v>
      </c>
      <c r="V100" s="8" t="s">
        <v>130</v>
      </c>
      <c r="W100" s="4" t="s">
        <v>58</v>
      </c>
      <c r="AA100" s="4" t="s">
        <v>161</v>
      </c>
      <c r="AB100" s="4" t="s">
        <v>0</v>
      </c>
      <c r="AC100" s="4" t="s">
        <v>1</v>
      </c>
      <c r="AD100" s="4" t="s">
        <v>2</v>
      </c>
      <c r="AE100" s="4" t="s">
        <v>3</v>
      </c>
      <c r="AF100" s="4" t="s">
        <v>4</v>
      </c>
      <c r="AG100" s="4" t="s">
        <v>5</v>
      </c>
      <c r="AH100" s="4" t="s">
        <v>6</v>
      </c>
      <c r="AI100" s="4" t="s">
        <v>79</v>
      </c>
      <c r="AJ100" s="4" t="s">
        <v>81</v>
      </c>
      <c r="AK100" s="4" t="s">
        <v>9</v>
      </c>
    </row>
    <row r="101" spans="1:52" ht="15.5" x14ac:dyDescent="0.35">
      <c r="A101" s="5" t="s">
        <v>152</v>
      </c>
      <c r="C101">
        <v>16</v>
      </c>
      <c r="D101" s="16">
        <v>0.8</v>
      </c>
      <c r="E101" s="3">
        <f>+D101*E$62</f>
        <v>5.5349698175085731</v>
      </c>
      <c r="F101" s="16">
        <v>0.8</v>
      </c>
      <c r="G101" s="3">
        <f>+F101*G$62</f>
        <v>3.8098693299213178</v>
      </c>
      <c r="H101" s="16">
        <v>0.8</v>
      </c>
      <c r="I101" s="3">
        <f>+H101*I$62</f>
        <v>0.2860477214131818</v>
      </c>
      <c r="J101" s="16">
        <v>0.8</v>
      </c>
      <c r="K101" s="3">
        <f>+J101*K$62</f>
        <v>0.14500539886737548</v>
      </c>
      <c r="L101" s="16">
        <v>0.8</v>
      </c>
      <c r="M101" s="3">
        <f>+L101*M$62</f>
        <v>0.11199760909510335</v>
      </c>
      <c r="N101" s="16">
        <v>0.8</v>
      </c>
      <c r="O101" s="3">
        <f>+N101*O$62</f>
        <v>3.8662867891417481</v>
      </c>
      <c r="P101" s="16">
        <v>0.8</v>
      </c>
      <c r="Q101" s="3">
        <f>+P101*Q$62</f>
        <v>4.4045282245837658</v>
      </c>
      <c r="R101" s="16">
        <v>0.2</v>
      </c>
      <c r="S101" s="3">
        <f>+R101*S$62</f>
        <v>4.618981587110068E-2</v>
      </c>
      <c r="T101" s="16">
        <v>0.8</v>
      </c>
      <c r="U101" s="3">
        <f>+T101*U$62</f>
        <v>0.18930779543801304</v>
      </c>
      <c r="V101" s="16">
        <v>0.8</v>
      </c>
      <c r="W101" s="3">
        <f>+V101*W$62</f>
        <v>1.6221818965991881</v>
      </c>
      <c r="X101" s="3">
        <f>+W101+U101+S101+Q101+O101+M101+K101+I101+G101+E101</f>
        <v>20.016384398439367</v>
      </c>
      <c r="AA101" s="5" t="s">
        <v>152</v>
      </c>
      <c r="AB101" s="16">
        <f>+D101</f>
        <v>0.8</v>
      </c>
      <c r="AC101" s="16">
        <f>+F101</f>
        <v>0.8</v>
      </c>
      <c r="AD101" s="16">
        <f>+H101</f>
        <v>0.8</v>
      </c>
      <c r="AE101" s="16">
        <f>+J101</f>
        <v>0.8</v>
      </c>
      <c r="AF101" s="16">
        <f>+L101</f>
        <v>0.8</v>
      </c>
      <c r="AG101" s="16">
        <f>+N101</f>
        <v>0.8</v>
      </c>
      <c r="AH101" s="16">
        <f>+P101</f>
        <v>0.8</v>
      </c>
      <c r="AI101" s="16">
        <f>+R101</f>
        <v>0.2</v>
      </c>
      <c r="AJ101" s="16">
        <f>+T101</f>
        <v>0.8</v>
      </c>
      <c r="AK101" s="16">
        <f>+V101</f>
        <v>0.8</v>
      </c>
    </row>
    <row r="102" spans="1:52" ht="15.5" x14ac:dyDescent="0.35">
      <c r="A102" s="5" t="s">
        <v>153</v>
      </c>
      <c r="C102">
        <v>18</v>
      </c>
      <c r="D102" s="16">
        <v>0.2</v>
      </c>
      <c r="E102" s="3">
        <f>+D102*E$62</f>
        <v>1.3837424543771433</v>
      </c>
      <c r="F102" s="16">
        <v>0.2</v>
      </c>
      <c r="G102" s="3">
        <f>+F102*G$62</f>
        <v>0.95246733248032944</v>
      </c>
      <c r="H102" s="16">
        <v>0.2</v>
      </c>
      <c r="I102" s="3">
        <f>+H102*I$62</f>
        <v>7.151193035329545E-2</v>
      </c>
      <c r="J102" s="16">
        <v>0.2</v>
      </c>
      <c r="K102" s="3">
        <f>+J102*K$62</f>
        <v>3.6251349716843871E-2</v>
      </c>
      <c r="L102" s="16">
        <v>0.2</v>
      </c>
      <c r="M102" s="3">
        <f>+L102*M$62</f>
        <v>2.7999402273775838E-2</v>
      </c>
      <c r="N102" s="16">
        <v>0.2</v>
      </c>
      <c r="O102" s="3">
        <f>+N102*O$62</f>
        <v>0.96657169728543701</v>
      </c>
      <c r="P102" s="16">
        <v>0.2</v>
      </c>
      <c r="Q102" s="3">
        <f>+P102*Q$62</f>
        <v>1.1011320561459415</v>
      </c>
      <c r="R102" s="16">
        <v>0.8</v>
      </c>
      <c r="S102" s="3">
        <f>+R102*S$62</f>
        <v>0.18475926348440272</v>
      </c>
      <c r="T102" s="16">
        <v>0.2</v>
      </c>
      <c r="U102" s="3">
        <f>+T102*U$62</f>
        <v>4.7326948859503261E-2</v>
      </c>
      <c r="V102" s="16">
        <v>0.2</v>
      </c>
      <c r="W102" s="3">
        <f>+V102*W$62</f>
        <v>0.40554547414979703</v>
      </c>
      <c r="X102" s="3">
        <f>+W102+U102+S102+Q102+O102+M102+K102+I102+G102+E102</f>
        <v>5.1773079091264691</v>
      </c>
      <c r="AA102" s="5" t="s">
        <v>153</v>
      </c>
      <c r="AB102" s="16">
        <f>+D102</f>
        <v>0.2</v>
      </c>
      <c r="AC102" s="16">
        <f>+F102</f>
        <v>0.2</v>
      </c>
      <c r="AD102" s="16">
        <f>+H102</f>
        <v>0.2</v>
      </c>
      <c r="AE102" s="16">
        <f>+J102</f>
        <v>0.2</v>
      </c>
      <c r="AF102" s="16">
        <f>+L102</f>
        <v>0.2</v>
      </c>
      <c r="AG102" s="16">
        <f>+N102</f>
        <v>0.2</v>
      </c>
      <c r="AH102" s="16">
        <f>+P102</f>
        <v>0.2</v>
      </c>
      <c r="AI102" s="16">
        <f>+R102</f>
        <v>0.8</v>
      </c>
      <c r="AJ102" s="16">
        <f>+T102</f>
        <v>0.2</v>
      </c>
      <c r="AK102" s="16">
        <f>+V102</f>
        <v>0.2</v>
      </c>
    </row>
    <row r="103" spans="1:52" ht="15.5" x14ac:dyDescent="0.35">
      <c r="A103" s="5" t="s">
        <v>10</v>
      </c>
      <c r="D103" s="16">
        <f t="shared" ref="D103:X103" si="101">SUM(D101:D102)</f>
        <v>1</v>
      </c>
      <c r="E103" s="3">
        <f t="shared" si="101"/>
        <v>6.9187122718857168</v>
      </c>
      <c r="F103" s="16">
        <f t="shared" si="101"/>
        <v>1</v>
      </c>
      <c r="G103" s="3">
        <f t="shared" si="101"/>
        <v>4.7623366624016477</v>
      </c>
      <c r="H103" s="16">
        <f t="shared" si="101"/>
        <v>1</v>
      </c>
      <c r="I103" s="3">
        <f t="shared" si="101"/>
        <v>0.35755965176647725</v>
      </c>
      <c r="J103" s="16">
        <f t="shared" si="101"/>
        <v>1</v>
      </c>
      <c r="K103" s="3">
        <f t="shared" si="101"/>
        <v>0.18125674858421936</v>
      </c>
      <c r="L103" s="16">
        <f t="shared" si="101"/>
        <v>1</v>
      </c>
      <c r="M103" s="3">
        <f t="shared" si="101"/>
        <v>0.13999701136887918</v>
      </c>
      <c r="N103" s="16">
        <f t="shared" si="101"/>
        <v>1</v>
      </c>
      <c r="O103" s="3">
        <f t="shared" si="101"/>
        <v>4.8328584864271846</v>
      </c>
      <c r="P103" s="16">
        <f t="shared" si="101"/>
        <v>1</v>
      </c>
      <c r="Q103" s="3">
        <f t="shared" si="101"/>
        <v>5.5056602807297068</v>
      </c>
      <c r="R103" s="16">
        <f t="shared" ref="R103" si="102">SUM(R101:R102)</f>
        <v>1</v>
      </c>
      <c r="S103" s="3">
        <f t="shared" si="101"/>
        <v>0.23094907935550341</v>
      </c>
      <c r="T103" s="16">
        <f t="shared" ref="T103" si="103">SUM(T101:T102)</f>
        <v>1</v>
      </c>
      <c r="U103" s="3">
        <f t="shared" si="101"/>
        <v>0.2366347442975163</v>
      </c>
      <c r="V103" s="16">
        <f t="shared" ref="V103" si="104">SUM(V101:V102)</f>
        <v>1</v>
      </c>
      <c r="W103" s="3">
        <f t="shared" si="101"/>
        <v>2.0277273707489849</v>
      </c>
      <c r="X103" s="3">
        <f t="shared" si="101"/>
        <v>25.193692307565836</v>
      </c>
      <c r="AA103" s="5" t="s">
        <v>10</v>
      </c>
      <c r="AB103" s="16">
        <f>+D103</f>
        <v>1</v>
      </c>
      <c r="AC103" s="16">
        <f>+F103</f>
        <v>1</v>
      </c>
      <c r="AD103" s="16">
        <f>+G103</f>
        <v>4.7623366624016477</v>
      </c>
      <c r="AE103" s="16">
        <f>+H103</f>
        <v>1</v>
      </c>
      <c r="AF103" s="16">
        <f>+L103</f>
        <v>1</v>
      </c>
      <c r="AG103" s="16">
        <f>+N103</f>
        <v>1</v>
      </c>
      <c r="AH103" s="16">
        <f>+P103</f>
        <v>1</v>
      </c>
      <c r="AI103" s="16">
        <f>+R103</f>
        <v>1</v>
      </c>
      <c r="AJ103" s="16">
        <f>+T103</f>
        <v>1</v>
      </c>
      <c r="AK103" s="16">
        <f>+V103</f>
        <v>1</v>
      </c>
    </row>
    <row r="104" spans="1:52" ht="15.5" x14ac:dyDescent="0.35">
      <c r="A104" s="5"/>
      <c r="D104" s="16"/>
      <c r="E104" s="3"/>
      <c r="F104" s="16"/>
      <c r="G104" s="3"/>
      <c r="H104" s="16"/>
      <c r="I104" s="3"/>
      <c r="J104" s="16"/>
      <c r="K104" s="3"/>
      <c r="L104" s="16"/>
      <c r="M104" s="3"/>
      <c r="N104" s="16"/>
      <c r="O104" s="3"/>
      <c r="P104" s="16"/>
      <c r="Q104" s="3"/>
      <c r="R104" s="16"/>
      <c r="S104" s="3"/>
      <c r="T104" s="16"/>
      <c r="U104" s="3"/>
      <c r="V104" s="16"/>
      <c r="W104" s="3"/>
      <c r="X104" s="3"/>
      <c r="AA104" s="5"/>
    </row>
    <row r="105" spans="1:52" ht="15.5" x14ac:dyDescent="0.35">
      <c r="A105" s="4" t="s">
        <v>162</v>
      </c>
      <c r="D105" s="16"/>
      <c r="E105" s="3"/>
      <c r="F105" s="16"/>
      <c r="G105" s="3"/>
      <c r="H105" s="3"/>
      <c r="I105" s="3"/>
      <c r="J105" s="3"/>
      <c r="K105" s="3"/>
      <c r="L105" s="3"/>
      <c r="M105" s="3"/>
      <c r="N105" s="3"/>
      <c r="O105" s="3"/>
      <c r="P105" s="3"/>
      <c r="Q105" s="3"/>
      <c r="R105" s="3"/>
      <c r="S105" s="3"/>
      <c r="T105" s="3"/>
      <c r="U105" s="3"/>
      <c r="V105" s="3"/>
      <c r="W105" s="3"/>
      <c r="X105" s="3"/>
      <c r="AA105" s="4" t="s">
        <v>163</v>
      </c>
      <c r="AB105" s="4" t="s">
        <v>0</v>
      </c>
      <c r="AC105" s="4" t="s">
        <v>1</v>
      </c>
      <c r="AD105" s="4" t="s">
        <v>2</v>
      </c>
      <c r="AE105" s="4" t="s">
        <v>3</v>
      </c>
      <c r="AF105" s="4" t="s">
        <v>4</v>
      </c>
      <c r="AG105" s="4" t="s">
        <v>5</v>
      </c>
      <c r="AH105" s="4" t="s">
        <v>6</v>
      </c>
      <c r="AI105" s="4" t="s">
        <v>7</v>
      </c>
      <c r="AJ105" s="4" t="s">
        <v>8</v>
      </c>
      <c r="AK105" s="4" t="s">
        <v>9</v>
      </c>
      <c r="AL105" t="s">
        <v>126</v>
      </c>
      <c r="AN105" s="4" t="s">
        <v>164</v>
      </c>
      <c r="AO105" s="4" t="s">
        <v>0</v>
      </c>
      <c r="AP105" s="4" t="s">
        <v>1</v>
      </c>
      <c r="AQ105" s="4" t="s">
        <v>2</v>
      </c>
      <c r="AR105" s="4" t="s">
        <v>3</v>
      </c>
      <c r="AS105" s="4" t="s">
        <v>4</v>
      </c>
      <c r="AT105" s="4" t="s">
        <v>5</v>
      </c>
      <c r="AU105" s="4" t="s">
        <v>6</v>
      </c>
      <c r="AV105" s="4" t="s">
        <v>7</v>
      </c>
      <c r="AW105" s="4" t="s">
        <v>8</v>
      </c>
      <c r="AX105" s="4" t="s">
        <v>9</v>
      </c>
      <c r="AY105" s="4" t="s">
        <v>10</v>
      </c>
    </row>
    <row r="106" spans="1:52" ht="15.5" x14ac:dyDescent="0.35">
      <c r="A106" s="5" t="s">
        <v>165</v>
      </c>
      <c r="B106" t="s">
        <v>166</v>
      </c>
      <c r="C106">
        <v>15</v>
      </c>
      <c r="D106" s="16">
        <v>0.25</v>
      </c>
      <c r="E106" s="3">
        <f>+D106*(E$40-E$103)</f>
        <v>312.75724338137934</v>
      </c>
      <c r="F106" s="16">
        <v>0.25</v>
      </c>
      <c r="G106" s="3">
        <f t="shared" ref="G106:G113" si="105">+F106*(G$40-G$103)</f>
        <v>215.27926412538358</v>
      </c>
      <c r="H106" s="16">
        <v>0.1</v>
      </c>
      <c r="I106" s="3">
        <f t="shared" ref="I106:I113" si="106">+H106*(I$40-I$103)</f>
        <v>6.4653286123956661</v>
      </c>
      <c r="J106" s="16">
        <v>0.1</v>
      </c>
      <c r="K106" s="3">
        <f t="shared" ref="K106:K113" si="107">+J106*(K$40-K$103)</f>
        <v>3.2774515721273847</v>
      </c>
      <c r="L106" s="16">
        <v>0.3</v>
      </c>
      <c r="M106" s="3">
        <f t="shared" ref="M106:M113" si="108">+L106*(M$40-M$103)</f>
        <v>7.5942015167100179</v>
      </c>
      <c r="N106" s="16">
        <v>0.05</v>
      </c>
      <c r="O106" s="3">
        <f t="shared" ref="O106:O113" si="109">+N106*(O$40-O$103)</f>
        <v>43.693434225016688</v>
      </c>
      <c r="P106" s="16">
        <v>0.05</v>
      </c>
      <c r="Q106" s="3">
        <f t="shared" ref="Q106:Q113" si="110">+P106*(Q$40-Q$103)</f>
        <v>49.776174083506305</v>
      </c>
      <c r="R106" s="16">
        <v>0.1</v>
      </c>
      <c r="S106" s="3">
        <f t="shared" ref="S106:S113" si="111">+R106*(S$40-S$103)</f>
        <v>4.1759792621645113</v>
      </c>
      <c r="T106" s="16">
        <v>0</v>
      </c>
      <c r="U106" s="3">
        <f t="shared" ref="U106:U113" si="112">+T106*(U$40-U$103)</f>
        <v>0</v>
      </c>
      <c r="V106" s="16">
        <v>0</v>
      </c>
      <c r="W106" s="3">
        <f t="shared" ref="W106:W113" si="113">+V106*(W$40-W$103)</f>
        <v>0</v>
      </c>
      <c r="X106" s="3">
        <f>+W106+U106+S106+Q106+O106+M106+K106+I106+G106+E106</f>
        <v>643.01907677868348</v>
      </c>
      <c r="AA106" s="5" t="s">
        <v>165</v>
      </c>
      <c r="AB106" s="16">
        <f t="shared" ref="AB106:AB113" si="114">+D106</f>
        <v>0.25</v>
      </c>
      <c r="AC106" s="16">
        <f t="shared" ref="AC106:AC113" si="115">+F106</f>
        <v>0.25</v>
      </c>
      <c r="AD106" s="16">
        <f t="shared" ref="AD106:AD113" si="116">+H106</f>
        <v>0.1</v>
      </c>
      <c r="AE106" s="16">
        <f t="shared" ref="AE106:AE111" si="117">+J106</f>
        <v>0.1</v>
      </c>
      <c r="AF106" s="16">
        <f t="shared" ref="AF106:AF113" si="118">+L106</f>
        <v>0.3</v>
      </c>
      <c r="AG106" s="16">
        <f t="shared" ref="AG106:AG113" si="119">+N106</f>
        <v>0.05</v>
      </c>
      <c r="AH106" s="16">
        <f t="shared" ref="AH106:AH113" si="120">+P106</f>
        <v>0.05</v>
      </c>
      <c r="AI106" s="16">
        <f t="shared" ref="AI106:AI113" si="121">+R106</f>
        <v>0.1</v>
      </c>
      <c r="AJ106" s="16">
        <f t="shared" ref="AJ106:AJ113" si="122">+T106</f>
        <v>0</v>
      </c>
      <c r="AK106" s="16">
        <f t="shared" ref="AK106:AK113" si="123">+V106</f>
        <v>0</v>
      </c>
      <c r="AN106" s="5" t="s">
        <v>165</v>
      </c>
      <c r="AO106" s="3">
        <f t="shared" ref="AO106:AO113" si="124">+E106</f>
        <v>312.75724338137934</v>
      </c>
      <c r="AP106" s="3">
        <f t="shared" ref="AP106:AP113" si="125">+G106</f>
        <v>215.27926412538358</v>
      </c>
      <c r="AQ106" s="3">
        <f t="shared" ref="AQ106:AQ113" si="126">+I106</f>
        <v>6.4653286123956661</v>
      </c>
      <c r="AR106" s="3">
        <f t="shared" ref="AR106:AR113" si="127">+K106</f>
        <v>3.2774515721273847</v>
      </c>
      <c r="AS106" s="3">
        <f t="shared" ref="AS106:AS113" si="128">+M106</f>
        <v>7.5942015167100179</v>
      </c>
      <c r="AT106" s="3">
        <f t="shared" ref="AT106:AT113" si="129">+O106</f>
        <v>43.693434225016688</v>
      </c>
      <c r="AU106" s="3">
        <f t="shared" ref="AU106:AU113" si="130">+Q106</f>
        <v>49.776174083506305</v>
      </c>
      <c r="AV106" s="3">
        <f t="shared" ref="AV106:AV113" si="131">+S106</f>
        <v>4.1759792621645113</v>
      </c>
      <c r="AW106" s="3">
        <f t="shared" ref="AW106:AW113" si="132">+U106</f>
        <v>0</v>
      </c>
      <c r="AX106" s="3">
        <f t="shared" ref="AX106:AX113" si="133">+W106</f>
        <v>0</v>
      </c>
      <c r="AY106" s="3">
        <f>SUM(AO106:AX106)</f>
        <v>643.01907677868337</v>
      </c>
    </row>
    <row r="107" spans="1:52" ht="15.5" x14ac:dyDescent="0.35">
      <c r="A107" s="5" t="s">
        <v>168</v>
      </c>
      <c r="B107" t="s">
        <v>169</v>
      </c>
      <c r="C107">
        <v>25</v>
      </c>
      <c r="D107" s="16">
        <v>0</v>
      </c>
      <c r="E107" s="3">
        <f t="shared" ref="E107:E113" si="134">+D107*(E$40-E$103)</f>
        <v>0</v>
      </c>
      <c r="F107" s="16">
        <v>0</v>
      </c>
      <c r="G107" s="3">
        <f t="shared" si="105"/>
        <v>0</v>
      </c>
      <c r="H107" s="16">
        <v>0.1</v>
      </c>
      <c r="I107" s="3">
        <f t="shared" si="106"/>
        <v>6.4653286123956661</v>
      </c>
      <c r="J107" s="16">
        <v>0.1</v>
      </c>
      <c r="K107" s="3">
        <f t="shared" si="107"/>
        <v>3.2774515721273847</v>
      </c>
      <c r="L107" s="16">
        <v>0</v>
      </c>
      <c r="M107" s="3">
        <f t="shared" si="108"/>
        <v>0</v>
      </c>
      <c r="N107" s="16">
        <v>0.05</v>
      </c>
      <c r="O107" s="3">
        <f t="shared" si="109"/>
        <v>43.693434225016688</v>
      </c>
      <c r="P107" s="16">
        <v>0.05</v>
      </c>
      <c r="Q107" s="3">
        <f t="shared" si="110"/>
        <v>49.776174083506305</v>
      </c>
      <c r="R107" s="16">
        <v>0</v>
      </c>
      <c r="S107" s="3">
        <f t="shared" si="111"/>
        <v>0</v>
      </c>
      <c r="T107" s="16">
        <v>0</v>
      </c>
      <c r="U107" s="3">
        <f t="shared" si="112"/>
        <v>0</v>
      </c>
      <c r="V107" s="16">
        <v>0</v>
      </c>
      <c r="W107" s="3">
        <f t="shared" si="113"/>
        <v>0</v>
      </c>
      <c r="X107" s="3">
        <f>+W107+U107+S107+Q107+O107+M107+K107+I107+G107+E107</f>
        <v>103.21238849304605</v>
      </c>
      <c r="Y107" s="3">
        <f>+X106+X107</f>
        <v>746.23146527172958</v>
      </c>
      <c r="Z107" s="24">
        <f>+Y107/(X$48-X$49-X77-X85)</f>
        <v>0.99252839176636354</v>
      </c>
      <c r="AA107" s="5" t="s">
        <v>168</v>
      </c>
      <c r="AB107" s="16">
        <f t="shared" si="114"/>
        <v>0</v>
      </c>
      <c r="AC107" s="16">
        <f t="shared" si="115"/>
        <v>0</v>
      </c>
      <c r="AD107" s="16">
        <f t="shared" si="116"/>
        <v>0.1</v>
      </c>
      <c r="AE107" s="16">
        <f t="shared" si="117"/>
        <v>0.1</v>
      </c>
      <c r="AF107" s="16">
        <f t="shared" si="118"/>
        <v>0</v>
      </c>
      <c r="AG107" s="16">
        <f t="shared" si="119"/>
        <v>0.05</v>
      </c>
      <c r="AH107" s="16">
        <f t="shared" si="120"/>
        <v>0.05</v>
      </c>
      <c r="AI107" s="16">
        <f t="shared" si="121"/>
        <v>0</v>
      </c>
      <c r="AJ107" s="16">
        <f t="shared" si="122"/>
        <v>0</v>
      </c>
      <c r="AK107" s="16">
        <f t="shared" si="123"/>
        <v>0</v>
      </c>
      <c r="AN107" s="5" t="s">
        <v>168</v>
      </c>
      <c r="AO107" s="3">
        <f t="shared" si="124"/>
        <v>0</v>
      </c>
      <c r="AP107" s="3">
        <f t="shared" si="125"/>
        <v>0</v>
      </c>
      <c r="AQ107" s="3">
        <f t="shared" si="126"/>
        <v>6.4653286123956661</v>
      </c>
      <c r="AR107" s="3">
        <f t="shared" si="127"/>
        <v>3.2774515721273847</v>
      </c>
      <c r="AS107" s="3">
        <f t="shared" si="128"/>
        <v>0</v>
      </c>
      <c r="AT107" s="3">
        <f t="shared" si="129"/>
        <v>43.693434225016688</v>
      </c>
      <c r="AU107" s="3">
        <f t="shared" si="130"/>
        <v>49.776174083506305</v>
      </c>
      <c r="AV107" s="3">
        <f t="shared" si="131"/>
        <v>0</v>
      </c>
      <c r="AW107" s="3">
        <f t="shared" si="132"/>
        <v>0</v>
      </c>
      <c r="AX107" s="3">
        <f t="shared" si="133"/>
        <v>0</v>
      </c>
      <c r="AY107" s="3">
        <f t="shared" ref="AY107:AY113" si="135">SUM(AO107:AX107)</f>
        <v>103.21238849304603</v>
      </c>
      <c r="AZ107" s="3">
        <f>+AY106+AY107</f>
        <v>746.23146527172935</v>
      </c>
    </row>
    <row r="108" spans="1:52" ht="15.5" x14ac:dyDescent="0.35">
      <c r="A108" s="5" t="s">
        <v>156</v>
      </c>
      <c r="B108" t="s">
        <v>143</v>
      </c>
      <c r="C108">
        <v>25</v>
      </c>
      <c r="D108" s="16">
        <v>0.05</v>
      </c>
      <c r="E108" s="3">
        <f t="shared" si="134"/>
        <v>62.551448676275868</v>
      </c>
      <c r="F108" s="16">
        <v>0.05</v>
      </c>
      <c r="G108" s="3">
        <f t="shared" si="105"/>
        <v>43.05585282507672</v>
      </c>
      <c r="H108" s="16">
        <v>0</v>
      </c>
      <c r="I108" s="3">
        <f t="shared" si="106"/>
        <v>0</v>
      </c>
      <c r="J108" s="16">
        <v>0</v>
      </c>
      <c r="K108" s="3">
        <f t="shared" si="107"/>
        <v>0</v>
      </c>
      <c r="L108" s="16">
        <v>0.1</v>
      </c>
      <c r="M108" s="3">
        <f t="shared" si="108"/>
        <v>2.5314005055700064</v>
      </c>
      <c r="N108" s="16">
        <v>0</v>
      </c>
      <c r="O108" s="3">
        <f t="shared" si="109"/>
        <v>0</v>
      </c>
      <c r="P108" s="16">
        <v>0.2</v>
      </c>
      <c r="Q108" s="3">
        <f t="shared" si="110"/>
        <v>199.10469633402522</v>
      </c>
      <c r="R108" s="16">
        <v>0.2</v>
      </c>
      <c r="S108" s="3">
        <f t="shared" si="111"/>
        <v>8.3519585243290226</v>
      </c>
      <c r="T108" s="16">
        <v>0.2</v>
      </c>
      <c r="U108" s="3">
        <f t="shared" si="112"/>
        <v>8.5575728437774536</v>
      </c>
      <c r="V108" s="16">
        <v>0.2</v>
      </c>
      <c r="W108" s="3">
        <f t="shared" si="113"/>
        <v>73.329995280358759</v>
      </c>
      <c r="X108" s="3">
        <f>+W108+U108+S108+Q108+O108+M108+K108+I108+G108+E108</f>
        <v>397.48292498941305</v>
      </c>
      <c r="AA108" s="5" t="s">
        <v>156</v>
      </c>
      <c r="AB108" s="16">
        <f t="shared" si="114"/>
        <v>0.05</v>
      </c>
      <c r="AC108" s="16">
        <f t="shared" si="115"/>
        <v>0.05</v>
      </c>
      <c r="AD108" s="16">
        <f t="shared" si="116"/>
        <v>0</v>
      </c>
      <c r="AE108" s="16">
        <f t="shared" si="117"/>
        <v>0</v>
      </c>
      <c r="AF108" s="16">
        <f t="shared" si="118"/>
        <v>0.1</v>
      </c>
      <c r="AG108" s="16">
        <f t="shared" si="119"/>
        <v>0</v>
      </c>
      <c r="AH108" s="16">
        <f t="shared" si="120"/>
        <v>0.2</v>
      </c>
      <c r="AI108" s="16">
        <f t="shared" si="121"/>
        <v>0.2</v>
      </c>
      <c r="AJ108" s="16">
        <f t="shared" si="122"/>
        <v>0.2</v>
      </c>
      <c r="AK108" s="16">
        <f t="shared" si="123"/>
        <v>0.2</v>
      </c>
      <c r="AN108" s="5" t="s">
        <v>156</v>
      </c>
      <c r="AO108" s="3">
        <f t="shared" si="124"/>
        <v>62.551448676275868</v>
      </c>
      <c r="AP108" s="3">
        <f t="shared" si="125"/>
        <v>43.05585282507672</v>
      </c>
      <c r="AQ108" s="3">
        <f t="shared" si="126"/>
        <v>0</v>
      </c>
      <c r="AR108" s="3">
        <f t="shared" si="127"/>
        <v>0</v>
      </c>
      <c r="AS108" s="3">
        <f t="shared" si="128"/>
        <v>2.5314005055700064</v>
      </c>
      <c r="AT108" s="3">
        <f t="shared" si="129"/>
        <v>0</v>
      </c>
      <c r="AU108" s="3">
        <f t="shared" si="130"/>
        <v>199.10469633402522</v>
      </c>
      <c r="AV108" s="3">
        <f t="shared" si="131"/>
        <v>8.3519585243290226</v>
      </c>
      <c r="AW108" s="3">
        <f t="shared" si="132"/>
        <v>8.5575728437774536</v>
      </c>
      <c r="AX108" s="3">
        <f t="shared" si="133"/>
        <v>73.329995280358759</v>
      </c>
      <c r="AY108" s="3">
        <f t="shared" si="135"/>
        <v>397.48292498941305</v>
      </c>
    </row>
    <row r="109" spans="1:52" ht="15.5" x14ac:dyDescent="0.35">
      <c r="A109" s="5" t="s">
        <v>170</v>
      </c>
      <c r="B109" t="s">
        <v>140</v>
      </c>
      <c r="C109">
        <v>25</v>
      </c>
      <c r="D109" s="16">
        <v>0.05</v>
      </c>
      <c r="E109" s="3">
        <f t="shared" si="134"/>
        <v>62.551448676275868</v>
      </c>
      <c r="F109" s="16">
        <v>0.05</v>
      </c>
      <c r="G109" s="3">
        <f t="shared" si="105"/>
        <v>43.05585282507672</v>
      </c>
      <c r="H109" s="16">
        <v>0.1</v>
      </c>
      <c r="I109" s="3">
        <f t="shared" si="106"/>
        <v>6.4653286123956661</v>
      </c>
      <c r="J109" s="16">
        <v>0.1</v>
      </c>
      <c r="K109" s="3">
        <f t="shared" si="107"/>
        <v>3.2774515721273847</v>
      </c>
      <c r="L109" s="16">
        <v>0.1</v>
      </c>
      <c r="M109" s="3">
        <f t="shared" si="108"/>
        <v>2.5314005055700064</v>
      </c>
      <c r="N109" s="16">
        <v>0.15</v>
      </c>
      <c r="O109" s="3">
        <v>0</v>
      </c>
      <c r="P109" s="16">
        <v>0.1</v>
      </c>
      <c r="Q109" s="3">
        <f t="shared" si="110"/>
        <v>99.55234816701261</v>
      </c>
      <c r="R109" s="16">
        <v>0.1</v>
      </c>
      <c r="S109" s="3">
        <f t="shared" si="111"/>
        <v>4.1759792621645113</v>
      </c>
      <c r="T109" s="16">
        <v>0.1</v>
      </c>
      <c r="U109" s="3">
        <f t="shared" si="112"/>
        <v>4.2787864218887268</v>
      </c>
      <c r="V109" s="16">
        <v>0.1</v>
      </c>
      <c r="W109" s="3">
        <f t="shared" si="113"/>
        <v>36.664997640179379</v>
      </c>
      <c r="X109" s="3">
        <f t="shared" ref="X109:X111" si="136">+W109+U109+S109+Q109+O109+M109+K109+I109+G109+E109</f>
        <v>262.55359368269092</v>
      </c>
      <c r="AA109" s="5" t="s">
        <v>170</v>
      </c>
      <c r="AB109" s="16">
        <f t="shared" si="114"/>
        <v>0.05</v>
      </c>
      <c r="AC109" s="16">
        <f t="shared" si="115"/>
        <v>0.05</v>
      </c>
      <c r="AD109" s="16">
        <f t="shared" si="116"/>
        <v>0.1</v>
      </c>
      <c r="AE109" s="16">
        <f t="shared" si="117"/>
        <v>0.1</v>
      </c>
      <c r="AF109" s="16">
        <f t="shared" si="118"/>
        <v>0.1</v>
      </c>
      <c r="AG109" s="16">
        <f t="shared" si="119"/>
        <v>0.15</v>
      </c>
      <c r="AH109" s="16">
        <f t="shared" si="120"/>
        <v>0.1</v>
      </c>
      <c r="AI109" s="16">
        <f t="shared" si="121"/>
        <v>0.1</v>
      </c>
      <c r="AJ109" s="16">
        <f t="shared" si="122"/>
        <v>0.1</v>
      </c>
      <c r="AK109" s="16">
        <f t="shared" si="123"/>
        <v>0.1</v>
      </c>
      <c r="AN109" s="5" t="s">
        <v>170</v>
      </c>
      <c r="AO109" s="3">
        <f t="shared" si="124"/>
        <v>62.551448676275868</v>
      </c>
      <c r="AP109" s="3">
        <f t="shared" si="125"/>
        <v>43.05585282507672</v>
      </c>
      <c r="AQ109" s="3">
        <f t="shared" si="126"/>
        <v>6.4653286123956661</v>
      </c>
      <c r="AR109" s="3">
        <f t="shared" si="127"/>
        <v>3.2774515721273847</v>
      </c>
      <c r="AS109" s="3">
        <f t="shared" si="128"/>
        <v>2.5314005055700064</v>
      </c>
      <c r="AT109" s="3">
        <f t="shared" si="129"/>
        <v>0</v>
      </c>
      <c r="AU109" s="3">
        <f t="shared" si="130"/>
        <v>99.55234816701261</v>
      </c>
      <c r="AV109" s="3">
        <f t="shared" si="131"/>
        <v>4.1759792621645113</v>
      </c>
      <c r="AW109" s="3">
        <f t="shared" si="132"/>
        <v>4.2787864218887268</v>
      </c>
      <c r="AX109" s="3">
        <f t="shared" si="133"/>
        <v>36.664997640179379</v>
      </c>
      <c r="AY109" s="3">
        <f t="shared" si="135"/>
        <v>262.55359368269086</v>
      </c>
    </row>
    <row r="110" spans="1:52" ht="15.5" x14ac:dyDescent="0.35">
      <c r="A110" s="5" t="s">
        <v>158</v>
      </c>
      <c r="B110" t="s">
        <v>143</v>
      </c>
      <c r="C110">
        <v>25</v>
      </c>
      <c r="D110" s="16">
        <v>0.1</v>
      </c>
      <c r="E110" s="3">
        <f t="shared" si="134"/>
        <v>125.10289735255174</v>
      </c>
      <c r="F110" s="16">
        <v>0.05</v>
      </c>
      <c r="G110" s="3">
        <f t="shared" si="105"/>
        <v>43.05585282507672</v>
      </c>
      <c r="H110" s="16">
        <v>0.1</v>
      </c>
      <c r="I110" s="3">
        <f t="shared" si="106"/>
        <v>6.4653286123956661</v>
      </c>
      <c r="J110" s="16">
        <v>0.1</v>
      </c>
      <c r="K110" s="3">
        <f t="shared" si="107"/>
        <v>3.2774515721273847</v>
      </c>
      <c r="L110" s="16">
        <v>0.1</v>
      </c>
      <c r="M110" s="3">
        <f t="shared" si="108"/>
        <v>2.5314005055700064</v>
      </c>
      <c r="N110" s="16">
        <v>0.1</v>
      </c>
      <c r="O110" s="3">
        <f t="shared" si="109"/>
        <v>87.386868450033376</v>
      </c>
      <c r="P110" s="16">
        <v>0.1</v>
      </c>
      <c r="Q110" s="3">
        <f t="shared" si="110"/>
        <v>99.55234816701261</v>
      </c>
      <c r="R110" s="16">
        <v>0.1</v>
      </c>
      <c r="S110" s="3">
        <f t="shared" si="111"/>
        <v>4.1759792621645113</v>
      </c>
      <c r="T110" s="16">
        <v>0.1</v>
      </c>
      <c r="U110" s="3">
        <f t="shared" si="112"/>
        <v>4.2787864218887268</v>
      </c>
      <c r="V110" s="16">
        <v>0.1</v>
      </c>
      <c r="W110" s="3">
        <f t="shared" si="113"/>
        <v>36.664997640179379</v>
      </c>
      <c r="X110" s="3">
        <f t="shared" si="136"/>
        <v>412.4919108090001</v>
      </c>
      <c r="AA110" s="5" t="s">
        <v>158</v>
      </c>
      <c r="AB110" s="16">
        <f t="shared" si="114"/>
        <v>0.1</v>
      </c>
      <c r="AC110" s="16">
        <f t="shared" si="115"/>
        <v>0.05</v>
      </c>
      <c r="AD110" s="16">
        <f t="shared" si="116"/>
        <v>0.1</v>
      </c>
      <c r="AE110" s="16">
        <f t="shared" si="117"/>
        <v>0.1</v>
      </c>
      <c r="AF110" s="16">
        <f t="shared" si="118"/>
        <v>0.1</v>
      </c>
      <c r="AG110" s="16">
        <f t="shared" si="119"/>
        <v>0.1</v>
      </c>
      <c r="AH110" s="16">
        <f t="shared" si="120"/>
        <v>0.1</v>
      </c>
      <c r="AI110" s="16">
        <f t="shared" si="121"/>
        <v>0.1</v>
      </c>
      <c r="AJ110" s="16">
        <f t="shared" si="122"/>
        <v>0.1</v>
      </c>
      <c r="AK110" s="16">
        <f t="shared" si="123"/>
        <v>0.1</v>
      </c>
      <c r="AN110" s="5" t="s">
        <v>158</v>
      </c>
      <c r="AO110" s="3">
        <f t="shared" si="124"/>
        <v>125.10289735255174</v>
      </c>
      <c r="AP110" s="3">
        <f t="shared" si="125"/>
        <v>43.05585282507672</v>
      </c>
      <c r="AQ110" s="3">
        <f t="shared" si="126"/>
        <v>6.4653286123956661</v>
      </c>
      <c r="AR110" s="3">
        <f t="shared" si="127"/>
        <v>3.2774515721273847</v>
      </c>
      <c r="AS110" s="3">
        <f t="shared" si="128"/>
        <v>2.5314005055700064</v>
      </c>
      <c r="AT110" s="3">
        <f t="shared" si="129"/>
        <v>87.386868450033376</v>
      </c>
      <c r="AU110" s="3">
        <f t="shared" si="130"/>
        <v>99.55234816701261</v>
      </c>
      <c r="AV110" s="3">
        <f t="shared" si="131"/>
        <v>4.1759792621645113</v>
      </c>
      <c r="AW110" s="3">
        <f t="shared" si="132"/>
        <v>4.2787864218887268</v>
      </c>
      <c r="AX110" s="3">
        <f t="shared" si="133"/>
        <v>36.664997640179379</v>
      </c>
      <c r="AY110" s="3">
        <f t="shared" si="135"/>
        <v>412.49191080900016</v>
      </c>
    </row>
    <row r="111" spans="1:52" ht="15.5" x14ac:dyDescent="0.35">
      <c r="A111" s="5" t="s">
        <v>159</v>
      </c>
      <c r="B111" t="s">
        <v>143</v>
      </c>
      <c r="C111">
        <v>25</v>
      </c>
      <c r="D111" s="16">
        <v>0</v>
      </c>
      <c r="E111" s="3">
        <f t="shared" si="134"/>
        <v>0</v>
      </c>
      <c r="F111" s="16">
        <v>0</v>
      </c>
      <c r="G111" s="3">
        <f t="shared" si="105"/>
        <v>0</v>
      </c>
      <c r="H111" s="16">
        <v>0</v>
      </c>
      <c r="I111" s="3">
        <f t="shared" si="106"/>
        <v>0</v>
      </c>
      <c r="J111" s="16">
        <v>0</v>
      </c>
      <c r="K111" s="3">
        <f t="shared" si="107"/>
        <v>0</v>
      </c>
      <c r="L111" s="16">
        <v>0</v>
      </c>
      <c r="M111" s="3">
        <f t="shared" si="108"/>
        <v>0</v>
      </c>
      <c r="N111" s="16">
        <v>0</v>
      </c>
      <c r="O111" s="3">
        <f t="shared" si="109"/>
        <v>0</v>
      </c>
      <c r="P111" s="16">
        <v>0</v>
      </c>
      <c r="Q111" s="3">
        <f t="shared" si="110"/>
        <v>0</v>
      </c>
      <c r="R111" s="16">
        <v>0</v>
      </c>
      <c r="S111" s="3">
        <f t="shared" si="111"/>
        <v>0</v>
      </c>
      <c r="T111" s="16">
        <v>0</v>
      </c>
      <c r="U111" s="3">
        <f t="shared" si="112"/>
        <v>0</v>
      </c>
      <c r="V111" s="16">
        <v>0</v>
      </c>
      <c r="W111" s="3">
        <f t="shared" si="113"/>
        <v>0</v>
      </c>
      <c r="X111" s="3">
        <f t="shared" si="136"/>
        <v>0</v>
      </c>
      <c r="AA111" s="5" t="s">
        <v>159</v>
      </c>
      <c r="AB111" s="16">
        <f t="shared" si="114"/>
        <v>0</v>
      </c>
      <c r="AC111" s="16">
        <f t="shared" si="115"/>
        <v>0</v>
      </c>
      <c r="AD111" s="16">
        <f t="shared" si="116"/>
        <v>0</v>
      </c>
      <c r="AE111" s="16">
        <f t="shared" si="117"/>
        <v>0</v>
      </c>
      <c r="AF111" s="16">
        <f t="shared" si="118"/>
        <v>0</v>
      </c>
      <c r="AG111" s="16">
        <f t="shared" si="119"/>
        <v>0</v>
      </c>
      <c r="AH111" s="16">
        <f t="shared" si="120"/>
        <v>0</v>
      </c>
      <c r="AI111" s="16">
        <f t="shared" si="121"/>
        <v>0</v>
      </c>
      <c r="AJ111" s="16">
        <f t="shared" si="122"/>
        <v>0</v>
      </c>
      <c r="AK111" s="16">
        <f t="shared" si="123"/>
        <v>0</v>
      </c>
      <c r="AN111" s="5" t="s">
        <v>159</v>
      </c>
      <c r="AO111" s="3">
        <f t="shared" si="124"/>
        <v>0</v>
      </c>
      <c r="AP111" s="3">
        <f t="shared" si="125"/>
        <v>0</v>
      </c>
      <c r="AQ111" s="3">
        <f t="shared" si="126"/>
        <v>0</v>
      </c>
      <c r="AR111" s="3">
        <f t="shared" si="127"/>
        <v>0</v>
      </c>
      <c r="AS111" s="3">
        <f t="shared" si="128"/>
        <v>0</v>
      </c>
      <c r="AT111" s="3">
        <f t="shared" si="129"/>
        <v>0</v>
      </c>
      <c r="AU111" s="3">
        <f t="shared" si="130"/>
        <v>0</v>
      </c>
      <c r="AV111" s="3">
        <f t="shared" si="131"/>
        <v>0</v>
      </c>
      <c r="AW111" s="3">
        <f t="shared" si="132"/>
        <v>0</v>
      </c>
      <c r="AX111" s="3">
        <f t="shared" si="133"/>
        <v>0</v>
      </c>
      <c r="AY111" s="3">
        <f t="shared" si="135"/>
        <v>0</v>
      </c>
    </row>
    <row r="112" spans="1:52" ht="15.5" x14ac:dyDescent="0.35">
      <c r="A112" s="5" t="s">
        <v>148</v>
      </c>
      <c r="B112" t="s">
        <v>146</v>
      </c>
      <c r="C112">
        <v>35</v>
      </c>
      <c r="D112" s="16">
        <v>0.05</v>
      </c>
      <c r="E112" s="3">
        <f t="shared" si="134"/>
        <v>62.551448676275868</v>
      </c>
      <c r="F112" s="16">
        <v>0.05</v>
      </c>
      <c r="G112" s="3">
        <f t="shared" si="105"/>
        <v>43.05585282507672</v>
      </c>
      <c r="H112" s="16">
        <v>0.2</v>
      </c>
      <c r="I112" s="3">
        <f t="shared" si="106"/>
        <v>12.930657224791332</v>
      </c>
      <c r="J112" s="16">
        <v>0.3</v>
      </c>
      <c r="K112" s="3">
        <f t="shared" si="107"/>
        <v>9.8323547163821523</v>
      </c>
      <c r="L112" s="16">
        <v>0</v>
      </c>
      <c r="M112" s="3">
        <f t="shared" si="108"/>
        <v>0</v>
      </c>
      <c r="N112" s="16">
        <v>0.1</v>
      </c>
      <c r="O112" s="3">
        <f t="shared" si="109"/>
        <v>87.386868450033376</v>
      </c>
      <c r="P112" s="16">
        <v>0</v>
      </c>
      <c r="Q112" s="3">
        <f t="shared" si="110"/>
        <v>0</v>
      </c>
      <c r="R112" s="16">
        <v>0</v>
      </c>
      <c r="S112" s="3">
        <f t="shared" si="111"/>
        <v>0</v>
      </c>
      <c r="T112" s="16">
        <v>0</v>
      </c>
      <c r="U112" s="3">
        <f t="shared" si="112"/>
        <v>0</v>
      </c>
      <c r="V112" s="16">
        <v>0</v>
      </c>
      <c r="W112" s="3">
        <f t="shared" si="113"/>
        <v>0</v>
      </c>
      <c r="X112" s="3">
        <f>+W112+U112+S112+Q112+O112+M112+K112+I112+G112+E112</f>
        <v>215.75718189255946</v>
      </c>
      <c r="AA112" s="5" t="s">
        <v>148</v>
      </c>
      <c r="AB112" s="16">
        <f t="shared" si="114"/>
        <v>0.05</v>
      </c>
      <c r="AC112" s="16">
        <f t="shared" si="115"/>
        <v>0.05</v>
      </c>
      <c r="AD112" s="16">
        <f t="shared" si="116"/>
        <v>0.2</v>
      </c>
      <c r="AE112" s="16">
        <f>+H112</f>
        <v>0.2</v>
      </c>
      <c r="AF112" s="16">
        <f t="shared" si="118"/>
        <v>0</v>
      </c>
      <c r="AG112" s="16">
        <f t="shared" si="119"/>
        <v>0.1</v>
      </c>
      <c r="AH112" s="16">
        <f t="shared" si="120"/>
        <v>0</v>
      </c>
      <c r="AI112" s="16">
        <f t="shared" si="121"/>
        <v>0</v>
      </c>
      <c r="AJ112" s="16">
        <f t="shared" si="122"/>
        <v>0</v>
      </c>
      <c r="AK112" s="16">
        <f t="shared" si="123"/>
        <v>0</v>
      </c>
      <c r="AN112" s="5" t="s">
        <v>148</v>
      </c>
      <c r="AO112" s="3">
        <f t="shared" si="124"/>
        <v>62.551448676275868</v>
      </c>
      <c r="AP112" s="3">
        <f t="shared" si="125"/>
        <v>43.05585282507672</v>
      </c>
      <c r="AQ112" s="3">
        <f t="shared" si="126"/>
        <v>12.930657224791332</v>
      </c>
      <c r="AR112" s="3">
        <f t="shared" si="127"/>
        <v>9.8323547163821523</v>
      </c>
      <c r="AS112" s="3">
        <f t="shared" si="128"/>
        <v>0</v>
      </c>
      <c r="AT112" s="3">
        <f t="shared" si="129"/>
        <v>87.386868450033376</v>
      </c>
      <c r="AU112" s="3">
        <f t="shared" si="130"/>
        <v>0</v>
      </c>
      <c r="AV112" s="3">
        <f t="shared" si="131"/>
        <v>0</v>
      </c>
      <c r="AW112" s="3">
        <f t="shared" si="132"/>
        <v>0</v>
      </c>
      <c r="AX112" s="3">
        <f t="shared" si="133"/>
        <v>0</v>
      </c>
      <c r="AY112" s="3">
        <f>SUM(AO112:AX112)</f>
        <v>215.75718189255946</v>
      </c>
    </row>
    <row r="113" spans="1:51" ht="15.5" x14ac:dyDescent="0.35">
      <c r="A113" s="5" t="s">
        <v>149</v>
      </c>
      <c r="B113" t="s">
        <v>143</v>
      </c>
      <c r="C113">
        <v>25</v>
      </c>
      <c r="D113" s="16">
        <v>0.5</v>
      </c>
      <c r="E113" s="3">
        <f t="shared" si="134"/>
        <v>625.51448676275868</v>
      </c>
      <c r="F113" s="16">
        <v>0.55000000000000004</v>
      </c>
      <c r="G113" s="3">
        <f t="shared" si="105"/>
        <v>473.61438107584388</v>
      </c>
      <c r="H113" s="16">
        <v>0.4</v>
      </c>
      <c r="I113" s="3">
        <f t="shared" si="106"/>
        <v>25.861314449582665</v>
      </c>
      <c r="J113" s="16">
        <v>0.3</v>
      </c>
      <c r="K113" s="3">
        <f t="shared" si="107"/>
        <v>9.8323547163821523</v>
      </c>
      <c r="L113" s="16">
        <v>0.4</v>
      </c>
      <c r="M113" s="3">
        <f t="shared" si="108"/>
        <v>10.125602022280026</v>
      </c>
      <c r="N113" s="16">
        <v>0.55000000000000004</v>
      </c>
      <c r="O113" s="3">
        <f t="shared" si="109"/>
        <v>480.62777647518357</v>
      </c>
      <c r="P113" s="16">
        <v>0.5</v>
      </c>
      <c r="Q113" s="3">
        <f t="shared" si="110"/>
        <v>497.76174083506305</v>
      </c>
      <c r="R113" s="16">
        <v>0.5</v>
      </c>
      <c r="S113" s="3">
        <f t="shared" si="111"/>
        <v>20.879896310822556</v>
      </c>
      <c r="T113" s="16">
        <v>0.6</v>
      </c>
      <c r="U113" s="3">
        <f t="shared" si="112"/>
        <v>25.672718531332357</v>
      </c>
      <c r="V113" s="16">
        <v>0.6</v>
      </c>
      <c r="W113" s="3">
        <f t="shared" si="113"/>
        <v>219.98998584107625</v>
      </c>
      <c r="X113" s="3">
        <f>+W113+U113+S113+Q113+O113+M113+K113+I113+G113+E113</f>
        <v>2389.8802570203252</v>
      </c>
      <c r="AA113" s="5" t="s">
        <v>149</v>
      </c>
      <c r="AB113" s="16">
        <f t="shared" si="114"/>
        <v>0.5</v>
      </c>
      <c r="AC113" s="16">
        <f t="shared" si="115"/>
        <v>0.55000000000000004</v>
      </c>
      <c r="AD113" s="16">
        <f t="shared" si="116"/>
        <v>0.4</v>
      </c>
      <c r="AE113" s="16">
        <f>+H113</f>
        <v>0.4</v>
      </c>
      <c r="AF113" s="16">
        <f t="shared" si="118"/>
        <v>0.4</v>
      </c>
      <c r="AG113" s="16">
        <f t="shared" si="119"/>
        <v>0.55000000000000004</v>
      </c>
      <c r="AH113" s="16">
        <f t="shared" si="120"/>
        <v>0.5</v>
      </c>
      <c r="AI113" s="16">
        <f t="shared" si="121"/>
        <v>0.5</v>
      </c>
      <c r="AJ113" s="16">
        <f t="shared" si="122"/>
        <v>0.6</v>
      </c>
      <c r="AK113" s="16">
        <f t="shared" si="123"/>
        <v>0.6</v>
      </c>
      <c r="AN113" s="5" t="s">
        <v>149</v>
      </c>
      <c r="AO113" s="3">
        <f t="shared" si="124"/>
        <v>625.51448676275868</v>
      </c>
      <c r="AP113" s="3">
        <f t="shared" si="125"/>
        <v>473.61438107584388</v>
      </c>
      <c r="AQ113" s="3">
        <f t="shared" si="126"/>
        <v>25.861314449582665</v>
      </c>
      <c r="AR113" s="3">
        <f t="shared" si="127"/>
        <v>9.8323547163821523</v>
      </c>
      <c r="AS113" s="3">
        <f t="shared" si="128"/>
        <v>10.125602022280026</v>
      </c>
      <c r="AT113" s="3">
        <f t="shared" si="129"/>
        <v>480.62777647518357</v>
      </c>
      <c r="AU113" s="3">
        <f t="shared" si="130"/>
        <v>497.76174083506305</v>
      </c>
      <c r="AV113" s="3">
        <f t="shared" si="131"/>
        <v>20.879896310822556</v>
      </c>
      <c r="AW113" s="3">
        <f t="shared" si="132"/>
        <v>25.672718531332357</v>
      </c>
      <c r="AX113" s="3">
        <f t="shared" si="133"/>
        <v>219.98998584107625</v>
      </c>
      <c r="AY113" s="3">
        <f t="shared" si="135"/>
        <v>2389.8802570203252</v>
      </c>
    </row>
    <row r="114" spans="1:51" ht="15.5" x14ac:dyDescent="0.35">
      <c r="A114" s="5" t="s">
        <v>10</v>
      </c>
      <c r="D114" s="16">
        <f t="shared" ref="D114:W114" si="137">SUM(D106:D113)</f>
        <v>1</v>
      </c>
      <c r="E114" s="30">
        <f t="shared" si="137"/>
        <v>1251.0289735255174</v>
      </c>
      <c r="F114" s="16">
        <f t="shared" si="137"/>
        <v>1</v>
      </c>
      <c r="G114" s="30">
        <f t="shared" si="137"/>
        <v>861.11705650153431</v>
      </c>
      <c r="H114" s="16">
        <f t="shared" si="137"/>
        <v>1</v>
      </c>
      <c r="I114" s="30">
        <f t="shared" si="137"/>
        <v>64.653286123956661</v>
      </c>
      <c r="J114" s="16">
        <f t="shared" si="137"/>
        <v>1</v>
      </c>
      <c r="K114" s="30">
        <f t="shared" si="137"/>
        <v>32.774515721273843</v>
      </c>
      <c r="L114" s="16">
        <f t="shared" si="137"/>
        <v>1</v>
      </c>
      <c r="M114" s="30">
        <f t="shared" si="137"/>
        <v>25.314005055700065</v>
      </c>
      <c r="N114" s="16">
        <f t="shared" si="137"/>
        <v>1</v>
      </c>
      <c r="O114" s="30">
        <f t="shared" si="137"/>
        <v>742.78838182528375</v>
      </c>
      <c r="P114" s="16">
        <f t="shared" si="137"/>
        <v>1</v>
      </c>
      <c r="Q114" s="30">
        <f t="shared" si="137"/>
        <v>995.5234816701261</v>
      </c>
      <c r="R114" s="16">
        <f t="shared" si="137"/>
        <v>1</v>
      </c>
      <c r="S114" s="30">
        <f t="shared" si="137"/>
        <v>41.759792621645111</v>
      </c>
      <c r="T114" s="16">
        <f t="shared" si="137"/>
        <v>1</v>
      </c>
      <c r="U114" s="30">
        <f t="shared" si="137"/>
        <v>42.787864218887265</v>
      </c>
      <c r="V114" s="16">
        <f t="shared" si="137"/>
        <v>1</v>
      </c>
      <c r="W114" s="30">
        <f t="shared" si="137"/>
        <v>366.64997640179377</v>
      </c>
      <c r="X114" s="3">
        <f>SUM(X106:X113)</f>
        <v>4424.3973336657182</v>
      </c>
      <c r="Y114" s="3">
        <f>+X103+X114</f>
        <v>4449.5910259732836</v>
      </c>
      <c r="Z114" s="3">
        <f>+E114+G114+I114+K114+M114+O114+Q114+S114+U114+W114</f>
        <v>4424.3973336657173</v>
      </c>
      <c r="AN114" s="5" t="s">
        <v>10</v>
      </c>
      <c r="AO114" s="3">
        <f>SUM(AO106:AO113)</f>
        <v>1251.0289735255174</v>
      </c>
      <c r="AP114" s="3">
        <f t="shared" ref="AP114:AX114" si="138">SUM(AP106:AP113)</f>
        <v>861.11705650153431</v>
      </c>
      <c r="AQ114" s="3">
        <f t="shared" si="138"/>
        <v>64.653286123956661</v>
      </c>
      <c r="AR114" s="3">
        <f t="shared" si="138"/>
        <v>32.774515721273843</v>
      </c>
      <c r="AS114" s="3">
        <f t="shared" si="138"/>
        <v>25.314005055700065</v>
      </c>
      <c r="AT114" s="3">
        <f t="shared" si="138"/>
        <v>742.78838182528375</v>
      </c>
      <c r="AU114" s="3">
        <f t="shared" si="138"/>
        <v>995.5234816701261</v>
      </c>
      <c r="AV114" s="3">
        <f t="shared" si="138"/>
        <v>41.759792621645111</v>
      </c>
      <c r="AW114" s="3">
        <f t="shared" si="138"/>
        <v>42.787864218887265</v>
      </c>
      <c r="AX114" s="3">
        <f t="shared" si="138"/>
        <v>366.64997640179377</v>
      </c>
      <c r="AY114" s="3">
        <f>SUM(AY106:AY113)</f>
        <v>4424.3973336657182</v>
      </c>
    </row>
    <row r="115" spans="1:51" ht="15.5" x14ac:dyDescent="0.35">
      <c r="A115" s="4" t="s">
        <v>191</v>
      </c>
      <c r="D115" s="16"/>
      <c r="E115" s="30"/>
      <c r="F115" s="16"/>
      <c r="G115" s="30"/>
      <c r="H115" s="16"/>
      <c r="I115" s="30"/>
      <c r="J115" s="16"/>
      <c r="K115" s="30"/>
      <c r="L115" s="16"/>
      <c r="M115" s="30"/>
      <c r="N115" s="16"/>
      <c r="O115" s="30"/>
      <c r="P115" s="16"/>
      <c r="Q115" s="30"/>
      <c r="R115" s="16"/>
      <c r="S115" s="30"/>
      <c r="T115" s="16"/>
      <c r="U115" s="30"/>
      <c r="V115" s="16"/>
      <c r="W115" s="30"/>
      <c r="X115" s="3"/>
      <c r="Y115" s="3"/>
    </row>
    <row r="116" spans="1:51" ht="15.5" x14ac:dyDescent="0.35">
      <c r="A116" s="4" t="s">
        <v>184</v>
      </c>
      <c r="D116" s="16"/>
      <c r="E116" s="30"/>
      <c r="F116" s="16"/>
      <c r="G116" s="30"/>
      <c r="H116" s="16"/>
      <c r="I116" s="30"/>
      <c r="J116" s="16"/>
      <c r="K116" s="30"/>
      <c r="L116" s="16"/>
      <c r="M116" s="30"/>
      <c r="N116" s="16"/>
      <c r="O116" s="30"/>
      <c r="P116" s="16"/>
      <c r="Q116" s="30"/>
      <c r="R116" s="16"/>
      <c r="S116" s="30"/>
      <c r="T116" s="16"/>
      <c r="U116" s="30"/>
      <c r="V116" s="16"/>
      <c r="W116" s="30"/>
      <c r="X116" s="3"/>
      <c r="Y116" s="3"/>
    </row>
    <row r="117" spans="1:51" ht="15.5" x14ac:dyDescent="0.35">
      <c r="A117" s="5" t="s">
        <v>152</v>
      </c>
      <c r="C117">
        <v>16</v>
      </c>
      <c r="D117" s="16">
        <v>0.2</v>
      </c>
      <c r="E117" s="3">
        <f>+D117*E$63</f>
        <v>2.1183948817429039</v>
      </c>
      <c r="F117" s="16">
        <v>0.2</v>
      </c>
      <c r="G117" s="3">
        <f>+F117*G$63</f>
        <v>1.3345501273682696</v>
      </c>
      <c r="H117" s="16">
        <v>0.2</v>
      </c>
      <c r="I117" s="3">
        <f>+H117*I$63</f>
        <v>0.18994942965669648</v>
      </c>
      <c r="J117" s="16">
        <v>0.2</v>
      </c>
      <c r="K117" s="3">
        <f>+J117*K$63</f>
        <v>4.0049066318839088E-2</v>
      </c>
      <c r="L117" s="16">
        <v>0.2</v>
      </c>
      <c r="M117" s="3">
        <f>+L117*M$63</f>
        <v>4.4603914897558605E-2</v>
      </c>
      <c r="N117" s="16">
        <v>0.2</v>
      </c>
      <c r="O117" s="3">
        <f>+N117*O$63</f>
        <v>1.9300238996439416</v>
      </c>
      <c r="P117" s="16">
        <v>0.2</v>
      </c>
      <c r="Q117" s="3">
        <f>+P117*Q$63</f>
        <v>1.6079886439373086</v>
      </c>
      <c r="R117" s="16">
        <v>0.8</v>
      </c>
      <c r="S117" s="3">
        <f>+R117*S$63</f>
        <v>0.28778434199608627</v>
      </c>
      <c r="T117" s="16">
        <v>0.2</v>
      </c>
      <c r="U117" s="3">
        <f>+T117*U$63</f>
        <v>4.6368853064479285E-2</v>
      </c>
      <c r="V117" s="16">
        <v>0.2</v>
      </c>
      <c r="W117" s="3">
        <f>+V117*W$63</f>
        <v>0.47828916856844739</v>
      </c>
      <c r="X117" s="3">
        <f>+W117+U117+S117+Q117+O117+M117+K117+I117+G117+E117</f>
        <v>8.0780023271945325</v>
      </c>
      <c r="Y117" s="3"/>
    </row>
    <row r="118" spans="1:51" ht="15.5" x14ac:dyDescent="0.35">
      <c r="A118" s="5" t="s">
        <v>153</v>
      </c>
      <c r="C118">
        <v>18</v>
      </c>
      <c r="D118" s="16">
        <v>0.8</v>
      </c>
      <c r="E118" s="30">
        <f>+D118*E$63</f>
        <v>8.4735795269716156</v>
      </c>
      <c r="F118" s="16">
        <v>0.8</v>
      </c>
      <c r="G118" s="30">
        <f>+F118*G$63</f>
        <v>5.3382005094730784</v>
      </c>
      <c r="H118" s="16">
        <v>0.8</v>
      </c>
      <c r="I118" s="30">
        <f>+H118*I$63</f>
        <v>0.75979771862678591</v>
      </c>
      <c r="J118" s="16">
        <v>0.8</v>
      </c>
      <c r="K118" s="30">
        <f>+J118*K$63</f>
        <v>0.16019626527535635</v>
      </c>
      <c r="L118" s="16">
        <v>0.8</v>
      </c>
      <c r="M118" s="30">
        <f>+L118*M$63</f>
        <v>0.17841565959023442</v>
      </c>
      <c r="N118" s="16">
        <v>0.8</v>
      </c>
      <c r="O118" s="30">
        <f>+N118*O$63</f>
        <v>7.7200955985757664</v>
      </c>
      <c r="P118" s="16">
        <v>0.8</v>
      </c>
      <c r="Q118" s="30">
        <f>+P118*Q$63</f>
        <v>6.4319545757492342</v>
      </c>
      <c r="R118" s="16">
        <v>0.2</v>
      </c>
      <c r="S118" s="30">
        <f>+R118*S$63</f>
        <v>7.1946085499021567E-2</v>
      </c>
      <c r="T118" s="16">
        <v>0.8</v>
      </c>
      <c r="U118" s="30">
        <f>+T118*U$63</f>
        <v>0.18547541225791714</v>
      </c>
      <c r="V118" s="16">
        <v>0.8</v>
      </c>
      <c r="W118" s="30">
        <f>+V118*W$63</f>
        <v>1.9131566742737895</v>
      </c>
      <c r="X118" s="3">
        <f>+W118+U118+S118+Q118+O118+M118+K118+I118+G118+E118</f>
        <v>31.232818026292801</v>
      </c>
      <c r="Y118" s="3"/>
    </row>
    <row r="119" spans="1:51" ht="15.5" x14ac:dyDescent="0.35">
      <c r="A119" s="5" t="s">
        <v>10</v>
      </c>
      <c r="D119" s="16">
        <f t="shared" ref="D119:V119" si="139">SUM(D117:D118)</f>
        <v>1</v>
      </c>
      <c r="E119" s="30">
        <f>SUM(E117:E118)</f>
        <v>10.59197440871452</v>
      </c>
      <c r="F119" s="16">
        <f t="shared" si="139"/>
        <v>1</v>
      </c>
      <c r="G119" s="30">
        <f>SUM(G117:G118)</f>
        <v>6.6727506368413483</v>
      </c>
      <c r="H119" s="16">
        <f t="shared" si="139"/>
        <v>1</v>
      </c>
      <c r="I119" s="30">
        <f>SUM(I117:I118)</f>
        <v>0.94974714828348239</v>
      </c>
      <c r="J119" s="16">
        <f t="shared" si="139"/>
        <v>1</v>
      </c>
      <c r="K119" s="30">
        <f>SUM(K117:K118)</f>
        <v>0.20024533159419544</v>
      </c>
      <c r="L119" s="16">
        <f t="shared" si="139"/>
        <v>1</v>
      </c>
      <c r="M119" s="30">
        <f>SUM(M117:M118)</f>
        <v>0.22301957448779303</v>
      </c>
      <c r="N119" s="16">
        <f t="shared" si="139"/>
        <v>1</v>
      </c>
      <c r="O119" s="30">
        <f>SUM(O117:O118)</f>
        <v>9.6501194982197074</v>
      </c>
      <c r="P119" s="16">
        <f t="shared" si="139"/>
        <v>1</v>
      </c>
      <c r="Q119" s="30">
        <f>SUM(Q117:Q118)</f>
        <v>8.0399432196865419</v>
      </c>
      <c r="R119" s="16">
        <f t="shared" si="139"/>
        <v>1</v>
      </c>
      <c r="S119" s="30">
        <f>SUM(S117:S118)</f>
        <v>0.35973042749510786</v>
      </c>
      <c r="T119" s="16">
        <f t="shared" si="139"/>
        <v>1</v>
      </c>
      <c r="U119" s="30">
        <f>SUM(U117:U118)</f>
        <v>0.23184426532239644</v>
      </c>
      <c r="V119" s="16">
        <f t="shared" si="139"/>
        <v>1</v>
      </c>
      <c r="W119" s="30">
        <f>SUM(W117:W118)</f>
        <v>2.3914458428422369</v>
      </c>
      <c r="X119" s="3">
        <f t="shared" ref="X119" si="140">SUM(X117:X118)</f>
        <v>39.31082035348733</v>
      </c>
      <c r="Y119" s="3"/>
    </row>
    <row r="120" spans="1:51" ht="15.5" x14ac:dyDescent="0.35">
      <c r="A120" s="4" t="s">
        <v>172</v>
      </c>
      <c r="D120" s="16"/>
      <c r="E120" s="30"/>
      <c r="F120" s="16"/>
      <c r="G120" s="30"/>
      <c r="H120" s="16"/>
      <c r="I120" s="30"/>
      <c r="J120" s="16"/>
      <c r="K120" s="30"/>
      <c r="L120" s="16"/>
      <c r="M120" s="30"/>
      <c r="N120" s="16"/>
      <c r="O120" s="30"/>
      <c r="P120" s="16"/>
      <c r="Q120" s="30"/>
      <c r="R120" s="16"/>
      <c r="S120" s="30"/>
      <c r="T120" s="16"/>
      <c r="U120" s="30"/>
      <c r="V120" s="16"/>
      <c r="W120" s="30"/>
      <c r="X120" s="3"/>
      <c r="Y120" s="3"/>
      <c r="AA120" s="4" t="s">
        <v>185</v>
      </c>
      <c r="AB120" s="4" t="s">
        <v>0</v>
      </c>
      <c r="AC120" s="4" t="s">
        <v>1</v>
      </c>
      <c r="AD120" s="4" t="s">
        <v>2</v>
      </c>
      <c r="AE120" s="4" t="s">
        <v>3</v>
      </c>
      <c r="AF120" s="4" t="s">
        <v>4</v>
      </c>
      <c r="AG120" s="4" t="s">
        <v>5</v>
      </c>
      <c r="AH120" s="4" t="s">
        <v>6</v>
      </c>
      <c r="AI120" s="4" t="s">
        <v>7</v>
      </c>
      <c r="AJ120" s="4" t="s">
        <v>8</v>
      </c>
      <c r="AK120" s="4" t="s">
        <v>9</v>
      </c>
      <c r="AL120" s="4" t="s">
        <v>10</v>
      </c>
      <c r="AN120" s="4" t="s">
        <v>185</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156</v>
      </c>
      <c r="B121" t="s">
        <v>143</v>
      </c>
      <c r="C121">
        <v>25</v>
      </c>
      <c r="D121" s="16">
        <v>0.2</v>
      </c>
      <c r="E121" s="3">
        <f t="shared" ref="E121:E127" si="141">+D121*(E$39-E$118)</f>
        <v>383.46798986604279</v>
      </c>
      <c r="F121" s="16">
        <v>0.2</v>
      </c>
      <c r="G121" s="3">
        <f t="shared" ref="G121:G127" si="142">+F121*(G$39-G$118)</f>
        <v>241.57783760142712</v>
      </c>
      <c r="H121" s="16">
        <v>0</v>
      </c>
      <c r="I121" s="3">
        <f>+H121*(I$39-I$118)</f>
        <v>0</v>
      </c>
      <c r="J121" s="16">
        <v>0</v>
      </c>
      <c r="K121" s="3">
        <f>+J121*(K$39-K$118)</f>
        <v>0</v>
      </c>
      <c r="L121" s="16">
        <v>0.1</v>
      </c>
      <c r="M121" s="3">
        <f>+L121*(M$39-M$118)</f>
        <v>4.0370597883644859</v>
      </c>
      <c r="N121" s="16">
        <v>0</v>
      </c>
      <c r="O121" s="3">
        <f>+N121*(O$39-O$118)</f>
        <v>0</v>
      </c>
      <c r="P121" s="16">
        <v>0</v>
      </c>
      <c r="Q121" s="3">
        <f>+P121*(Q$39-Q$118)</f>
        <v>0</v>
      </c>
      <c r="R121" s="16">
        <v>0</v>
      </c>
      <c r="S121" s="3">
        <f>+R121*(S$39-S$118)</f>
        <v>0</v>
      </c>
      <c r="T121" s="16">
        <v>0</v>
      </c>
      <c r="U121" s="3">
        <f>+T121*(U$39-U$118)</f>
        <v>0</v>
      </c>
      <c r="V121" s="16">
        <v>0</v>
      </c>
      <c r="W121" s="3">
        <f>+V121*(W$39-W$118)</f>
        <v>0</v>
      </c>
      <c r="X121" s="3">
        <f>+W121+U121+S121+Q121+O121+M121+K121+I121+G121+E121</f>
        <v>629.08288725583441</v>
      </c>
      <c r="Y121" s="3"/>
      <c r="AA121" s="5" t="s">
        <v>156</v>
      </c>
      <c r="AB121" s="16">
        <f t="shared" ref="AB121:AB126" si="143">+D121</f>
        <v>0.2</v>
      </c>
      <c r="AC121" s="16">
        <f t="shared" ref="AC121:AC126" si="144">+F121</f>
        <v>0.2</v>
      </c>
      <c r="AD121" s="16">
        <f t="shared" ref="AD121:AD126" si="145">+H121</f>
        <v>0</v>
      </c>
      <c r="AE121" s="16">
        <f t="shared" ref="AE121:AE126" si="146">+J121</f>
        <v>0</v>
      </c>
      <c r="AF121" s="16">
        <f t="shared" ref="AF121:AF126" si="147">+L121</f>
        <v>0.1</v>
      </c>
      <c r="AG121" s="16">
        <f t="shared" ref="AG121:AG126" si="148">+N121</f>
        <v>0</v>
      </c>
      <c r="AH121" s="16">
        <f t="shared" ref="AH121:AH126" si="149">+P121</f>
        <v>0</v>
      </c>
      <c r="AI121" s="16">
        <f t="shared" ref="AI121:AI126" si="150">+R121</f>
        <v>0</v>
      </c>
      <c r="AJ121" s="16">
        <f t="shared" ref="AJ121:AJ126" si="151">+T121</f>
        <v>0</v>
      </c>
      <c r="AK121" s="16">
        <f t="shared" ref="AK121:AK126" si="152">+V121</f>
        <v>0</v>
      </c>
      <c r="AN121" s="5" t="s">
        <v>156</v>
      </c>
      <c r="AO121" s="3">
        <f t="shared" ref="AO121:AO126" si="153">+E121</f>
        <v>383.46798986604279</v>
      </c>
      <c r="AP121" s="3">
        <f t="shared" ref="AP121:AP126" si="154">+G121</f>
        <v>241.57783760142712</v>
      </c>
      <c r="AQ121" s="3">
        <f t="shared" ref="AQ121:AQ126" si="155">+I121</f>
        <v>0</v>
      </c>
      <c r="AR121" s="3">
        <f t="shared" ref="AR121:AR126" si="156">+K121</f>
        <v>0</v>
      </c>
      <c r="AS121" s="3">
        <f t="shared" ref="AS121:AS126" si="157">+M121</f>
        <v>4.0370597883644859</v>
      </c>
      <c r="AT121" s="3">
        <f t="shared" ref="AT121:AT126" si="158">+O121</f>
        <v>0</v>
      </c>
      <c r="AU121" s="3">
        <f t="shared" ref="AU121:AU126" si="159">+Q121</f>
        <v>0</v>
      </c>
      <c r="AV121" s="3">
        <f t="shared" ref="AV121:AV126" si="160">+S121</f>
        <v>0</v>
      </c>
      <c r="AW121" s="3">
        <f t="shared" ref="AW121:AW126" si="161">+U121</f>
        <v>0</v>
      </c>
      <c r="AX121" s="3">
        <f t="shared" ref="AX121:AX126" si="162">+W121</f>
        <v>0</v>
      </c>
      <c r="AY121" s="3">
        <f>SUM(AO121:AX121)</f>
        <v>629.08288725583441</v>
      </c>
    </row>
    <row r="122" spans="1:51" ht="15.5" x14ac:dyDescent="0.35">
      <c r="A122" s="5" t="s">
        <v>170</v>
      </c>
      <c r="B122" t="s">
        <v>140</v>
      </c>
      <c r="C122">
        <v>25</v>
      </c>
      <c r="D122" s="16">
        <v>0.1</v>
      </c>
      <c r="E122" s="3">
        <f t="shared" si="141"/>
        <v>191.73399493302139</v>
      </c>
      <c r="F122" s="16">
        <v>0.1</v>
      </c>
      <c r="G122" s="3">
        <f t="shared" si="142"/>
        <v>120.78891880071356</v>
      </c>
      <c r="H122" s="16">
        <v>0.05</v>
      </c>
      <c r="I122" s="3">
        <f t="shared" ref="I122:I127" si="163">+H122*(I$39-I$118)</f>
        <v>8.5960750984639542</v>
      </c>
      <c r="J122" s="16">
        <v>0.05</v>
      </c>
      <c r="K122" s="3">
        <f t="shared" ref="K122:K127" si="164">+J122*(K$39-K$118)</f>
        <v>1.812402292138009</v>
      </c>
      <c r="L122" s="16">
        <v>0.05</v>
      </c>
      <c r="M122" s="3">
        <f t="shared" ref="M122:M127" si="165">+L122*(M$39-M$118)</f>
        <v>2.0185298941822429</v>
      </c>
      <c r="N122" s="16">
        <v>0.05</v>
      </c>
      <c r="O122" s="3">
        <f t="shared" ref="O122:O127" si="166">+N122*(O$39-O$118)</f>
        <v>87.34235429479584</v>
      </c>
      <c r="P122" s="16">
        <v>0.1</v>
      </c>
      <c r="Q122" s="3">
        <f t="shared" ref="Q122:Q127" si="167">+P122*(Q$39-Q$118)</f>
        <v>145.53759035490768</v>
      </c>
      <c r="R122" s="16">
        <v>0.1</v>
      </c>
      <c r="S122" s="3">
        <f t="shared" ref="S122:S127" si="168">+R122*(S$39-S$118)</f>
        <v>6.5333586186338763</v>
      </c>
      <c r="T122" s="16">
        <v>0.2</v>
      </c>
      <c r="U122" s="3">
        <f t="shared" ref="U122:U127" si="169">+T122*(U$39-U$118)</f>
        <v>8.3936054747264688</v>
      </c>
      <c r="V122" s="16">
        <v>0.1</v>
      </c>
      <c r="W122" s="3">
        <f t="shared" ref="W122:W127" si="170">+V122*(W$39-W$118)</f>
        <v>43.289517838795113</v>
      </c>
      <c r="X122" s="3">
        <f t="shared" ref="X122:X126" si="171">+W122+U122+S122+Q122+O122+M122+K122+I122+G122+E122</f>
        <v>616.04634760037811</v>
      </c>
      <c r="Y122" s="3"/>
      <c r="AA122" s="5" t="s">
        <v>170</v>
      </c>
      <c r="AB122" s="16">
        <f t="shared" si="143"/>
        <v>0.1</v>
      </c>
      <c r="AC122" s="16">
        <f t="shared" si="144"/>
        <v>0.1</v>
      </c>
      <c r="AD122" s="16">
        <f t="shared" si="145"/>
        <v>0.05</v>
      </c>
      <c r="AE122" s="16">
        <f t="shared" si="146"/>
        <v>0.05</v>
      </c>
      <c r="AF122" s="16">
        <f t="shared" si="147"/>
        <v>0.05</v>
      </c>
      <c r="AG122" s="16">
        <f t="shared" si="148"/>
        <v>0.05</v>
      </c>
      <c r="AH122" s="16">
        <f t="shared" si="149"/>
        <v>0.1</v>
      </c>
      <c r="AI122" s="16">
        <f t="shared" si="150"/>
        <v>0.1</v>
      </c>
      <c r="AJ122" s="16">
        <f t="shared" si="151"/>
        <v>0.2</v>
      </c>
      <c r="AK122" s="16">
        <f t="shared" si="152"/>
        <v>0.1</v>
      </c>
      <c r="AN122" s="5" t="s">
        <v>170</v>
      </c>
      <c r="AO122" s="3">
        <f t="shared" si="153"/>
        <v>191.73399493302139</v>
      </c>
      <c r="AP122" s="3">
        <f t="shared" si="154"/>
        <v>120.78891880071356</v>
      </c>
      <c r="AQ122" s="3">
        <f t="shared" si="155"/>
        <v>8.5960750984639542</v>
      </c>
      <c r="AR122" s="3">
        <f t="shared" si="156"/>
        <v>1.812402292138009</v>
      </c>
      <c r="AS122" s="3">
        <f t="shared" si="157"/>
        <v>2.0185298941822429</v>
      </c>
      <c r="AT122" s="3">
        <f t="shared" si="158"/>
        <v>87.34235429479584</v>
      </c>
      <c r="AU122" s="3">
        <f t="shared" si="159"/>
        <v>145.53759035490768</v>
      </c>
      <c r="AV122" s="3">
        <f t="shared" si="160"/>
        <v>6.5333586186338763</v>
      </c>
      <c r="AW122" s="3">
        <f t="shared" si="161"/>
        <v>8.3936054747264688</v>
      </c>
      <c r="AX122" s="3">
        <f t="shared" si="162"/>
        <v>43.289517838795113</v>
      </c>
      <c r="AY122" s="3">
        <f t="shared" ref="AY122:AY126" si="172">SUM(AO122:AX122)</f>
        <v>616.046347600378</v>
      </c>
    </row>
    <row r="123" spans="1:51" ht="15.5" x14ac:dyDescent="0.35">
      <c r="A123" s="5" t="s">
        <v>158</v>
      </c>
      <c r="B123" t="s">
        <v>143</v>
      </c>
      <c r="C123">
        <v>25</v>
      </c>
      <c r="D123" s="16">
        <v>0.1</v>
      </c>
      <c r="E123" s="3">
        <f t="shared" si="141"/>
        <v>191.73399493302139</v>
      </c>
      <c r="F123" s="16">
        <v>0.1</v>
      </c>
      <c r="G123" s="3">
        <f t="shared" si="142"/>
        <v>120.78891880071356</v>
      </c>
      <c r="H123" s="16">
        <v>0.1</v>
      </c>
      <c r="I123" s="3">
        <f t="shared" si="163"/>
        <v>17.192150196927908</v>
      </c>
      <c r="J123" s="16">
        <v>0.1</v>
      </c>
      <c r="K123" s="3">
        <f t="shared" si="164"/>
        <v>3.6248045842760179</v>
      </c>
      <c r="L123" s="16">
        <v>0.1</v>
      </c>
      <c r="M123" s="3">
        <f t="shared" si="165"/>
        <v>4.0370597883644859</v>
      </c>
      <c r="N123" s="16">
        <v>0.1</v>
      </c>
      <c r="O123" s="3">
        <f t="shared" si="166"/>
        <v>174.68470858959168</v>
      </c>
      <c r="P123" s="16">
        <v>0.1</v>
      </c>
      <c r="Q123" s="3">
        <f t="shared" si="167"/>
        <v>145.53759035490768</v>
      </c>
      <c r="R123" s="16">
        <v>0.1</v>
      </c>
      <c r="S123" s="3">
        <f t="shared" si="168"/>
        <v>6.5333586186338763</v>
      </c>
      <c r="T123" s="16">
        <v>0.1</v>
      </c>
      <c r="U123" s="3">
        <f t="shared" si="169"/>
        <v>4.1968027373632344</v>
      </c>
      <c r="V123" s="16">
        <v>0.1</v>
      </c>
      <c r="W123" s="3">
        <f t="shared" si="170"/>
        <v>43.289517838795113</v>
      </c>
      <c r="X123" s="3">
        <f t="shared" si="171"/>
        <v>711.61890644259506</v>
      </c>
      <c r="Y123" s="3"/>
      <c r="AA123" s="5" t="s">
        <v>158</v>
      </c>
      <c r="AB123" s="16">
        <f t="shared" si="143"/>
        <v>0.1</v>
      </c>
      <c r="AC123" s="16">
        <f t="shared" si="144"/>
        <v>0.1</v>
      </c>
      <c r="AD123" s="16">
        <f t="shared" si="145"/>
        <v>0.1</v>
      </c>
      <c r="AE123" s="16">
        <f t="shared" si="146"/>
        <v>0.1</v>
      </c>
      <c r="AF123" s="16">
        <f t="shared" si="147"/>
        <v>0.1</v>
      </c>
      <c r="AG123" s="16">
        <f t="shared" si="148"/>
        <v>0.1</v>
      </c>
      <c r="AH123" s="16">
        <f t="shared" si="149"/>
        <v>0.1</v>
      </c>
      <c r="AI123" s="16">
        <f t="shared" si="150"/>
        <v>0.1</v>
      </c>
      <c r="AJ123" s="16">
        <f t="shared" si="151"/>
        <v>0.1</v>
      </c>
      <c r="AK123" s="16">
        <f t="shared" si="152"/>
        <v>0.1</v>
      </c>
      <c r="AN123" s="5" t="s">
        <v>158</v>
      </c>
      <c r="AO123" s="3">
        <f t="shared" si="153"/>
        <v>191.73399493302139</v>
      </c>
      <c r="AP123" s="3">
        <f t="shared" si="154"/>
        <v>120.78891880071356</v>
      </c>
      <c r="AQ123" s="3">
        <f t="shared" si="155"/>
        <v>17.192150196927908</v>
      </c>
      <c r="AR123" s="3">
        <f t="shared" si="156"/>
        <v>3.6248045842760179</v>
      </c>
      <c r="AS123" s="3">
        <f t="shared" si="157"/>
        <v>4.0370597883644859</v>
      </c>
      <c r="AT123" s="3">
        <f t="shared" si="158"/>
        <v>174.68470858959168</v>
      </c>
      <c r="AU123" s="3">
        <f t="shared" si="159"/>
        <v>145.53759035490768</v>
      </c>
      <c r="AV123" s="3">
        <f t="shared" si="160"/>
        <v>6.5333586186338763</v>
      </c>
      <c r="AW123" s="3">
        <f t="shared" si="161"/>
        <v>4.1968027373632344</v>
      </c>
      <c r="AX123" s="3">
        <f t="shared" si="162"/>
        <v>43.289517838795113</v>
      </c>
      <c r="AY123" s="3">
        <f t="shared" si="172"/>
        <v>711.61890644259495</v>
      </c>
    </row>
    <row r="124" spans="1:51" ht="15.5" x14ac:dyDescent="0.35">
      <c r="A124" s="5" t="s">
        <v>159</v>
      </c>
      <c r="B124" t="s">
        <v>143</v>
      </c>
      <c r="C124">
        <v>25</v>
      </c>
      <c r="D124" s="16">
        <v>0.02</v>
      </c>
      <c r="E124" s="3">
        <f t="shared" si="141"/>
        <v>38.346798986604277</v>
      </c>
      <c r="F124" s="16">
        <v>0.02</v>
      </c>
      <c r="G124" s="3">
        <f t="shared" si="142"/>
        <v>24.15778376014271</v>
      </c>
      <c r="H124" s="16">
        <v>0</v>
      </c>
      <c r="I124" s="3">
        <f t="shared" si="163"/>
        <v>0</v>
      </c>
      <c r="J124" s="16">
        <v>0</v>
      </c>
      <c r="K124" s="3">
        <f t="shared" si="164"/>
        <v>0</v>
      </c>
      <c r="L124" s="16">
        <v>0.02</v>
      </c>
      <c r="M124" s="3">
        <f t="shared" si="165"/>
        <v>0.80741195767289708</v>
      </c>
      <c r="N124" s="16">
        <v>0.02</v>
      </c>
      <c r="O124" s="3">
        <f t="shared" si="166"/>
        <v>34.936941717918337</v>
      </c>
      <c r="P124" s="16">
        <v>0</v>
      </c>
      <c r="Q124" s="3">
        <f t="shared" si="167"/>
        <v>0</v>
      </c>
      <c r="R124" s="16">
        <v>0</v>
      </c>
      <c r="S124" s="3">
        <f t="shared" si="168"/>
        <v>0</v>
      </c>
      <c r="T124" s="16">
        <v>0</v>
      </c>
      <c r="U124" s="3">
        <f t="shared" si="169"/>
        <v>0</v>
      </c>
      <c r="V124" s="16">
        <v>0</v>
      </c>
      <c r="W124" s="3">
        <f t="shared" si="170"/>
        <v>0</v>
      </c>
      <c r="X124" s="3">
        <f t="shared" si="171"/>
        <v>98.248936422338232</v>
      </c>
      <c r="Y124" s="3"/>
      <c r="AA124" s="5" t="s">
        <v>159</v>
      </c>
      <c r="AB124" s="16">
        <f t="shared" si="143"/>
        <v>0.02</v>
      </c>
      <c r="AC124" s="16">
        <f t="shared" si="144"/>
        <v>0.02</v>
      </c>
      <c r="AD124" s="16">
        <f t="shared" si="145"/>
        <v>0</v>
      </c>
      <c r="AE124" s="16">
        <f t="shared" si="146"/>
        <v>0</v>
      </c>
      <c r="AF124" s="16">
        <f t="shared" si="147"/>
        <v>0.02</v>
      </c>
      <c r="AG124" s="16">
        <f t="shared" si="148"/>
        <v>0.02</v>
      </c>
      <c r="AH124" s="16">
        <f t="shared" si="149"/>
        <v>0</v>
      </c>
      <c r="AI124" s="16">
        <f t="shared" si="150"/>
        <v>0</v>
      </c>
      <c r="AJ124" s="16">
        <f t="shared" si="151"/>
        <v>0</v>
      </c>
      <c r="AK124" s="16">
        <f t="shared" si="152"/>
        <v>0</v>
      </c>
      <c r="AN124" s="5" t="s">
        <v>159</v>
      </c>
      <c r="AO124" s="3">
        <f t="shared" si="153"/>
        <v>38.346798986604277</v>
      </c>
      <c r="AP124" s="3">
        <f t="shared" si="154"/>
        <v>24.15778376014271</v>
      </c>
      <c r="AQ124" s="3">
        <f t="shared" si="155"/>
        <v>0</v>
      </c>
      <c r="AR124" s="3">
        <f t="shared" si="156"/>
        <v>0</v>
      </c>
      <c r="AS124" s="3">
        <f t="shared" si="157"/>
        <v>0.80741195767289708</v>
      </c>
      <c r="AT124" s="3">
        <f t="shared" si="158"/>
        <v>34.936941717918337</v>
      </c>
      <c r="AU124" s="3">
        <f t="shared" si="159"/>
        <v>0</v>
      </c>
      <c r="AV124" s="3">
        <f t="shared" si="160"/>
        <v>0</v>
      </c>
      <c r="AW124" s="3">
        <f t="shared" si="161"/>
        <v>0</v>
      </c>
      <c r="AX124" s="3">
        <f t="shared" si="162"/>
        <v>0</v>
      </c>
      <c r="AY124" s="3">
        <f t="shared" si="172"/>
        <v>98.248936422338232</v>
      </c>
    </row>
    <row r="125" spans="1:51" ht="15.5" x14ac:dyDescent="0.35">
      <c r="A125" s="5" t="s">
        <v>148</v>
      </c>
      <c r="B125" t="s">
        <v>146</v>
      </c>
      <c r="C125">
        <v>35</v>
      </c>
      <c r="D125" s="16">
        <v>0.3</v>
      </c>
      <c r="E125" s="3">
        <f t="shared" si="141"/>
        <v>575.20198479906412</v>
      </c>
      <c r="F125" s="16">
        <v>0.3</v>
      </c>
      <c r="G125" s="3">
        <f t="shared" si="142"/>
        <v>362.36675640214065</v>
      </c>
      <c r="H125" s="16">
        <v>0.1</v>
      </c>
      <c r="I125" s="3">
        <f t="shared" si="163"/>
        <v>17.192150196927908</v>
      </c>
      <c r="J125" s="16">
        <v>0.25</v>
      </c>
      <c r="K125" s="3">
        <f t="shared" si="164"/>
        <v>9.0620114606900444</v>
      </c>
      <c r="L125" s="16">
        <v>0.05</v>
      </c>
      <c r="M125" s="3">
        <f t="shared" si="165"/>
        <v>2.0185298941822429</v>
      </c>
      <c r="N125" s="16">
        <v>0.25</v>
      </c>
      <c r="O125" s="3">
        <f t="shared" si="166"/>
        <v>436.71177147397918</v>
      </c>
      <c r="P125" s="16">
        <v>0.05</v>
      </c>
      <c r="Q125" s="3">
        <f t="shared" si="167"/>
        <v>72.768795177453839</v>
      </c>
      <c r="R125" s="16">
        <v>0.05</v>
      </c>
      <c r="S125" s="3">
        <f t="shared" si="168"/>
        <v>3.2666793093169382</v>
      </c>
      <c r="T125" s="16">
        <v>0</v>
      </c>
      <c r="U125" s="3">
        <f t="shared" si="169"/>
        <v>0</v>
      </c>
      <c r="V125" s="16">
        <v>0</v>
      </c>
      <c r="W125" s="3">
        <f t="shared" si="170"/>
        <v>0</v>
      </c>
      <c r="X125" s="3">
        <f t="shared" si="171"/>
        <v>1478.5886787137549</v>
      </c>
      <c r="Y125" s="3"/>
      <c r="AA125" s="5" t="s">
        <v>148</v>
      </c>
      <c r="AB125" s="16">
        <f t="shared" si="143"/>
        <v>0.3</v>
      </c>
      <c r="AC125" s="16">
        <f t="shared" si="144"/>
        <v>0.3</v>
      </c>
      <c r="AD125" s="16">
        <f t="shared" si="145"/>
        <v>0.1</v>
      </c>
      <c r="AE125" s="16">
        <f t="shared" si="146"/>
        <v>0.25</v>
      </c>
      <c r="AF125" s="16">
        <f t="shared" si="147"/>
        <v>0.05</v>
      </c>
      <c r="AG125" s="16">
        <f t="shared" si="148"/>
        <v>0.25</v>
      </c>
      <c r="AH125" s="16">
        <f t="shared" si="149"/>
        <v>0.05</v>
      </c>
      <c r="AI125" s="16">
        <f t="shared" si="150"/>
        <v>0.05</v>
      </c>
      <c r="AJ125" s="16">
        <f t="shared" si="151"/>
        <v>0</v>
      </c>
      <c r="AK125" s="16">
        <f t="shared" si="152"/>
        <v>0</v>
      </c>
      <c r="AN125" s="5" t="s">
        <v>148</v>
      </c>
      <c r="AO125" s="3">
        <f t="shared" si="153"/>
        <v>575.20198479906412</v>
      </c>
      <c r="AP125" s="3">
        <f t="shared" si="154"/>
        <v>362.36675640214065</v>
      </c>
      <c r="AQ125" s="3">
        <f t="shared" si="155"/>
        <v>17.192150196927908</v>
      </c>
      <c r="AR125" s="3">
        <f t="shared" si="156"/>
        <v>9.0620114606900444</v>
      </c>
      <c r="AS125" s="3">
        <f t="shared" si="157"/>
        <v>2.0185298941822429</v>
      </c>
      <c r="AT125" s="3">
        <f t="shared" si="158"/>
        <v>436.71177147397918</v>
      </c>
      <c r="AU125" s="3">
        <f t="shared" si="159"/>
        <v>72.768795177453839</v>
      </c>
      <c r="AV125" s="3">
        <f t="shared" si="160"/>
        <v>3.2666793093169382</v>
      </c>
      <c r="AW125" s="3">
        <f t="shared" si="161"/>
        <v>0</v>
      </c>
      <c r="AX125" s="3">
        <f t="shared" si="162"/>
        <v>0</v>
      </c>
      <c r="AY125" s="3">
        <f t="shared" si="172"/>
        <v>1478.5886787137549</v>
      </c>
    </row>
    <row r="126" spans="1:51" ht="15.5" x14ac:dyDescent="0.35">
      <c r="A126" s="5" t="s">
        <v>149</v>
      </c>
      <c r="B126" t="s">
        <v>143</v>
      </c>
      <c r="C126">
        <v>25</v>
      </c>
      <c r="D126" s="16">
        <v>0.28000000000000003</v>
      </c>
      <c r="E126" s="3">
        <f t="shared" si="141"/>
        <v>536.85518581245992</v>
      </c>
      <c r="F126" s="16">
        <v>0.28000000000000003</v>
      </c>
      <c r="G126" s="3">
        <f t="shared" si="142"/>
        <v>338.208972641998</v>
      </c>
      <c r="H126" s="16">
        <v>0.75</v>
      </c>
      <c r="I126" s="3">
        <f t="shared" si="163"/>
        <v>128.94112647695931</v>
      </c>
      <c r="J126" s="16">
        <v>0.6</v>
      </c>
      <c r="K126" s="3">
        <f t="shared" si="164"/>
        <v>21.748827505656106</v>
      </c>
      <c r="L126" s="16">
        <v>0.68</v>
      </c>
      <c r="M126" s="3">
        <f t="shared" si="165"/>
        <v>27.452006560878502</v>
      </c>
      <c r="N126" s="16">
        <v>0.57999999999999996</v>
      </c>
      <c r="O126" s="3">
        <f t="shared" si="166"/>
        <v>1013.1713098196317</v>
      </c>
      <c r="P126" s="16">
        <v>0.75</v>
      </c>
      <c r="Q126" s="3">
        <f t="shared" si="167"/>
        <v>1091.5319276618077</v>
      </c>
      <c r="R126" s="16">
        <v>0.75</v>
      </c>
      <c r="S126" s="3">
        <f t="shared" si="168"/>
        <v>49.000189639754069</v>
      </c>
      <c r="T126" s="16">
        <v>0.7</v>
      </c>
      <c r="U126" s="3">
        <f t="shared" si="169"/>
        <v>29.37761916154264</v>
      </c>
      <c r="V126" s="16">
        <v>0.8</v>
      </c>
      <c r="W126" s="3">
        <f t="shared" si="170"/>
        <v>346.31614271036091</v>
      </c>
      <c r="X126" s="3">
        <f t="shared" si="171"/>
        <v>3582.6033079910494</v>
      </c>
      <c r="Y126" s="3"/>
      <c r="AA126" s="5" t="s">
        <v>149</v>
      </c>
      <c r="AB126" s="16">
        <f t="shared" si="143"/>
        <v>0.28000000000000003</v>
      </c>
      <c r="AC126" s="16">
        <f t="shared" si="144"/>
        <v>0.28000000000000003</v>
      </c>
      <c r="AD126" s="16">
        <f t="shared" si="145"/>
        <v>0.75</v>
      </c>
      <c r="AE126" s="16">
        <f t="shared" si="146"/>
        <v>0.6</v>
      </c>
      <c r="AF126" s="16">
        <f t="shared" si="147"/>
        <v>0.68</v>
      </c>
      <c r="AG126" s="16">
        <f t="shared" si="148"/>
        <v>0.57999999999999996</v>
      </c>
      <c r="AH126" s="16">
        <f t="shared" si="149"/>
        <v>0.75</v>
      </c>
      <c r="AI126" s="16">
        <f t="shared" si="150"/>
        <v>0.75</v>
      </c>
      <c r="AJ126" s="16">
        <f t="shared" si="151"/>
        <v>0.7</v>
      </c>
      <c r="AK126" s="16">
        <f t="shared" si="152"/>
        <v>0.8</v>
      </c>
      <c r="AN126" s="5" t="s">
        <v>149</v>
      </c>
      <c r="AO126" s="3">
        <f t="shared" si="153"/>
        <v>536.85518581245992</v>
      </c>
      <c r="AP126" s="3">
        <f t="shared" si="154"/>
        <v>338.208972641998</v>
      </c>
      <c r="AQ126" s="3">
        <f t="shared" si="155"/>
        <v>128.94112647695931</v>
      </c>
      <c r="AR126" s="3">
        <f t="shared" si="156"/>
        <v>21.748827505656106</v>
      </c>
      <c r="AS126" s="3">
        <f t="shared" si="157"/>
        <v>27.452006560878502</v>
      </c>
      <c r="AT126" s="3">
        <f t="shared" si="158"/>
        <v>1013.1713098196317</v>
      </c>
      <c r="AU126" s="3">
        <f t="shared" si="159"/>
        <v>1091.5319276618077</v>
      </c>
      <c r="AV126" s="3">
        <f t="shared" si="160"/>
        <v>49.000189639754069</v>
      </c>
      <c r="AW126" s="3">
        <f t="shared" si="161"/>
        <v>29.37761916154264</v>
      </c>
      <c r="AX126" s="3">
        <f t="shared" si="162"/>
        <v>346.31614271036091</v>
      </c>
      <c r="AY126" s="3">
        <f t="shared" si="172"/>
        <v>3582.6033079910485</v>
      </c>
    </row>
    <row r="127" spans="1:51" ht="15.5" x14ac:dyDescent="0.35">
      <c r="A127" s="5" t="s">
        <v>10</v>
      </c>
      <c r="D127" s="16">
        <f t="shared" ref="D127:F127" si="173">SUM(D121:D126)</f>
        <v>1</v>
      </c>
      <c r="E127" s="3">
        <f t="shared" si="141"/>
        <v>1917.3399493302138</v>
      </c>
      <c r="F127" s="16">
        <f t="shared" si="173"/>
        <v>1</v>
      </c>
      <c r="G127" s="3">
        <f t="shared" si="142"/>
        <v>1207.8891880071355</v>
      </c>
      <c r="H127" s="16">
        <f t="shared" ref="H127" si="174">SUM(H121:H126)</f>
        <v>1</v>
      </c>
      <c r="I127" s="3">
        <f t="shared" si="163"/>
        <v>171.92150196927909</v>
      </c>
      <c r="J127" s="16">
        <f t="shared" ref="J127" si="175">SUM(J121:J126)</f>
        <v>1</v>
      </c>
      <c r="K127" s="3">
        <f t="shared" si="164"/>
        <v>36.248045842760177</v>
      </c>
      <c r="L127" s="16">
        <f t="shared" ref="L127" si="176">SUM(L121:L126)</f>
        <v>1</v>
      </c>
      <c r="M127" s="3">
        <f t="shared" si="165"/>
        <v>40.370597883644855</v>
      </c>
      <c r="N127" s="16">
        <f t="shared" ref="N127" si="177">SUM(N121:N126)</f>
        <v>1</v>
      </c>
      <c r="O127" s="3">
        <f t="shared" si="166"/>
        <v>1746.8470858959167</v>
      </c>
      <c r="P127" s="16">
        <f t="shared" ref="P127" si="178">SUM(P121:P126)</f>
        <v>1</v>
      </c>
      <c r="Q127" s="3">
        <f t="shared" si="167"/>
        <v>1455.3759035490768</v>
      </c>
      <c r="R127" s="16">
        <f t="shared" ref="R127" si="179">SUM(R121:R126)</f>
        <v>1</v>
      </c>
      <c r="S127" s="3">
        <f t="shared" si="168"/>
        <v>65.333586186338763</v>
      </c>
      <c r="T127" s="16">
        <f t="shared" ref="T127" si="180">SUM(T121:T126)</f>
        <v>1</v>
      </c>
      <c r="U127" s="3">
        <f t="shared" si="169"/>
        <v>41.968027373632346</v>
      </c>
      <c r="V127" s="16">
        <f t="shared" ref="V127" si="181">SUM(V121:V126)</f>
        <v>1</v>
      </c>
      <c r="W127" s="3">
        <f t="shared" si="170"/>
        <v>432.89517838795109</v>
      </c>
      <c r="X127" s="3">
        <f t="shared" ref="X127" si="182">SUM(X121:X126)</f>
        <v>7116.1890644259502</v>
      </c>
      <c r="Y127" s="3"/>
      <c r="AA127" s="5" t="s">
        <v>10</v>
      </c>
      <c r="AN127" s="5" t="s">
        <v>10</v>
      </c>
      <c r="AO127" s="3">
        <f>SUM(AO121:AO126)</f>
        <v>1917.3399493302138</v>
      </c>
      <c r="AP127" s="3">
        <f t="shared" ref="AP127:AY127" si="183">SUM(AP121:AP126)</f>
        <v>1207.8891880071355</v>
      </c>
      <c r="AQ127" s="3">
        <f t="shared" si="183"/>
        <v>171.92150196927906</v>
      </c>
      <c r="AR127" s="3">
        <f t="shared" si="183"/>
        <v>36.248045842760177</v>
      </c>
      <c r="AS127" s="3">
        <f t="shared" si="183"/>
        <v>40.370597883644862</v>
      </c>
      <c r="AT127" s="3">
        <f t="shared" si="183"/>
        <v>1746.8470858959167</v>
      </c>
      <c r="AU127" s="3">
        <f t="shared" si="183"/>
        <v>1455.3759035490768</v>
      </c>
      <c r="AV127" s="3">
        <f t="shared" si="183"/>
        <v>65.333586186338763</v>
      </c>
      <c r="AW127" s="3">
        <f t="shared" si="183"/>
        <v>41.968027373632339</v>
      </c>
      <c r="AX127" s="3">
        <f t="shared" si="183"/>
        <v>432.89517838795115</v>
      </c>
      <c r="AY127" s="3">
        <f t="shared" si="183"/>
        <v>7116.1890644259493</v>
      </c>
    </row>
    <row r="128" spans="1:51" ht="15.5" x14ac:dyDescent="0.35">
      <c r="A128" s="4" t="s">
        <v>175</v>
      </c>
      <c r="E128" s="4" t="s">
        <v>72</v>
      </c>
      <c r="F128" s="4"/>
      <c r="G128" s="4" t="s">
        <v>73</v>
      </c>
      <c r="H128" s="4"/>
      <c r="I128" s="4" t="s">
        <v>80</v>
      </c>
      <c r="J128" s="4"/>
      <c r="K128" s="4" t="s">
        <v>75</v>
      </c>
      <c r="L128" s="4"/>
      <c r="M128" s="4" t="s">
        <v>76</v>
      </c>
      <c r="N128" s="4"/>
      <c r="O128" s="4" t="s">
        <v>77</v>
      </c>
      <c r="P128" s="4"/>
      <c r="Q128" s="4" t="s">
        <v>78</v>
      </c>
      <c r="R128" s="4"/>
      <c r="S128" s="4" t="s">
        <v>79</v>
      </c>
      <c r="T128" s="4"/>
      <c r="U128" s="4" t="s">
        <v>81</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2" ht="15.5" x14ac:dyDescent="0.35">
      <c r="A129" s="5" t="s">
        <v>30</v>
      </c>
      <c r="E129" s="12">
        <f>+E36</f>
        <v>24246.605517746364</v>
      </c>
      <c r="F129" s="11"/>
      <c r="G129" s="12">
        <f>+G36</f>
        <v>16646.759920922057</v>
      </c>
      <c r="H129" s="11"/>
      <c r="I129" s="12">
        <f>+I36</f>
        <v>1086.0328932725911</v>
      </c>
      <c r="J129" s="11"/>
      <c r="K129" s="12">
        <f>+K36</f>
        <v>348.42754169506384</v>
      </c>
      <c r="L129" s="11"/>
      <c r="M129" s="12">
        <f>+M36</f>
        <v>625.80421777930007</v>
      </c>
      <c r="N129" s="11"/>
      <c r="O129" s="12">
        <f>+O36</f>
        <v>18298.018851339981</v>
      </c>
      <c r="P129" s="11"/>
      <c r="Q129" s="12">
        <f>+Q36</f>
        <v>20246.489641254579</v>
      </c>
      <c r="R129" s="11"/>
      <c r="S129" s="12">
        <f>+S36</f>
        <v>1087.8671754508846</v>
      </c>
      <c r="T129" s="11"/>
      <c r="U129" s="12">
        <f>+U36</f>
        <v>852.0007660107558</v>
      </c>
      <c r="V129" s="11"/>
      <c r="W129" s="12">
        <f>+W36</f>
        <v>6604.7617898844364</v>
      </c>
      <c r="X129" s="12">
        <f>+X36</f>
        <v>90042.768315356021</v>
      </c>
      <c r="AA129" s="5" t="s">
        <v>30</v>
      </c>
      <c r="AB129" s="12">
        <f>+E129</f>
        <v>24246.605517746364</v>
      </c>
      <c r="AC129" s="12">
        <f>+G129</f>
        <v>16646.759920922057</v>
      </c>
      <c r="AD129" s="12">
        <f>+I129</f>
        <v>1086.0328932725911</v>
      </c>
      <c r="AE129" s="12">
        <f>+K129</f>
        <v>348.42754169506384</v>
      </c>
      <c r="AF129" s="12">
        <f>+M129</f>
        <v>625.80421777930007</v>
      </c>
      <c r="AG129" s="12">
        <f>+O129</f>
        <v>18298.018851339981</v>
      </c>
      <c r="AH129" s="12">
        <f>+Q129</f>
        <v>20246.489641254579</v>
      </c>
      <c r="AI129" s="12">
        <f>+S129</f>
        <v>1087.8671754508846</v>
      </c>
      <c r="AJ129" s="12">
        <f>+U129</f>
        <v>852.0007660107558</v>
      </c>
      <c r="AK129" s="12">
        <f>+W129</f>
        <v>6604.7617898844364</v>
      </c>
      <c r="AL129" s="12">
        <f>+X129</f>
        <v>90042.768315356021</v>
      </c>
      <c r="AM129" s="5"/>
      <c r="AN129" s="5"/>
    </row>
    <row r="130" spans="1:42" ht="15.5" x14ac:dyDescent="0.35">
      <c r="A130" s="5" t="s">
        <v>269</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63</v>
      </c>
      <c r="AB130" s="12">
        <f t="shared" ref="AB130:AB135" si="184">+E130</f>
        <v>0</v>
      </c>
      <c r="AC130" s="12">
        <f t="shared" ref="AC130:AC146" si="185">+G130</f>
        <v>0</v>
      </c>
      <c r="AD130" s="12">
        <f t="shared" ref="AD130:AD146" si="186">+I130</f>
        <v>0</v>
      </c>
      <c r="AE130" s="12">
        <f t="shared" ref="AE130:AE146" si="187">+K130</f>
        <v>0</v>
      </c>
      <c r="AF130" s="12">
        <f t="shared" ref="AF130:AF146" si="188">+M130</f>
        <v>0</v>
      </c>
      <c r="AG130" s="12">
        <f t="shared" ref="AG130:AG146" si="189">+O130</f>
        <v>0</v>
      </c>
      <c r="AH130" s="12">
        <f t="shared" ref="AH130:AH146" si="190">+Q130</f>
        <v>0</v>
      </c>
      <c r="AI130" s="12">
        <f t="shared" ref="AI130:AI146" si="191">+S130</f>
        <v>0</v>
      </c>
      <c r="AJ130" s="12">
        <f t="shared" ref="AJ130:AJ145" si="192">+U130</f>
        <v>0</v>
      </c>
      <c r="AK130" s="12">
        <f t="shared" ref="AK130:AL145" si="193">+W130</f>
        <v>0</v>
      </c>
      <c r="AL130" s="12">
        <f t="shared" si="193"/>
        <v>0</v>
      </c>
      <c r="AM130" s="5"/>
      <c r="AN130" s="5"/>
    </row>
    <row r="131" spans="1:42" ht="15.5" x14ac:dyDescent="0.35">
      <c r="A131" s="5" t="s">
        <v>282</v>
      </c>
      <c r="E131" s="12">
        <f>+E114</f>
        <v>1251.0289735255174</v>
      </c>
      <c r="F131" s="11"/>
      <c r="G131" s="12">
        <f>+G114</f>
        <v>861.11705650153431</v>
      </c>
      <c r="H131" s="11"/>
      <c r="I131" s="12">
        <f>+I114</f>
        <v>64.653286123956661</v>
      </c>
      <c r="J131" s="11"/>
      <c r="K131" s="12">
        <f>+K114</f>
        <v>32.774515721273843</v>
      </c>
      <c r="L131" s="11"/>
      <c r="M131" s="12">
        <f>+M114</f>
        <v>25.314005055700065</v>
      </c>
      <c r="N131" s="11"/>
      <c r="O131" s="12">
        <f>+O114</f>
        <v>742.78838182528375</v>
      </c>
      <c r="P131" s="11"/>
      <c r="Q131" s="12">
        <f>+Q114</f>
        <v>995.5234816701261</v>
      </c>
      <c r="R131" s="11"/>
      <c r="S131" s="12">
        <f>+S114</f>
        <v>41.759792621645111</v>
      </c>
      <c r="T131" s="11"/>
      <c r="U131" s="12">
        <f>+U114</f>
        <v>42.787864218887265</v>
      </c>
      <c r="V131" s="11"/>
      <c r="W131" s="12">
        <f>+W114</f>
        <v>366.64997640179377</v>
      </c>
      <c r="X131" s="12">
        <f>+X114</f>
        <v>4424.3973336657182</v>
      </c>
      <c r="AA131" s="5" t="s">
        <v>60</v>
      </c>
      <c r="AB131" s="12">
        <f t="shared" si="184"/>
        <v>1251.0289735255174</v>
      </c>
      <c r="AC131" s="12">
        <f t="shared" si="185"/>
        <v>861.11705650153431</v>
      </c>
      <c r="AD131" s="12">
        <f t="shared" si="186"/>
        <v>64.653286123956661</v>
      </c>
      <c r="AE131" s="12">
        <f t="shared" si="187"/>
        <v>32.774515721273843</v>
      </c>
      <c r="AF131" s="12">
        <f t="shared" si="188"/>
        <v>25.314005055700065</v>
      </c>
      <c r="AG131" s="12">
        <f t="shared" si="189"/>
        <v>742.78838182528375</v>
      </c>
      <c r="AH131" s="12">
        <f t="shared" si="190"/>
        <v>995.5234816701261</v>
      </c>
      <c r="AI131" s="12">
        <f t="shared" si="191"/>
        <v>41.759792621645111</v>
      </c>
      <c r="AJ131" s="12">
        <f t="shared" si="192"/>
        <v>42.787864218887265</v>
      </c>
      <c r="AK131" s="12">
        <f t="shared" si="193"/>
        <v>366.64997640179377</v>
      </c>
      <c r="AL131" s="12">
        <f t="shared" si="193"/>
        <v>4424.3973336657182</v>
      </c>
      <c r="AM131" s="5"/>
      <c r="AN131" s="5"/>
    </row>
    <row r="132" spans="1:42" ht="15.5" x14ac:dyDescent="0.35">
      <c r="A132" s="5" t="s">
        <v>61</v>
      </c>
      <c r="E132" s="12">
        <f>+E98+E85</f>
        <v>2782.3058587116934</v>
      </c>
      <c r="F132" s="11"/>
      <c r="G132" s="12">
        <f>+G98+G85</f>
        <v>3217.1455014123007</v>
      </c>
      <c r="H132" s="11"/>
      <c r="I132" s="12">
        <f>+I98+I85</f>
        <v>120.58011594529032</v>
      </c>
      <c r="J132" s="11"/>
      <c r="K132" s="12">
        <f>+K98+K85</f>
        <v>81.886723621024586</v>
      </c>
      <c r="L132" s="11"/>
      <c r="M132" s="12">
        <f>+M98+M85</f>
        <v>48.962936061846655</v>
      </c>
      <c r="N132" s="11"/>
      <c r="O132" s="12">
        <f>+O98+O85</f>
        <v>1682.8257713802222</v>
      </c>
      <c r="P132" s="11"/>
      <c r="Q132" s="12">
        <f>+Q98+Q85</f>
        <v>2360.6804941932519</v>
      </c>
      <c r="R132" s="11"/>
      <c r="S132" s="12">
        <f>+S98+S85</f>
        <v>141.52929709733073</v>
      </c>
      <c r="T132" s="11"/>
      <c r="U132" s="12">
        <f>+U98+U85</f>
        <v>110.37201587105295</v>
      </c>
      <c r="V132" s="11"/>
      <c r="W132" s="12">
        <f>+W98+W85</f>
        <v>535.42836578820265</v>
      </c>
      <c r="X132" s="12">
        <f>+X98+X85</f>
        <v>11081.717080082217</v>
      </c>
      <c r="AA132" s="5" t="s">
        <v>61</v>
      </c>
      <c r="AB132" s="12">
        <f t="shared" si="184"/>
        <v>2782.3058587116934</v>
      </c>
      <c r="AC132" s="12">
        <f t="shared" si="185"/>
        <v>3217.1455014123007</v>
      </c>
      <c r="AD132" s="12">
        <f t="shared" si="186"/>
        <v>120.58011594529032</v>
      </c>
      <c r="AE132" s="12">
        <f t="shared" si="187"/>
        <v>81.886723621024586</v>
      </c>
      <c r="AF132" s="12">
        <f t="shared" si="188"/>
        <v>48.962936061846655</v>
      </c>
      <c r="AG132" s="12">
        <f t="shared" si="189"/>
        <v>1682.8257713802222</v>
      </c>
      <c r="AH132" s="12">
        <f t="shared" si="190"/>
        <v>2360.6804941932519</v>
      </c>
      <c r="AI132" s="12">
        <f t="shared" si="191"/>
        <v>141.52929709733073</v>
      </c>
      <c r="AJ132" s="12">
        <f t="shared" si="192"/>
        <v>110.37201587105295</v>
      </c>
      <c r="AK132" s="12">
        <f t="shared" si="193"/>
        <v>535.42836578820265</v>
      </c>
      <c r="AL132" s="12">
        <f t="shared" si="193"/>
        <v>11081.717080082217</v>
      </c>
      <c r="AM132" s="5"/>
      <c r="AN132" s="5"/>
    </row>
    <row r="133" spans="1:42" ht="15.5" x14ac:dyDescent="0.35">
      <c r="A133" s="5" t="s">
        <v>62</v>
      </c>
      <c r="E133" s="12">
        <f>+E130+E131+E132</f>
        <v>4033.3348322372108</v>
      </c>
      <c r="F133" s="11"/>
      <c r="G133" s="12">
        <f>+G130+G131+G132</f>
        <v>4078.2625579138348</v>
      </c>
      <c r="H133" s="11"/>
      <c r="I133" s="12">
        <f>+I130+I131+I132</f>
        <v>185.23340206924698</v>
      </c>
      <c r="J133" s="11"/>
      <c r="K133" s="12">
        <f>+K130+K131+K132</f>
        <v>114.66123934229843</v>
      </c>
      <c r="L133" s="11"/>
      <c r="M133" s="12">
        <f>+M130+M131+M132</f>
        <v>74.276941117546727</v>
      </c>
      <c r="N133" s="11"/>
      <c r="O133" s="12">
        <f>+O130+O131+O132</f>
        <v>2425.6141532055062</v>
      </c>
      <c r="P133" s="11"/>
      <c r="Q133" s="12">
        <f>+Q130+Q131+Q132</f>
        <v>3356.2039758633782</v>
      </c>
      <c r="R133" s="11"/>
      <c r="S133" s="12">
        <f>+S130+S131+S132</f>
        <v>183.28908971897584</v>
      </c>
      <c r="T133" s="11"/>
      <c r="U133" s="12">
        <f>+U130+U131+U132</f>
        <v>153.1598800899402</v>
      </c>
      <c r="V133" s="11"/>
      <c r="W133" s="12">
        <f>+W130+W131+W132</f>
        <v>902.07834218999642</v>
      </c>
      <c r="X133" s="12">
        <f>+X130+X131+X132</f>
        <v>15506.114413747935</v>
      </c>
      <c r="Y133" s="3">
        <f>SUM(E133:W133)</f>
        <v>15506.114413747935</v>
      </c>
      <c r="AA133" s="5" t="s">
        <v>62</v>
      </c>
      <c r="AB133" s="12">
        <f t="shared" si="184"/>
        <v>4033.3348322372108</v>
      </c>
      <c r="AC133" s="12">
        <f t="shared" si="185"/>
        <v>4078.2625579138348</v>
      </c>
      <c r="AD133" s="12">
        <f t="shared" si="186"/>
        <v>185.23340206924698</v>
      </c>
      <c r="AE133" s="12">
        <f t="shared" si="187"/>
        <v>114.66123934229843</v>
      </c>
      <c r="AF133" s="12">
        <f t="shared" si="188"/>
        <v>74.276941117546727</v>
      </c>
      <c r="AG133" s="12">
        <f t="shared" si="189"/>
        <v>2425.6141532055062</v>
      </c>
      <c r="AH133" s="12">
        <f t="shared" si="190"/>
        <v>3356.2039758633782</v>
      </c>
      <c r="AI133" s="12">
        <f t="shared" si="191"/>
        <v>183.28908971897584</v>
      </c>
      <c r="AJ133" s="12">
        <f t="shared" si="192"/>
        <v>153.1598800899402</v>
      </c>
      <c r="AK133" s="12">
        <f t="shared" si="193"/>
        <v>902.07834218999642</v>
      </c>
      <c r="AL133" s="12">
        <f t="shared" si="193"/>
        <v>15506.114413747935</v>
      </c>
      <c r="AM133" s="5"/>
      <c r="AN133" s="5"/>
    </row>
    <row r="134" spans="1:42" ht="15.5" x14ac:dyDescent="0.35">
      <c r="A134" s="5" t="s">
        <v>12</v>
      </c>
      <c r="E134" s="12">
        <f>+E73+E79</f>
        <v>780.60230967245411</v>
      </c>
      <c r="F134" s="4"/>
      <c r="G134" s="12">
        <f>+G73+G79</f>
        <v>939.68640893087843</v>
      </c>
      <c r="H134" s="4"/>
      <c r="I134" s="12">
        <f>+I73+I79</f>
        <v>44.450234378050034</v>
      </c>
      <c r="J134" s="4"/>
      <c r="K134" s="12">
        <f>+K73+K79</f>
        <v>38.644404813571249</v>
      </c>
      <c r="L134" s="4"/>
      <c r="M134" s="12">
        <f>+M73+M79</f>
        <v>5.9372118412181276</v>
      </c>
      <c r="N134" s="4"/>
      <c r="O134" s="12">
        <f>+O73+O79</f>
        <v>437.27497534742747</v>
      </c>
      <c r="P134" s="4"/>
      <c r="Q134" s="12">
        <f>+Q73+Q79</f>
        <v>697.41183498025998</v>
      </c>
      <c r="R134" s="4"/>
      <c r="S134" s="12">
        <f>+S73+S79</f>
        <v>115.74495946571339</v>
      </c>
      <c r="T134" s="4"/>
      <c r="U134" s="12">
        <f>+U73+U79</f>
        <v>0</v>
      </c>
      <c r="V134" s="4"/>
      <c r="W134" s="12">
        <f>+W73+W79</f>
        <v>128.32449656357863</v>
      </c>
      <c r="X134" s="3">
        <f>+E134+G134+I134+K134+M134+O134+Q134+S134+U134+W134</f>
        <v>3188.0768359931512</v>
      </c>
      <c r="AA134" s="5" t="s">
        <v>12</v>
      </c>
      <c r="AB134" s="12">
        <f t="shared" si="184"/>
        <v>780.60230967245411</v>
      </c>
      <c r="AC134" s="12">
        <f t="shared" si="185"/>
        <v>939.68640893087843</v>
      </c>
      <c r="AD134" s="12">
        <f t="shared" si="186"/>
        <v>44.450234378050034</v>
      </c>
      <c r="AE134" s="12">
        <f t="shared" si="187"/>
        <v>38.644404813571249</v>
      </c>
      <c r="AF134" s="12">
        <f t="shared" si="188"/>
        <v>5.9372118412181276</v>
      </c>
      <c r="AG134" s="12">
        <f t="shared" si="189"/>
        <v>437.27497534742747</v>
      </c>
      <c r="AH134" s="12">
        <f t="shared" si="190"/>
        <v>697.41183498025998</v>
      </c>
      <c r="AI134" s="12">
        <f t="shared" si="191"/>
        <v>115.74495946571339</v>
      </c>
      <c r="AJ134" s="12">
        <f t="shared" si="192"/>
        <v>0</v>
      </c>
      <c r="AK134" s="12">
        <f t="shared" si="193"/>
        <v>128.32449656357863</v>
      </c>
      <c r="AL134" s="12">
        <f t="shared" si="193"/>
        <v>3188.0768359931512</v>
      </c>
      <c r="AM134" s="5"/>
      <c r="AN134" s="5"/>
      <c r="AO134" s="3">
        <f>+AB134+AC134</f>
        <v>1720.2887186033327</v>
      </c>
      <c r="AP134" s="3">
        <f>+AG134+AH134</f>
        <v>1134.6868103276875</v>
      </c>
    </row>
    <row r="135" spans="1:42" ht="15.5" x14ac:dyDescent="0.35">
      <c r="A135" s="5" t="s">
        <v>13</v>
      </c>
      <c r="E135" s="12">
        <f>+E80+E81+E106+E107</f>
        <v>312.75724338137934</v>
      </c>
      <c r="F135" s="4"/>
      <c r="G135" s="12">
        <f>+G80+G81+G106+G107</f>
        <v>215.27926412538358</v>
      </c>
      <c r="H135" s="4"/>
      <c r="I135" s="12">
        <f>+I80+I81+I106+I107</f>
        <v>12.930657224791332</v>
      </c>
      <c r="J135" s="4"/>
      <c r="K135" s="12">
        <f>+K80+K81+K106+K107</f>
        <v>6.5549031442547694</v>
      </c>
      <c r="L135" s="4"/>
      <c r="M135" s="12">
        <f>+M80+M81+M106+M107</f>
        <v>10.118775239830418</v>
      </c>
      <c r="N135" s="4"/>
      <c r="O135" s="12">
        <f>+O80+O81+O106+O107</f>
        <v>87.386868450033376</v>
      </c>
      <c r="P135" s="4"/>
      <c r="Q135" s="12">
        <f>+Q80+Q81+Q106+Q107</f>
        <v>99.55234816701261</v>
      </c>
      <c r="R135" s="4"/>
      <c r="S135" s="12">
        <f>+S80+S81+S106+S107</f>
        <v>4.1759792621645113</v>
      </c>
      <c r="T135" s="4"/>
      <c r="U135" s="12">
        <f>+U80+U81+U106+U107</f>
        <v>0</v>
      </c>
      <c r="V135" s="4"/>
      <c r="W135" s="12">
        <f>+W80+W81+W106+W107</f>
        <v>0</v>
      </c>
      <c r="X135" s="12">
        <f>SUM(E135:W135)</f>
        <v>748.75603899484997</v>
      </c>
      <c r="Y135" s="3">
        <f>+X134+X135</f>
        <v>3936.8328749880011</v>
      </c>
      <c r="AA135" s="5" t="s">
        <v>13</v>
      </c>
      <c r="AB135" s="12">
        <f t="shared" si="184"/>
        <v>312.75724338137934</v>
      </c>
      <c r="AC135" s="12">
        <f t="shared" si="185"/>
        <v>215.27926412538358</v>
      </c>
      <c r="AD135" s="12">
        <f t="shared" si="186"/>
        <v>12.930657224791332</v>
      </c>
      <c r="AE135" s="12">
        <f t="shared" si="187"/>
        <v>6.5549031442547694</v>
      </c>
      <c r="AF135" s="12">
        <f t="shared" si="188"/>
        <v>10.118775239830418</v>
      </c>
      <c r="AG135" s="12">
        <f t="shared" si="189"/>
        <v>87.386868450033376</v>
      </c>
      <c r="AH135" s="12">
        <f t="shared" si="190"/>
        <v>99.55234816701261</v>
      </c>
      <c r="AI135" s="12">
        <f t="shared" si="191"/>
        <v>4.1759792621645113</v>
      </c>
      <c r="AJ135" s="12">
        <f t="shared" si="192"/>
        <v>0</v>
      </c>
      <c r="AK135" s="12">
        <f t="shared" si="193"/>
        <v>0</v>
      </c>
      <c r="AL135" s="12">
        <f t="shared" si="193"/>
        <v>748.75603899484997</v>
      </c>
      <c r="AM135" s="6">
        <f>10*AL135/1000</f>
        <v>7.4875603899484995</v>
      </c>
      <c r="AN135" s="6">
        <f>5*AL135/1000</f>
        <v>3.7437801949742497</v>
      </c>
    </row>
    <row r="136" spans="1:42" ht="15.5" x14ac:dyDescent="0.35">
      <c r="A136" s="5" t="s">
        <v>36</v>
      </c>
      <c r="E136" s="12">
        <f>+E92+E93+E108+E109+E121+E122</f>
        <v>1101.5042545001036</v>
      </c>
      <c r="F136" s="4"/>
      <c r="G136" s="12">
        <f>+G92+G93+G108+G109+G121+G122</f>
        <v>905.00393559840256</v>
      </c>
      <c r="H136" s="4"/>
      <c r="I136" s="12">
        <f>+I92+I93+I108+I109+I121+I122</f>
        <v>18.880121603675597</v>
      </c>
      <c r="J136" s="4"/>
      <c r="K136" s="12">
        <f>+K92+K93+K108+K109+K121+K122</f>
        <v>7.2625970159617932</v>
      </c>
      <c r="L136" s="4"/>
      <c r="M136" s="12">
        <f>+M92+M93+M108+M109+M121+M122</f>
        <v>17.200544241403541</v>
      </c>
      <c r="N136" s="4"/>
      <c r="O136" s="12">
        <f>+O92+O93+O108+O109+O121+O122</f>
        <v>149.74014471465614</v>
      </c>
      <c r="P136" s="4"/>
      <c r="Q136" s="12">
        <f>+Q92+Q93+Q108+Q109+Q121+Q122</f>
        <v>610.9050772864839</v>
      </c>
      <c r="R136" s="4"/>
      <c r="S136" s="12">
        <f>+S92+S93+S108+S109+S121+S122</f>
        <v>21.703389895995286</v>
      </c>
      <c r="T136" s="4"/>
      <c r="U136" s="12">
        <f>+U92+U93+U108+U109+U121+U122</f>
        <v>32.267166327497947</v>
      </c>
      <c r="V136" s="4"/>
      <c r="W136" s="12">
        <f>+W92+W93+W108+W109+W121+W122</f>
        <v>255.23692424826419</v>
      </c>
      <c r="X136" s="12">
        <f>SUM(E136:W136)</f>
        <v>3119.7041554324442</v>
      </c>
      <c r="AA136" s="5" t="s">
        <v>36</v>
      </c>
      <c r="AB136" s="12">
        <f>+E136</f>
        <v>1101.5042545001036</v>
      </c>
      <c r="AC136" s="12">
        <f t="shared" si="185"/>
        <v>905.00393559840256</v>
      </c>
      <c r="AD136" s="12">
        <f t="shared" si="186"/>
        <v>18.880121603675597</v>
      </c>
      <c r="AE136" s="12">
        <f t="shared" si="187"/>
        <v>7.2625970159617932</v>
      </c>
      <c r="AF136" s="12">
        <f t="shared" si="188"/>
        <v>17.200544241403541</v>
      </c>
      <c r="AG136" s="12">
        <f t="shared" si="189"/>
        <v>149.74014471465614</v>
      </c>
      <c r="AH136" s="12">
        <f t="shared" si="190"/>
        <v>610.9050772864839</v>
      </c>
      <c r="AI136" s="12">
        <f t="shared" si="191"/>
        <v>21.703389895995286</v>
      </c>
      <c r="AJ136" s="12">
        <f t="shared" si="192"/>
        <v>32.267166327497947</v>
      </c>
      <c r="AK136" s="12">
        <f t="shared" si="193"/>
        <v>255.23692424826419</v>
      </c>
      <c r="AL136" s="12">
        <f t="shared" si="193"/>
        <v>3119.7041554324442</v>
      </c>
      <c r="AM136" s="6"/>
      <c r="AN136" s="6"/>
    </row>
    <row r="137" spans="1:42" ht="15.5" x14ac:dyDescent="0.35">
      <c r="A137" s="5" t="s">
        <v>176</v>
      </c>
      <c r="E137" s="3">
        <f>+E77+E79+E82+E90+E93+E103+E109+E119+E122</f>
        <v>1264.0921258747387</v>
      </c>
      <c r="F137" s="3"/>
      <c r="G137" s="3">
        <f>+G77+G79+G82+G90+G93+G103+G109+G119+G122</f>
        <v>1355.8528865017845</v>
      </c>
      <c r="H137" s="3"/>
      <c r="I137" s="3">
        <f>+I77+I79+I82+I90+I93+I103+I109+I119+I122</f>
        <v>65.060044851368104</v>
      </c>
      <c r="J137" s="3"/>
      <c r="K137" s="3">
        <f>+K77+K79+K82+K90+K93+K103+K109+K119+K122</f>
        <v>46.528827435791506</v>
      </c>
      <c r="L137" s="3"/>
      <c r="M137" s="3">
        <f>+M77+M79+M82+M90+M93+M103+M109+M119+M122</f>
        <v>13.101788990545234</v>
      </c>
      <c r="N137" s="3"/>
      <c r="O137" s="3">
        <f>+O77+O79+O82+O90+O93+O103+O109+O119+O122</f>
        <v>608.39981443303986</v>
      </c>
      <c r="P137" s="3"/>
      <c r="Q137" s="3">
        <f>+Q77+Q79+Q82+Q90+Q93+Q103+Q109+Q119+Q122</f>
        <v>1131.9776025740896</v>
      </c>
      <c r="R137" s="3"/>
      <c r="S137" s="3">
        <f>+S77+S79+S82+S90+S93+S103+S109+S119+S122</f>
        <v>129.83318913960255</v>
      </c>
      <c r="T137" s="3"/>
      <c r="U137" s="3">
        <f>+U77+U79+U82+U90+U93+U103+U109+U119+U122</f>
        <v>24.788475798811284</v>
      </c>
      <c r="V137" s="3"/>
      <c r="W137" s="3">
        <f>+W77+W79+W82+W90+W93+W103+W109+W119+W122</f>
        <v>316.90595630843023</v>
      </c>
      <c r="X137" s="3">
        <f>SUM(E137:W137)</f>
        <v>4956.540711908202</v>
      </c>
      <c r="Y137" s="1">
        <f>+X137/(X137+X138)</f>
        <v>5.5046516279341304E-2</v>
      </c>
      <c r="Z137" s="1">
        <f>+X137/80415</f>
        <v>6.1637016873819582E-2</v>
      </c>
      <c r="AA137" s="5" t="s">
        <v>15</v>
      </c>
      <c r="AB137" s="12">
        <f t="shared" ref="AB137:AB146" si="194">+E137</f>
        <v>1264.0921258747387</v>
      </c>
      <c r="AC137" s="12">
        <f t="shared" si="185"/>
        <v>1355.8528865017845</v>
      </c>
      <c r="AD137" s="12">
        <f t="shared" si="186"/>
        <v>65.060044851368104</v>
      </c>
      <c r="AE137" s="12">
        <f t="shared" si="187"/>
        <v>46.528827435791506</v>
      </c>
      <c r="AF137" s="12">
        <f t="shared" si="188"/>
        <v>13.101788990545234</v>
      </c>
      <c r="AG137" s="12">
        <f t="shared" si="189"/>
        <v>608.39981443303986</v>
      </c>
      <c r="AH137" s="12">
        <f t="shared" si="190"/>
        <v>1131.9776025740896</v>
      </c>
      <c r="AI137" s="12">
        <f t="shared" si="191"/>
        <v>129.83318913960255</v>
      </c>
      <c r="AJ137" s="12">
        <f t="shared" si="192"/>
        <v>24.788475798811284</v>
      </c>
      <c r="AK137" s="12">
        <f t="shared" si="193"/>
        <v>316.90595630843023</v>
      </c>
      <c r="AL137" s="12">
        <f t="shared" si="193"/>
        <v>4956.540711908202</v>
      </c>
      <c r="AM137" s="6"/>
      <c r="AN137" s="6"/>
    </row>
    <row r="138" spans="1:42" ht="15.5" x14ac:dyDescent="0.35">
      <c r="A138" s="5" t="s">
        <v>16</v>
      </c>
      <c r="E138" s="3">
        <f>+E36-E137</f>
        <v>22982.513391871624</v>
      </c>
      <c r="F138" s="3"/>
      <c r="G138" s="3">
        <f>+G36-G137</f>
        <v>15290.907034420272</v>
      </c>
      <c r="H138" s="3"/>
      <c r="I138" s="3">
        <f>+I36-I137</f>
        <v>1020.972848421223</v>
      </c>
      <c r="J138" s="3"/>
      <c r="K138" s="3">
        <f>+K36-K137</f>
        <v>301.89871425927231</v>
      </c>
      <c r="L138" s="3"/>
      <c r="M138" s="3">
        <f>+M36-M137</f>
        <v>612.70242878875479</v>
      </c>
      <c r="N138" s="3"/>
      <c r="O138" s="3">
        <f>+O36-O137</f>
        <v>17689.619036906941</v>
      </c>
      <c r="P138" s="3"/>
      <c r="Q138" s="3">
        <f>+Q36-Q137</f>
        <v>19114.512038680488</v>
      </c>
      <c r="R138" s="3"/>
      <c r="S138" s="3">
        <f>+S36-S137</f>
        <v>958.03398631128198</v>
      </c>
      <c r="T138" s="3"/>
      <c r="U138" s="3">
        <f>+U36-U137</f>
        <v>827.21229021194449</v>
      </c>
      <c r="V138" s="3"/>
      <c r="W138" s="3">
        <f t="shared" ref="W138" si="195">+W36-W137</f>
        <v>6287.8558335760063</v>
      </c>
      <c r="X138" s="3">
        <f>SUM(E138:W138)</f>
        <v>85086.227603447798</v>
      </c>
      <c r="AA138" s="5" t="s">
        <v>16</v>
      </c>
      <c r="AB138" s="12">
        <f t="shared" si="194"/>
        <v>22982.513391871624</v>
      </c>
      <c r="AC138" s="12">
        <f t="shared" si="185"/>
        <v>15290.907034420272</v>
      </c>
      <c r="AD138" s="12">
        <f t="shared" si="186"/>
        <v>1020.972848421223</v>
      </c>
      <c r="AE138" s="12">
        <f t="shared" si="187"/>
        <v>301.89871425927231</v>
      </c>
      <c r="AF138" s="12">
        <f t="shared" si="188"/>
        <v>612.70242878875479</v>
      </c>
      <c r="AG138" s="12">
        <f t="shared" si="189"/>
        <v>17689.619036906941</v>
      </c>
      <c r="AH138" s="12">
        <f t="shared" si="190"/>
        <v>19114.512038680488</v>
      </c>
      <c r="AI138" s="12">
        <f t="shared" si="191"/>
        <v>958.03398631128198</v>
      </c>
      <c r="AJ138" s="12">
        <f t="shared" si="192"/>
        <v>827.21229021194449</v>
      </c>
      <c r="AK138" s="12">
        <f t="shared" si="193"/>
        <v>6287.8558335760063</v>
      </c>
      <c r="AL138" s="12">
        <f t="shared" si="193"/>
        <v>85086.227603447798</v>
      </c>
      <c r="AM138" s="6"/>
      <c r="AN138" s="6"/>
    </row>
    <row r="139" spans="1:42" ht="15.5" x14ac:dyDescent="0.35">
      <c r="A139" s="5" t="s">
        <v>17</v>
      </c>
      <c r="E139" s="7">
        <f>-E137/E129</f>
        <v>-5.2134808105387592E-2</v>
      </c>
      <c r="F139" s="7"/>
      <c r="G139" s="7">
        <f>-G137/G129</f>
        <v>-8.1448455611936546E-2</v>
      </c>
      <c r="H139" s="7"/>
      <c r="I139" s="7">
        <f>-I137/I129</f>
        <v>-5.9906145803116317E-2</v>
      </c>
      <c r="J139" s="7"/>
      <c r="K139" s="7">
        <f>-K137/K129</f>
        <v>-0.13353946478924597</v>
      </c>
      <c r="L139" s="7"/>
      <c r="M139" s="7">
        <f>-M137/M129</f>
        <v>-2.093592311831588E-2</v>
      </c>
      <c r="N139" s="7"/>
      <c r="O139" s="7">
        <f>-O137/O129</f>
        <v>-3.3249491072006747E-2</v>
      </c>
      <c r="P139" s="7"/>
      <c r="Q139" s="7">
        <f>-Q137/Q129</f>
        <v>-5.5909820548227455E-2</v>
      </c>
      <c r="R139" s="7"/>
      <c r="S139" s="7">
        <f>-S137/S129</f>
        <v>-0.11934654530392558</v>
      </c>
      <c r="T139" s="7"/>
      <c r="U139" s="7">
        <f>-U137/U129</f>
        <v>-2.9094429004889358E-2</v>
      </c>
      <c r="V139" s="7"/>
      <c r="W139" s="7">
        <f>-W137/W129</f>
        <v>-4.7981436180452336E-2</v>
      </c>
      <c r="X139" s="7">
        <f>-X137/X129</f>
        <v>-5.5046516279341297E-2</v>
      </c>
      <c r="AA139" s="5" t="s">
        <v>17</v>
      </c>
      <c r="AB139" s="52">
        <f t="shared" si="194"/>
        <v>-5.2134808105387592E-2</v>
      </c>
      <c r="AC139" s="52">
        <f t="shared" si="185"/>
        <v>-8.1448455611936546E-2</v>
      </c>
      <c r="AD139" s="52">
        <f t="shared" si="186"/>
        <v>-5.9906145803116317E-2</v>
      </c>
      <c r="AE139" s="52">
        <f t="shared" si="187"/>
        <v>-0.13353946478924597</v>
      </c>
      <c r="AF139" s="52">
        <f t="shared" si="188"/>
        <v>-2.093592311831588E-2</v>
      </c>
      <c r="AG139" s="52">
        <f t="shared" si="189"/>
        <v>-3.3249491072006747E-2</v>
      </c>
      <c r="AH139" s="52">
        <f t="shared" si="190"/>
        <v>-5.5909820548227455E-2</v>
      </c>
      <c r="AI139" s="52">
        <f t="shared" si="191"/>
        <v>-0.11934654530392558</v>
      </c>
      <c r="AJ139" s="52">
        <f t="shared" si="192"/>
        <v>-2.9094429004889358E-2</v>
      </c>
      <c r="AK139" s="52">
        <f>-AK137/AK129</f>
        <v>-4.7981436180452336E-2</v>
      </c>
      <c r="AL139" s="52">
        <f>-AL137/AL129</f>
        <v>-5.5046516279341297E-2</v>
      </c>
      <c r="AM139" s="6"/>
      <c r="AN139" s="6"/>
    </row>
    <row r="140" spans="1:42" ht="15.5" x14ac:dyDescent="0.35">
      <c r="A140" s="5" t="s">
        <v>18</v>
      </c>
      <c r="E140" s="1">
        <f>+E35</f>
        <v>0.7727184733668</v>
      </c>
      <c r="F140" s="3"/>
      <c r="G140" s="1">
        <f>+G35</f>
        <v>0.73659751556751074</v>
      </c>
      <c r="H140" s="3"/>
      <c r="I140" s="1">
        <f>+I35</f>
        <v>1.0742768540686933</v>
      </c>
      <c r="J140" s="3"/>
      <c r="K140" s="1">
        <f>+K35</f>
        <v>0.89294892845265483</v>
      </c>
      <c r="L140" s="3"/>
      <c r="M140" s="1">
        <f>+M35</f>
        <v>0.67113641625873455</v>
      </c>
      <c r="N140" s="3"/>
      <c r="O140" s="1">
        <f>+O35</f>
        <v>1.1760836063639792E-2</v>
      </c>
      <c r="P140" s="3"/>
      <c r="Q140" s="1">
        <f>+Q35</f>
        <v>3.7659367797091052E-2</v>
      </c>
      <c r="R140" s="3"/>
      <c r="S140" s="1">
        <f>+S35</f>
        <v>0.20043439577963845</v>
      </c>
      <c r="T140" s="3"/>
      <c r="U140" s="1">
        <f>+U35</f>
        <v>0.11924871907769785</v>
      </c>
      <c r="V140" s="3"/>
      <c r="W140" s="1">
        <f>+W35</f>
        <v>0</v>
      </c>
      <c r="X140" s="1">
        <f>+X35</f>
        <v>0</v>
      </c>
      <c r="AA140" s="5" t="s">
        <v>18</v>
      </c>
      <c r="AB140" s="34">
        <f t="shared" si="194"/>
        <v>0.7727184733668</v>
      </c>
      <c r="AC140" s="34">
        <f t="shared" si="185"/>
        <v>0.73659751556751074</v>
      </c>
      <c r="AD140" s="34">
        <f t="shared" si="186"/>
        <v>1.0742768540686933</v>
      </c>
      <c r="AE140" s="34">
        <f t="shared" si="187"/>
        <v>0.89294892845265483</v>
      </c>
      <c r="AF140" s="34">
        <f t="shared" si="188"/>
        <v>0.67113641625873455</v>
      </c>
      <c r="AG140" s="34">
        <f t="shared" si="189"/>
        <v>1.1760836063639792E-2</v>
      </c>
      <c r="AH140" s="34">
        <f t="shared" si="190"/>
        <v>3.7659367797091052E-2</v>
      </c>
      <c r="AI140" s="34">
        <f t="shared" si="191"/>
        <v>0.20043439577963845</v>
      </c>
      <c r="AJ140" s="34">
        <f t="shared" si="192"/>
        <v>0.11924871907769785</v>
      </c>
      <c r="AK140" s="12">
        <f t="shared" si="193"/>
        <v>0</v>
      </c>
      <c r="AL140" s="12"/>
      <c r="AM140" s="6"/>
      <c r="AN140" s="6"/>
    </row>
    <row r="141" spans="1:42" ht="15.5" x14ac:dyDescent="0.35">
      <c r="A141" s="5" t="s">
        <v>19</v>
      </c>
      <c r="E141" s="1">
        <f>+E34/E138</f>
        <v>0.8152198012697085</v>
      </c>
      <c r="F141" s="1"/>
      <c r="G141" s="1">
        <f>+G34/G138</f>
        <v>0.80191201034693171</v>
      </c>
      <c r="H141" s="1"/>
      <c r="I141" s="1">
        <f>+I34/I138</f>
        <v>1.1427336209813235</v>
      </c>
      <c r="J141" s="1"/>
      <c r="K141" s="1">
        <f>+K34/K138</f>
        <v>1.0305708017451227</v>
      </c>
      <c r="L141" s="1"/>
      <c r="M141" s="1">
        <f>+M34/M138</f>
        <v>0.68548773477247982</v>
      </c>
      <c r="N141" s="1"/>
      <c r="O141" s="1">
        <f>+O34/O138</f>
        <v>1.2165326994946301E-2</v>
      </c>
      <c r="P141" s="1"/>
      <c r="Q141" s="1">
        <f>+Q34/Q138</f>
        <v>3.9889587474535138E-2</v>
      </c>
      <c r="R141" s="1"/>
      <c r="S141" s="1">
        <f>+S34/S138</f>
        <v>0.22759735365917702</v>
      </c>
      <c r="T141" s="1"/>
      <c r="U141" s="1">
        <f>+U34/U138</f>
        <v>0.12282215968281675</v>
      </c>
      <c r="V141" s="1"/>
      <c r="W141" s="1">
        <f>+W34/W138</f>
        <v>0</v>
      </c>
      <c r="X141" s="1">
        <f>+X34/X138</f>
        <v>0.40186181668976079</v>
      </c>
      <c r="AA141" s="5" t="s">
        <v>19</v>
      </c>
      <c r="AB141" s="34">
        <f t="shared" si="194"/>
        <v>0.8152198012697085</v>
      </c>
      <c r="AC141" s="34">
        <f t="shared" si="185"/>
        <v>0.80191201034693171</v>
      </c>
      <c r="AD141" s="34">
        <f t="shared" si="186"/>
        <v>1.1427336209813235</v>
      </c>
      <c r="AE141" s="34">
        <f t="shared" si="187"/>
        <v>1.0305708017451227</v>
      </c>
      <c r="AF141" s="34">
        <f t="shared" si="188"/>
        <v>0.68548773477247982</v>
      </c>
      <c r="AG141" s="34">
        <f t="shared" si="189"/>
        <v>1.2165326994946301E-2</v>
      </c>
      <c r="AH141" s="34">
        <f t="shared" si="190"/>
        <v>3.9889587474535138E-2</v>
      </c>
      <c r="AI141" s="34">
        <f t="shared" si="191"/>
        <v>0.22759735365917702</v>
      </c>
      <c r="AJ141" s="34">
        <f t="shared" si="192"/>
        <v>0.12282215968281675</v>
      </c>
      <c r="AK141" s="12">
        <f t="shared" si="193"/>
        <v>0</v>
      </c>
      <c r="AL141" s="12"/>
      <c r="AM141" s="6"/>
      <c r="AN141" s="6"/>
    </row>
    <row r="142" spans="1:42" ht="15.5" x14ac:dyDescent="0.35">
      <c r="A142" s="5" t="s">
        <v>177</v>
      </c>
      <c r="E142" s="1">
        <f>+E141-E35</f>
        <v>4.2501327902908503E-2</v>
      </c>
      <c r="F142" s="1"/>
      <c r="G142" s="1">
        <f>+G141-G35</f>
        <v>6.5314494779420973E-2</v>
      </c>
      <c r="H142" s="1"/>
      <c r="I142" s="1">
        <f>+I141-I35</f>
        <v>6.845676691263014E-2</v>
      </c>
      <c r="J142" s="1"/>
      <c r="K142" s="1">
        <f>+K141-K35</f>
        <v>0.13762187329246789</v>
      </c>
      <c r="L142" s="1"/>
      <c r="M142" s="1">
        <f>+M141-M35</f>
        <v>1.435131851374527E-2</v>
      </c>
      <c r="N142" s="1"/>
      <c r="O142" s="1">
        <f>+O141-O35</f>
        <v>4.0449093130650975E-4</v>
      </c>
      <c r="P142" s="1"/>
      <c r="Q142" s="1">
        <f>+Q141-Q35</f>
        <v>2.2302196774440855E-3</v>
      </c>
      <c r="R142" s="1"/>
      <c r="S142" s="1">
        <f>+S141-S35</f>
        <v>2.7162957879538568E-2</v>
      </c>
      <c r="T142" s="1"/>
      <c r="U142" s="1">
        <f>+U141-U35</f>
        <v>3.5734406051188966E-3</v>
      </c>
      <c r="V142" s="1"/>
      <c r="W142" s="1">
        <f>+W141-W35</f>
        <v>0</v>
      </c>
      <c r="X142" s="1">
        <f>+X141-X35</f>
        <v>0.40186181668976079</v>
      </c>
      <c r="AA142" s="5" t="s">
        <v>20</v>
      </c>
      <c r="AB142" s="34">
        <f t="shared" si="194"/>
        <v>4.2501327902908503E-2</v>
      </c>
      <c r="AC142" s="34">
        <f t="shared" si="185"/>
        <v>6.5314494779420973E-2</v>
      </c>
      <c r="AD142" s="34">
        <f t="shared" si="186"/>
        <v>6.845676691263014E-2</v>
      </c>
      <c r="AE142" s="34">
        <f t="shared" si="187"/>
        <v>0.13762187329246789</v>
      </c>
      <c r="AF142" s="34">
        <f t="shared" si="188"/>
        <v>1.435131851374527E-2</v>
      </c>
      <c r="AG142" s="34">
        <f t="shared" si="189"/>
        <v>4.0449093130650975E-4</v>
      </c>
      <c r="AH142" s="34">
        <f t="shared" si="190"/>
        <v>2.2302196774440855E-3</v>
      </c>
      <c r="AI142" s="34">
        <f t="shared" si="191"/>
        <v>2.7162957879538568E-2</v>
      </c>
      <c r="AJ142" s="34">
        <f t="shared" si="192"/>
        <v>3.5734406051188966E-3</v>
      </c>
      <c r="AK142" s="12">
        <f t="shared" si="193"/>
        <v>0</v>
      </c>
      <c r="AL142" s="12"/>
      <c r="AM142" s="6"/>
      <c r="AN142" s="6"/>
    </row>
    <row r="143" spans="1:42" ht="15.5" x14ac:dyDescent="0.35">
      <c r="A143" s="5" t="s">
        <v>21</v>
      </c>
      <c r="E143" s="3">
        <f>+E43</f>
        <v>1311.4437098559797</v>
      </c>
      <c r="F143" s="1"/>
      <c r="G143" s="3">
        <f>+G43</f>
        <v>1189.3221448994841</v>
      </c>
      <c r="H143" s="1"/>
      <c r="I143" s="3">
        <f>+I43</f>
        <v>112.44607284833853</v>
      </c>
      <c r="J143" s="1"/>
      <c r="K143" s="3">
        <f>+K43</f>
        <v>92.844603384509753</v>
      </c>
      <c r="L143" s="1"/>
      <c r="M143" s="3">
        <f>+M43</f>
        <v>6.6370039551000382</v>
      </c>
      <c r="N143" s="1"/>
      <c r="O143" s="3">
        <f>+O43</f>
        <v>1089.691070858783</v>
      </c>
      <c r="P143" s="1"/>
      <c r="Q143" s="3">
        <f>+Q43</f>
        <v>440.19309864062279</v>
      </c>
      <c r="R143" s="1"/>
      <c r="S143" s="3">
        <f>+S43</f>
        <v>16.477497543342288</v>
      </c>
      <c r="T143" s="1"/>
      <c r="U143" s="3">
        <f>+U43</f>
        <v>8.9768982287255419</v>
      </c>
      <c r="V143" s="1"/>
      <c r="W143" s="3">
        <f>+W43</f>
        <v>0</v>
      </c>
      <c r="X143" s="3">
        <f>+X43</f>
        <v>4268.0321002148858</v>
      </c>
      <c r="Y143" s="3">
        <f>SUM(E143:W143)</f>
        <v>4268.0321002148858</v>
      </c>
      <c r="AA143" s="5" t="s">
        <v>21</v>
      </c>
      <c r="AB143" s="12">
        <f t="shared" si="194"/>
        <v>1311.4437098559797</v>
      </c>
      <c r="AC143" s="12">
        <f t="shared" si="185"/>
        <v>1189.3221448994841</v>
      </c>
      <c r="AD143" s="12">
        <f t="shared" si="186"/>
        <v>112.44607284833853</v>
      </c>
      <c r="AE143" s="12">
        <f t="shared" si="187"/>
        <v>92.844603384509753</v>
      </c>
      <c r="AF143" s="12">
        <f t="shared" si="188"/>
        <v>6.6370039551000382</v>
      </c>
      <c r="AG143" s="12">
        <f t="shared" si="189"/>
        <v>1089.691070858783</v>
      </c>
      <c r="AH143" s="12">
        <f t="shared" si="190"/>
        <v>440.19309864062279</v>
      </c>
      <c r="AI143" s="12">
        <f t="shared" si="191"/>
        <v>16.477497543342288</v>
      </c>
      <c r="AJ143" s="12">
        <f t="shared" si="192"/>
        <v>8.9768982287255419</v>
      </c>
      <c r="AK143" s="12">
        <f t="shared" si="193"/>
        <v>0</v>
      </c>
      <c r="AL143" s="12">
        <f t="shared" si="193"/>
        <v>4268.0321002148858</v>
      </c>
      <c r="AM143" s="6"/>
      <c r="AN143" s="6"/>
    </row>
    <row r="144" spans="1:42" ht="15.5" x14ac:dyDescent="0.35">
      <c r="A144" s="5" t="s">
        <v>22</v>
      </c>
      <c r="E144" s="3">
        <f>+E112+E96+E83+E125+E107</f>
        <v>738.05327656246186</v>
      </c>
      <c r="G144" s="3">
        <f>+G112+G96+G83+G125+G107</f>
        <v>519.55397761374445</v>
      </c>
      <c r="I144" s="3">
        <f>+I112+I96+I83+I125+I107</f>
        <v>67.137879176642741</v>
      </c>
      <c r="K144" s="3">
        <f>+K112+K96+K83+K125+K107</f>
        <v>30.862790355985176</v>
      </c>
      <c r="M144" s="3">
        <f>+M112+M96+M83+M125+M107</f>
        <v>4.0459144100878426</v>
      </c>
      <c r="O144" s="3">
        <f>+O112+O96+O83+O125+O107</f>
        <v>692.58765498874982</v>
      </c>
      <c r="Q144" s="3">
        <f>+Q112+Q96+Q83+Q125+Q107</f>
        <v>205.90019047622934</v>
      </c>
      <c r="S144" s="3">
        <f>+S112+S96+S83+S125+S107</f>
        <v>3.2666793093169382</v>
      </c>
      <c r="U144" s="3">
        <f>+U112+U96+U83+U125+U107</f>
        <v>0</v>
      </c>
      <c r="W144" s="3">
        <f>+W112+W96+W83+W125+W107</f>
        <v>0</v>
      </c>
      <c r="X144" s="3">
        <f>+X112+X96+X83+X125+X107</f>
        <v>2261.4083628932185</v>
      </c>
      <c r="AA144" s="5" t="s">
        <v>22</v>
      </c>
      <c r="AB144" s="12">
        <f t="shared" si="194"/>
        <v>738.05327656246186</v>
      </c>
      <c r="AC144" s="12">
        <f t="shared" si="185"/>
        <v>519.55397761374445</v>
      </c>
      <c r="AD144" s="12">
        <f t="shared" si="186"/>
        <v>67.137879176642741</v>
      </c>
      <c r="AE144" s="12">
        <f t="shared" si="187"/>
        <v>30.862790355985176</v>
      </c>
      <c r="AF144" s="12">
        <f t="shared" si="188"/>
        <v>4.0459144100878426</v>
      </c>
      <c r="AG144" s="12">
        <f t="shared" si="189"/>
        <v>692.58765498874982</v>
      </c>
      <c r="AH144" s="12">
        <f t="shared" si="190"/>
        <v>205.90019047622934</v>
      </c>
      <c r="AI144" s="12">
        <f t="shared" si="191"/>
        <v>3.2666793093169382</v>
      </c>
      <c r="AJ144" s="12">
        <f t="shared" si="192"/>
        <v>0</v>
      </c>
      <c r="AK144" s="12">
        <f t="shared" si="193"/>
        <v>0</v>
      </c>
      <c r="AL144" s="12">
        <f t="shared" si="193"/>
        <v>2261.4083628932185</v>
      </c>
      <c r="AM144" s="6"/>
      <c r="AN144" s="6"/>
    </row>
    <row r="145" spans="1:41" ht="15.5" x14ac:dyDescent="0.35">
      <c r="A145" s="5" t="s">
        <v>23</v>
      </c>
      <c r="E145" s="3">
        <f>+E43-E144</f>
        <v>573.39043329351784</v>
      </c>
      <c r="G145" s="3">
        <f>+G43-G144</f>
        <v>669.76816728573965</v>
      </c>
      <c r="I145" s="3">
        <f>+I43-I144</f>
        <v>45.30819367169579</v>
      </c>
      <c r="K145" s="3">
        <f>+K43-K144</f>
        <v>61.981813028524577</v>
      </c>
      <c r="M145" s="3">
        <f>+M43-M144</f>
        <v>2.5910895450121956</v>
      </c>
      <c r="O145" s="3">
        <f>+O43-O144</f>
        <v>397.10341587003313</v>
      </c>
      <c r="Q145" s="3">
        <f>+Q43-Q144</f>
        <v>234.29290816439345</v>
      </c>
      <c r="S145" s="3">
        <f>+S43-S144</f>
        <v>13.21081823402535</v>
      </c>
      <c r="U145" s="3">
        <f>+U43-U144</f>
        <v>8.9768982287255419</v>
      </c>
      <c r="W145" s="3">
        <f>+W43-W144</f>
        <v>0</v>
      </c>
      <c r="X145" s="3">
        <f>+X43-X144</f>
        <v>2006.6237373216672</v>
      </c>
      <c r="AA145" s="5" t="s">
        <v>23</v>
      </c>
      <c r="AB145" s="12">
        <f t="shared" si="194"/>
        <v>573.39043329351784</v>
      </c>
      <c r="AC145" s="12">
        <f t="shared" si="185"/>
        <v>669.76816728573965</v>
      </c>
      <c r="AD145" s="12">
        <f t="shared" si="186"/>
        <v>45.30819367169579</v>
      </c>
      <c r="AE145" s="12">
        <f t="shared" si="187"/>
        <v>61.981813028524577</v>
      </c>
      <c r="AF145" s="12">
        <f t="shared" si="188"/>
        <v>2.5910895450121956</v>
      </c>
      <c r="AG145" s="12">
        <f t="shared" si="189"/>
        <v>397.10341587003313</v>
      </c>
      <c r="AH145" s="12">
        <f t="shared" si="190"/>
        <v>234.29290816439345</v>
      </c>
      <c r="AI145" s="12">
        <f t="shared" si="191"/>
        <v>13.21081823402535</v>
      </c>
      <c r="AJ145" s="12">
        <f t="shared" si="192"/>
        <v>8.9768982287255419</v>
      </c>
      <c r="AK145" s="12">
        <f t="shared" si="193"/>
        <v>0</v>
      </c>
      <c r="AL145" s="12">
        <f t="shared" si="193"/>
        <v>2006.6237373216672</v>
      </c>
      <c r="AM145" s="6">
        <f>10*AL145/1000</f>
        <v>20.066237373216673</v>
      </c>
      <c r="AN145" s="6">
        <f>5*AL145/1000</f>
        <v>10.033118686608336</v>
      </c>
    </row>
    <row r="146" spans="1:41" ht="15.5" x14ac:dyDescent="0.35">
      <c r="A146" s="5" t="s">
        <v>178</v>
      </c>
      <c r="E146" s="16">
        <f>-E145/E143</f>
        <v>-0.43722077355229111</v>
      </c>
      <c r="G146" s="16">
        <f>-G145/G143</f>
        <v>-0.56315117830614791</v>
      </c>
      <c r="I146" s="16">
        <f>-I145/I143</f>
        <v>-0.40293264605874807</v>
      </c>
      <c r="K146" s="16">
        <f>-K145/K143</f>
        <v>-0.66758659921062957</v>
      </c>
      <c r="M146" s="16">
        <f>-M145/M143</f>
        <v>-0.39040048228706242</v>
      </c>
      <c r="O146" s="16">
        <f>-O145/O143</f>
        <v>-0.36441834432677955</v>
      </c>
      <c r="Q146" s="16">
        <f>-Q145/Q143</f>
        <v>-0.53225029853471661</v>
      </c>
      <c r="S146" s="16">
        <f>-S145/S143</f>
        <v>-0.80174906409639635</v>
      </c>
      <c r="U146" s="16">
        <f>-U145/U143</f>
        <v>-1</v>
      </c>
      <c r="W146" s="16"/>
      <c r="X146" s="16">
        <f>-X145/X143</f>
        <v>-0.4701519787586973</v>
      </c>
      <c r="AA146" s="5" t="s">
        <v>24</v>
      </c>
      <c r="AB146" s="33">
        <f t="shared" si="194"/>
        <v>-0.43722077355229111</v>
      </c>
      <c r="AC146" s="33">
        <f t="shared" si="185"/>
        <v>-0.56315117830614791</v>
      </c>
      <c r="AD146" s="33">
        <f t="shared" si="186"/>
        <v>-0.40293264605874807</v>
      </c>
      <c r="AE146" s="33">
        <f t="shared" si="187"/>
        <v>-0.66758659921062957</v>
      </c>
      <c r="AF146" s="33">
        <f t="shared" si="188"/>
        <v>-0.39040048228706242</v>
      </c>
      <c r="AG146" s="33">
        <f t="shared" si="189"/>
        <v>-0.36441834432677955</v>
      </c>
      <c r="AH146" s="33">
        <f t="shared" si="190"/>
        <v>-0.53225029853471661</v>
      </c>
      <c r="AI146" s="33">
        <f t="shared" si="191"/>
        <v>-0.80174906409639635</v>
      </c>
      <c r="AJ146" s="33">
        <f>+U146</f>
        <v>-1</v>
      </c>
      <c r="AK146" s="12">
        <f t="shared" ref="AK146" si="196">+W146</f>
        <v>0</v>
      </c>
      <c r="AL146" s="33">
        <f>+X146</f>
        <v>-0.4701519787586973</v>
      </c>
      <c r="AM146" s="6"/>
      <c r="AN146" s="6"/>
    </row>
    <row r="147" spans="1:41" ht="15.5" x14ac:dyDescent="0.35">
      <c r="AB147" s="5"/>
      <c r="AM147" s="2">
        <f>+AM135+AM145</f>
        <v>27.553797763165171</v>
      </c>
      <c r="AN147" s="2">
        <f>+AN135+AN145</f>
        <v>13.776898881582586</v>
      </c>
      <c r="AO147" s="2">
        <f>+AM147-AN147</f>
        <v>13.776898881582586</v>
      </c>
    </row>
    <row r="148" spans="1:41" ht="15.5" x14ac:dyDescent="0.35">
      <c r="E148" s="4" t="s">
        <v>72</v>
      </c>
      <c r="F148" s="4"/>
      <c r="G148" s="4" t="s">
        <v>73</v>
      </c>
      <c r="H148" s="4"/>
      <c r="I148" s="4" t="s">
        <v>80</v>
      </c>
      <c r="J148" s="4"/>
      <c r="K148" s="4" t="s">
        <v>75</v>
      </c>
      <c r="L148" s="4"/>
      <c r="M148" s="4" t="s">
        <v>76</v>
      </c>
      <c r="N148" s="4"/>
      <c r="O148" s="4" t="s">
        <v>77</v>
      </c>
      <c r="P148" s="4"/>
      <c r="Q148" s="4" t="s">
        <v>78</v>
      </c>
      <c r="R148" s="4"/>
      <c r="S148" s="4" t="s">
        <v>79</v>
      </c>
      <c r="T148" s="4"/>
      <c r="U148" s="4" t="s">
        <v>81</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51</v>
      </c>
      <c r="AN148" s="4" t="s">
        <v>52</v>
      </c>
    </row>
    <row r="149" spans="1:41" ht="15.5" x14ac:dyDescent="0.35">
      <c r="A149" t="s">
        <v>25</v>
      </c>
      <c r="E149" s="6">
        <f>+E54</f>
        <v>114.50545852232075</v>
      </c>
      <c r="F149" s="6"/>
      <c r="G149" s="6">
        <f>+G54</f>
        <v>114.4136477414492</v>
      </c>
      <c r="H149" s="6"/>
      <c r="I149" s="6">
        <f>+I54</f>
        <v>5.7809062304755159</v>
      </c>
      <c r="J149" s="6"/>
      <c r="K149" s="6">
        <f>+K54</f>
        <v>3.810830129931031</v>
      </c>
      <c r="L149" s="6"/>
      <c r="M149" s="6">
        <f>+M54</f>
        <v>1.9335631294843014</v>
      </c>
      <c r="N149" s="6"/>
      <c r="O149" s="6">
        <f>+O54</f>
        <v>75.167761786530406</v>
      </c>
      <c r="P149" s="6"/>
      <c r="Q149" s="6">
        <f>+Q54</f>
        <v>88.77106059584257</v>
      </c>
      <c r="R149" s="6"/>
      <c r="S149" s="6">
        <f>+S54</f>
        <v>4.7723438472025492</v>
      </c>
      <c r="T149" s="6"/>
      <c r="U149" s="6">
        <f>+U54</f>
        <v>3.9399419357799705</v>
      </c>
      <c r="V149" s="6"/>
      <c r="W149" s="6">
        <f>+W54</f>
        <v>22.676680296379999</v>
      </c>
      <c r="X149" s="6">
        <f>+X54</f>
        <v>435.77219421539633</v>
      </c>
      <c r="AA149" t="s">
        <v>25</v>
      </c>
      <c r="AB149" s="12">
        <f>+E149</f>
        <v>114.50545852232075</v>
      </c>
      <c r="AC149" s="12">
        <f>+G149</f>
        <v>114.4136477414492</v>
      </c>
      <c r="AD149" s="12">
        <f>+I149</f>
        <v>5.7809062304755159</v>
      </c>
      <c r="AE149" s="12">
        <f>+K149</f>
        <v>3.810830129931031</v>
      </c>
      <c r="AF149" s="12">
        <f>+M149</f>
        <v>1.9335631294843014</v>
      </c>
      <c r="AG149" s="12">
        <f>+O149</f>
        <v>75.167761786530406</v>
      </c>
      <c r="AH149" s="12">
        <f>+Q149</f>
        <v>88.77106059584257</v>
      </c>
      <c r="AI149" s="12">
        <f>+S149</f>
        <v>4.7723438472025492</v>
      </c>
      <c r="AJ149" s="12">
        <f>+U149</f>
        <v>3.9399419357799705</v>
      </c>
      <c r="AK149" s="12">
        <f>+W149</f>
        <v>22.676680296379999</v>
      </c>
      <c r="AL149" s="12">
        <f>+X149</f>
        <v>435.77219421539633</v>
      </c>
      <c r="AM149" s="2">
        <f>+AL149</f>
        <v>435.77219421539633</v>
      </c>
      <c r="AN149" s="3">
        <f>+AL149</f>
        <v>435.77219421539633</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82.563801771500906</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81.116883387434342</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4.0419835644205779</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2.1810403573356565</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1.6525280353182936</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52.957766860164753</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69.235220897761778</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2.0164543260743542</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3.8428884262647074</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19.816706841547976</v>
      </c>
      <c r="X150" s="2">
        <f>0.001*($C73*X73+$C74*X74+$C75*X75+$C76*X76+$C79*X79+$C80*X80+$C81*X81+$C82*X82+$C83*X83+$C84*X84+$C88*X88+$C89*X89+$C92*X92+$C93*X93+$C94*X94+$C95*X95+$C96*X96+$C97*X97+$C101*X101+$C102*X102+$C106*X106+$C107*X107+$C108*X108+$C109*X109+$C110*X110+$C111*X111+$C112*X112+$C113*X113+$N$2*($C117*X117+$C118*X118+$C121*X121+$C122*X122+$C123*X123+$C124*X124+$C125*X125+$C126*X126))</f>
        <v>319.42527446782344</v>
      </c>
      <c r="AA150" t="s">
        <v>26</v>
      </c>
      <c r="AB150" s="12">
        <f t="shared" ref="AB150:AB152" si="197">+E150</f>
        <v>82.563801771500906</v>
      </c>
      <c r="AC150" s="12">
        <f t="shared" ref="AC150:AC152" si="198">+G150</f>
        <v>81.116883387434342</v>
      </c>
      <c r="AD150" s="12">
        <f t="shared" ref="AD150:AD152" si="199">+I150</f>
        <v>4.0419835644205779</v>
      </c>
      <c r="AE150" s="12">
        <f t="shared" ref="AE150:AE152" si="200">+K150</f>
        <v>2.1810403573356565</v>
      </c>
      <c r="AF150" s="12">
        <f t="shared" ref="AF150:AF152" si="201">+M150</f>
        <v>1.6525280353182936</v>
      </c>
      <c r="AG150" s="12">
        <f t="shared" ref="AG150:AG152" si="202">+O150</f>
        <v>52.957766860164753</v>
      </c>
      <c r="AH150" s="12">
        <f t="shared" ref="AH150:AH152" si="203">+Q150</f>
        <v>69.235220897761778</v>
      </c>
      <c r="AI150" s="12">
        <f t="shared" ref="AI150:AI152" si="204">+S150</f>
        <v>2.0164543260743542</v>
      </c>
      <c r="AJ150" s="12">
        <f t="shared" ref="AJ150:AJ152" si="205">+U150</f>
        <v>3.8428884262647074</v>
      </c>
      <c r="AK150" s="12">
        <f t="shared" ref="AK150:AK152" si="206">+W150</f>
        <v>19.816706841547976</v>
      </c>
      <c r="AL150" s="12">
        <f t="shared" ref="AL150:AL152" si="207">+X150</f>
        <v>319.42527446782344</v>
      </c>
      <c r="AM150" s="2">
        <f>+AL150+AO147</f>
        <v>333.20217334940605</v>
      </c>
      <c r="AN150" s="2">
        <f>+AL150+AM147</f>
        <v>346.97907223098861</v>
      </c>
    </row>
    <row r="151" spans="1:41" ht="15.5" x14ac:dyDescent="0.35">
      <c r="A151" t="s">
        <v>35</v>
      </c>
      <c r="E151" s="2">
        <f>+E150-E149</f>
        <v>-31.941656750819845</v>
      </c>
      <c r="F151" s="2"/>
      <c r="G151" s="2">
        <f t="shared" ref="G151:W151" si="208">+G150-G149</f>
        <v>-33.296764354014854</v>
      </c>
      <c r="H151" s="2"/>
      <c r="I151" s="2">
        <f t="shared" ref="I151" si="209">+I150-I149</f>
        <v>-1.7389226660549379</v>
      </c>
      <c r="J151" s="2"/>
      <c r="K151" s="2">
        <f t="shared" ref="K151" si="210">+K150-K149</f>
        <v>-1.6297897725953745</v>
      </c>
      <c r="L151" s="2"/>
      <c r="M151" s="2">
        <f t="shared" si="208"/>
        <v>-0.2810350941660078</v>
      </c>
      <c r="N151" s="2"/>
      <c r="O151" s="2">
        <f t="shared" si="208"/>
        <v>-22.209994926365653</v>
      </c>
      <c r="P151" s="2"/>
      <c r="Q151" s="2">
        <f t="shared" si="208"/>
        <v>-19.535839698080792</v>
      </c>
      <c r="R151" s="2"/>
      <c r="S151" s="2">
        <f t="shared" si="208"/>
        <v>-2.7558895211281951</v>
      </c>
      <c r="T151" s="2"/>
      <c r="U151" s="2">
        <f t="shared" si="208"/>
        <v>-9.7053509515263148E-2</v>
      </c>
      <c r="V151" s="2"/>
      <c r="W151" s="2">
        <f t="shared" si="208"/>
        <v>-2.8599734548320228</v>
      </c>
      <c r="X151" s="3">
        <f>SUM(E151:W151)</f>
        <v>-116.34691974757294</v>
      </c>
      <c r="AA151" t="s">
        <v>27</v>
      </c>
      <c r="AB151" s="12">
        <f t="shared" si="197"/>
        <v>-31.941656750819845</v>
      </c>
      <c r="AC151" s="12">
        <f t="shared" si="198"/>
        <v>-33.296764354014854</v>
      </c>
      <c r="AD151" s="12">
        <f t="shared" si="199"/>
        <v>-1.7389226660549379</v>
      </c>
      <c r="AE151" s="12">
        <f t="shared" si="200"/>
        <v>-1.6297897725953745</v>
      </c>
      <c r="AF151" s="12">
        <f t="shared" si="201"/>
        <v>-0.2810350941660078</v>
      </c>
      <c r="AG151" s="12">
        <f t="shared" si="202"/>
        <v>-22.209994926365653</v>
      </c>
      <c r="AH151" s="12">
        <f t="shared" si="203"/>
        <v>-19.535839698080792</v>
      </c>
      <c r="AI151" s="12">
        <f t="shared" si="204"/>
        <v>-2.7558895211281951</v>
      </c>
      <c r="AJ151" s="12">
        <f t="shared" si="205"/>
        <v>-9.7053509515263148E-2</v>
      </c>
      <c r="AK151" s="12">
        <f t="shared" si="206"/>
        <v>-2.8599734548320228</v>
      </c>
      <c r="AL151" s="12">
        <f t="shared" si="207"/>
        <v>-116.34691974757294</v>
      </c>
      <c r="AM151" s="2">
        <f>+AM150-AM149</f>
        <v>-102.57002086599027</v>
      </c>
      <c r="AN151" s="2">
        <f>+AN150-AN149</f>
        <v>-88.793121984407719</v>
      </c>
    </row>
    <row r="152" spans="1:41" ht="15.5" x14ac:dyDescent="0.35">
      <c r="A152" t="s">
        <v>28</v>
      </c>
      <c r="E152" s="2">
        <f>100*E151/E149</f>
        <v>-27.895313606026392</v>
      </c>
      <c r="F152" s="2"/>
      <c r="G152" s="2">
        <f>100*G151/G149</f>
        <v>-29.102091412432323</v>
      </c>
      <c r="H152" s="2"/>
      <c r="I152" s="2">
        <f>100*I151/I149</f>
        <v>-30.080451000705832</v>
      </c>
      <c r="J152" s="2"/>
      <c r="K152" s="2">
        <f>100*K151/K149</f>
        <v>-42.767316228416377</v>
      </c>
      <c r="L152" s="2"/>
      <c r="M152" s="2">
        <f>100*M151/M149</f>
        <v>-14.534570393931869</v>
      </c>
      <c r="N152" s="2"/>
      <c r="O152" s="2">
        <f>100*O151/O149</f>
        <v>-29.547234610284146</v>
      </c>
      <c r="P152" s="2"/>
      <c r="Q152" s="2">
        <f>100*Q151/Q149</f>
        <v>-22.006991430488458</v>
      </c>
      <c r="R152" s="2"/>
      <c r="S152" s="2">
        <f>100*S151/S149</f>
        <v>-57.747086324126492</v>
      </c>
      <c r="T152" s="2"/>
      <c r="U152" s="2">
        <f>100*U151/U149</f>
        <v>-2.463323345805855</v>
      </c>
      <c r="V152" s="2"/>
      <c r="W152" s="2">
        <f>100*W151/W149</f>
        <v>-12.611958264846091</v>
      </c>
      <c r="X152" s="2">
        <f t="shared" ref="X152" si="211">100*X151/X149</f>
        <v>-26.699023318147791</v>
      </c>
      <c r="AA152" t="s">
        <v>28</v>
      </c>
      <c r="AB152" s="6">
        <f t="shared" si="197"/>
        <v>-27.895313606026392</v>
      </c>
      <c r="AC152" s="6">
        <f t="shared" si="198"/>
        <v>-29.102091412432323</v>
      </c>
      <c r="AD152" s="6">
        <f t="shared" si="199"/>
        <v>-30.080451000705832</v>
      </c>
      <c r="AE152" s="6">
        <f t="shared" si="200"/>
        <v>-42.767316228416377</v>
      </c>
      <c r="AF152" s="6">
        <f t="shared" si="201"/>
        <v>-14.534570393931869</v>
      </c>
      <c r="AG152" s="6">
        <f t="shared" si="202"/>
        <v>-29.547234610284146</v>
      </c>
      <c r="AH152" s="6">
        <f t="shared" si="203"/>
        <v>-22.006991430488458</v>
      </c>
      <c r="AI152" s="6">
        <f t="shared" si="204"/>
        <v>-57.747086324126492</v>
      </c>
      <c r="AJ152" s="6">
        <f t="shared" si="205"/>
        <v>-2.463323345805855</v>
      </c>
      <c r="AK152" s="6">
        <f t="shared" si="206"/>
        <v>-12.611958264846091</v>
      </c>
      <c r="AL152" s="6">
        <f t="shared" si="207"/>
        <v>-26.699023318147791</v>
      </c>
      <c r="AM152" s="2">
        <f>100*AM151/AM149</f>
        <v>-23.537532276621413</v>
      </c>
      <c r="AN152" s="2">
        <f>100*AN151/AN149</f>
        <v>-20.376041235095066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20D31-1FF0-432E-85A2-83A7AFEA7EC9}">
  <dimension ref="A2:AZ152"/>
  <sheetViews>
    <sheetView zoomScale="50" zoomScaleNormal="50" workbookViewId="0">
      <selection activeCell="O3" sqref="O3"/>
    </sheetView>
  </sheetViews>
  <sheetFormatPr defaultRowHeight="14.5" x14ac:dyDescent="0.35"/>
  <cols>
    <col min="1" max="1" width="55.6328125" customWidth="1"/>
    <col min="27" max="27" width="68.90625" customWidth="1"/>
  </cols>
  <sheetData>
    <row r="2" spans="1:25" x14ac:dyDescent="0.35">
      <c r="N2">
        <f>+Koko_maa!N1</f>
        <v>0</v>
      </c>
      <c r="O2" t="s">
        <v>186</v>
      </c>
    </row>
    <row r="3" spans="1:25" x14ac:dyDescent="0.35">
      <c r="A3" s="8" t="s">
        <v>64</v>
      </c>
      <c r="O3" t="s">
        <v>304</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72</v>
      </c>
    </row>
    <row r="7" spans="1:25" ht="15.5" x14ac:dyDescent="0.35">
      <c r="A7" s="4" t="s">
        <v>73</v>
      </c>
    </row>
    <row r="8" spans="1:25" ht="15.5" x14ac:dyDescent="0.35">
      <c r="A8" s="4" t="s">
        <v>74</v>
      </c>
    </row>
    <row r="9" spans="1:25" ht="15.5" x14ac:dyDescent="0.35">
      <c r="A9" s="4" t="s">
        <v>75</v>
      </c>
    </row>
    <row r="10" spans="1:25" ht="15.5" x14ac:dyDescent="0.35">
      <c r="A10" s="4" t="s">
        <v>76</v>
      </c>
    </row>
    <row r="11" spans="1:25" ht="15.5" x14ac:dyDescent="0.35">
      <c r="A11" s="4" t="s">
        <v>77</v>
      </c>
    </row>
    <row r="12" spans="1:25" ht="15.5" x14ac:dyDescent="0.35">
      <c r="A12" s="4" t="s">
        <v>78</v>
      </c>
      <c r="F12" s="9"/>
    </row>
    <row r="13" spans="1:25" ht="15.5" x14ac:dyDescent="0.35">
      <c r="A13" s="4" t="s">
        <v>79</v>
      </c>
    </row>
    <row r="14" spans="1:25" ht="15.5" x14ac:dyDescent="0.35">
      <c r="A14" s="22"/>
      <c r="B14" s="24"/>
      <c r="C14" s="24"/>
      <c r="D14" s="24"/>
      <c r="E14" s="22" t="s">
        <v>72</v>
      </c>
      <c r="F14" s="22" t="s">
        <v>73</v>
      </c>
      <c r="G14" s="22" t="s">
        <v>80</v>
      </c>
      <c r="H14" s="22" t="s">
        <v>75</v>
      </c>
      <c r="I14" s="22" t="s">
        <v>76</v>
      </c>
      <c r="J14" s="22" t="s">
        <v>77</v>
      </c>
      <c r="K14" s="22" t="s">
        <v>78</v>
      </c>
      <c r="L14" s="22" t="s">
        <v>79</v>
      </c>
      <c r="M14" s="22" t="s">
        <v>81</v>
      </c>
      <c r="N14" s="22" t="s">
        <v>9</v>
      </c>
      <c r="O14" s="24"/>
    </row>
    <row r="15" spans="1:25" ht="15.5" x14ac:dyDescent="0.35">
      <c r="A15" s="22" t="s">
        <v>82</v>
      </c>
      <c r="B15" s="24"/>
      <c r="C15" s="24"/>
      <c r="D15" s="24"/>
      <c r="E15" s="53">
        <v>7512.0000000000009</v>
      </c>
      <c r="F15" s="53">
        <v>4289.3999999999996</v>
      </c>
      <c r="G15" s="53">
        <v>1133.2</v>
      </c>
      <c r="H15" s="53">
        <v>229.334</v>
      </c>
      <c r="I15" s="53">
        <v>252.25800000000001</v>
      </c>
      <c r="J15" s="53">
        <v>244.4</v>
      </c>
      <c r="K15" s="53">
        <v>80.284000000000006</v>
      </c>
      <c r="L15" s="53">
        <v>120.2</v>
      </c>
      <c r="M15" s="53">
        <v>2</v>
      </c>
      <c r="N15" s="54">
        <v>0</v>
      </c>
      <c r="O15" s="26">
        <f>SUM(E15:N15)</f>
        <v>13863.076000000003</v>
      </c>
    </row>
    <row r="16" spans="1:25" ht="15.5" x14ac:dyDescent="0.35">
      <c r="A16" s="55" t="s">
        <v>65</v>
      </c>
      <c r="B16" s="26"/>
      <c r="C16" s="26"/>
      <c r="D16" s="26"/>
      <c r="E16" s="26">
        <v>8776.5618087192906</v>
      </c>
      <c r="F16" s="26">
        <v>5365.2543754394583</v>
      </c>
      <c r="G16" s="26">
        <v>651.14941447403817</v>
      </c>
      <c r="H16" s="26">
        <v>150.58027785176179</v>
      </c>
      <c r="I16" s="26">
        <v>350.47187864813765</v>
      </c>
      <c r="J16" s="26">
        <v>26015.164447409887</v>
      </c>
      <c r="K16" s="26">
        <v>7068.7269593825349</v>
      </c>
      <c r="L16" s="26">
        <v>754.85090312864679</v>
      </c>
      <c r="M16" s="26">
        <v>537.70994080944627</v>
      </c>
      <c r="N16" s="26">
        <v>2573.6062939625244</v>
      </c>
      <c r="O16" s="26">
        <f>SUM(E16:N16)</f>
        <v>52244.07629982572</v>
      </c>
    </row>
    <row r="17" spans="1:22" ht="15.5" x14ac:dyDescent="0.35">
      <c r="A17" s="56" t="s">
        <v>210</v>
      </c>
      <c r="B17" s="26"/>
      <c r="C17" s="26"/>
      <c r="D17" s="26"/>
      <c r="E17" s="26">
        <v>266.18273253659936</v>
      </c>
      <c r="F17" s="26">
        <v>171.28499548391463</v>
      </c>
      <c r="G17" s="26">
        <v>9.0263962102890574</v>
      </c>
      <c r="H17" s="26">
        <v>3.1542962224097346</v>
      </c>
      <c r="I17" s="26">
        <v>11.50806032245649</v>
      </c>
      <c r="J17" s="26">
        <v>604.04601398598402</v>
      </c>
      <c r="K17" s="26">
        <v>153.00336657075985</v>
      </c>
      <c r="L17" s="26">
        <v>13.035109269597912</v>
      </c>
      <c r="M17" s="26">
        <v>12.835119929571119</v>
      </c>
      <c r="N17" s="26">
        <v>97.504399319283309</v>
      </c>
      <c r="O17" s="26">
        <f t="shared" ref="O17:O19" si="0">SUM(E17:N17)</f>
        <v>1341.5804898508657</v>
      </c>
    </row>
    <row r="18" spans="1:22" ht="15.5" x14ac:dyDescent="0.35">
      <c r="A18" s="56" t="s">
        <v>84</v>
      </c>
      <c r="B18" s="26"/>
      <c r="C18" s="26"/>
      <c r="D18" s="26"/>
      <c r="E18" s="26">
        <v>307.47149513633701</v>
      </c>
      <c r="F18" s="53">
        <v>172.58754544327772</v>
      </c>
      <c r="G18" s="26">
        <v>8.3166343629272994</v>
      </c>
      <c r="H18" s="26">
        <v>3.3458952287531156</v>
      </c>
      <c r="I18" s="26">
        <v>12.006716593497249</v>
      </c>
      <c r="J18" s="26">
        <v>622.77003450929851</v>
      </c>
      <c r="K18" s="26">
        <v>161.55601723563595</v>
      </c>
      <c r="L18" s="26">
        <v>11.606363904149205</v>
      </c>
      <c r="M18" s="26">
        <v>12.536423248474669</v>
      </c>
      <c r="N18" s="26">
        <v>68.378025590493976</v>
      </c>
      <c r="O18" s="26">
        <f t="shared" si="0"/>
        <v>1380.5751512528445</v>
      </c>
    </row>
    <row r="19" spans="1:22" ht="15.5" x14ac:dyDescent="0.35">
      <c r="A19" s="56" t="s">
        <v>85</v>
      </c>
      <c r="B19" s="26"/>
      <c r="C19" s="26"/>
      <c r="D19" s="26"/>
      <c r="E19" s="26">
        <v>735.61447718979332</v>
      </c>
      <c r="F19" s="53">
        <v>316.07272246587661</v>
      </c>
      <c r="G19" s="26">
        <v>56.49969127581079</v>
      </c>
      <c r="H19" s="26">
        <v>14.683770287737175</v>
      </c>
      <c r="I19" s="26">
        <v>24.364862796417036</v>
      </c>
      <c r="J19" s="26">
        <v>1173.2537710922747</v>
      </c>
      <c r="K19" s="26">
        <v>355.20400033097644</v>
      </c>
      <c r="L19" s="26">
        <v>15.231942251774345</v>
      </c>
      <c r="M19" s="26">
        <v>11.785959495703031</v>
      </c>
      <c r="N19" s="26">
        <v>106.15084754448</v>
      </c>
      <c r="O19" s="26">
        <f t="shared" si="0"/>
        <v>2808.862044730844</v>
      </c>
    </row>
    <row r="20" spans="1:22" ht="15.5" x14ac:dyDescent="0.35">
      <c r="A20" s="55" t="s">
        <v>66</v>
      </c>
      <c r="B20" s="26"/>
      <c r="C20" s="26"/>
      <c r="D20" s="26"/>
      <c r="E20" s="26">
        <f>E17*$N$2+E18+E19</f>
        <v>1043.0859723261303</v>
      </c>
      <c r="F20" s="26">
        <f t="shared" ref="F20:O20" si="1">F17*$N$2+F18+F19</f>
        <v>488.6602679091543</v>
      </c>
      <c r="G20" s="26">
        <f t="shared" si="1"/>
        <v>64.816325638738093</v>
      </c>
      <c r="H20" s="26">
        <f t="shared" si="1"/>
        <v>18.02966551649029</v>
      </c>
      <c r="I20" s="26">
        <f t="shared" si="1"/>
        <v>36.371579389914288</v>
      </c>
      <c r="J20" s="26">
        <f t="shared" si="1"/>
        <v>1796.0238056015733</v>
      </c>
      <c r="K20" s="26">
        <f t="shared" si="1"/>
        <v>516.76001756661242</v>
      </c>
      <c r="L20" s="26">
        <f t="shared" si="1"/>
        <v>26.838306155923551</v>
      </c>
      <c r="M20" s="26">
        <f t="shared" si="1"/>
        <v>24.322382744177702</v>
      </c>
      <c r="N20" s="26">
        <f t="shared" si="1"/>
        <v>174.52887313497399</v>
      </c>
      <c r="O20" s="26">
        <f t="shared" si="1"/>
        <v>4189.4371959836881</v>
      </c>
      <c r="P20" s="3">
        <f t="shared" ref="P20" si="2">SUM(E20:N20)</f>
        <v>4189.4371959836881</v>
      </c>
    </row>
    <row r="21" spans="1:22" ht="15.5" x14ac:dyDescent="0.35">
      <c r="A21" s="55" t="s">
        <v>67</v>
      </c>
      <c r="B21" s="26"/>
      <c r="C21" s="26"/>
      <c r="D21" s="26"/>
      <c r="E21" s="26">
        <v>340.7061352732548</v>
      </c>
      <c r="F21" s="26">
        <v>127.62688039884034</v>
      </c>
      <c r="G21" s="26">
        <v>57.52463266021747</v>
      </c>
      <c r="H21" s="26">
        <v>10.674998000919759</v>
      </c>
      <c r="I21" s="26">
        <v>7.6745589469046864</v>
      </c>
      <c r="J21" s="26">
        <v>1011.4152298054677</v>
      </c>
      <c r="K21" s="26">
        <v>169.84319946680614</v>
      </c>
      <c r="L21" s="26">
        <v>3.0193304460804131</v>
      </c>
      <c r="M21" s="26">
        <v>1.9578637598268509</v>
      </c>
      <c r="N21" s="26">
        <v>0</v>
      </c>
      <c r="O21" s="26">
        <v>2423.2164392808791</v>
      </c>
      <c r="T21">
        <v>12</v>
      </c>
      <c r="U21">
        <v>270</v>
      </c>
      <c r="V21">
        <f>+T21*U21</f>
        <v>3240</v>
      </c>
    </row>
    <row r="22" spans="1:22" ht="15.5" x14ac:dyDescent="0.35">
      <c r="A22" s="55" t="s">
        <v>68</v>
      </c>
      <c r="B22" s="26"/>
      <c r="C22" s="26"/>
      <c r="D22" s="26"/>
      <c r="E22" s="26">
        <v>503.88274453332809</v>
      </c>
      <c r="F22" s="26">
        <v>330.91733419229371</v>
      </c>
      <c r="G22" s="26">
        <v>0.85135804129679626</v>
      </c>
      <c r="H22" s="26">
        <v>6.7145037903385951</v>
      </c>
      <c r="I22" s="26">
        <v>28.544240463432853</v>
      </c>
      <c r="J22" s="26">
        <v>493.34210042081105</v>
      </c>
      <c r="K22" s="26">
        <v>193.64904958476745</v>
      </c>
      <c r="L22" s="26">
        <v>18.493445382232572</v>
      </c>
      <c r="M22" s="26">
        <v>4.5180068855827669</v>
      </c>
      <c r="N22" s="26">
        <v>0</v>
      </c>
      <c r="O22" s="26">
        <v>1382.5362881809604</v>
      </c>
    </row>
    <row r="23" spans="1:22" ht="15.5" x14ac:dyDescent="0.35">
      <c r="A23" s="55" t="s">
        <v>86</v>
      </c>
      <c r="B23" s="26"/>
      <c r="C23" s="26"/>
      <c r="D23" s="26"/>
      <c r="E23" s="26">
        <v>182.9376429732954</v>
      </c>
      <c r="F23" s="26">
        <v>21.51148003637719</v>
      </c>
      <c r="G23" s="26">
        <v>6.4403299604919519</v>
      </c>
      <c r="H23" s="26">
        <v>0.64015672872054097</v>
      </c>
      <c r="I23" s="26">
        <v>3.5627830001066979E-2</v>
      </c>
      <c r="J23" s="26">
        <v>228.77306796717042</v>
      </c>
      <c r="K23" s="26">
        <v>124.76096607498849</v>
      </c>
      <c r="L23" s="26">
        <v>3.5969209159874915</v>
      </c>
      <c r="M23" s="26">
        <v>0</v>
      </c>
      <c r="N23" s="26">
        <v>0</v>
      </c>
      <c r="O23" s="26">
        <v>268.09070823809486</v>
      </c>
    </row>
    <row r="24" spans="1:22" ht="15.5" x14ac:dyDescent="0.35">
      <c r="A24" s="57" t="s">
        <v>87</v>
      </c>
      <c r="B24" s="27"/>
      <c r="C24" s="27"/>
      <c r="D24" s="27"/>
      <c r="E24" s="27">
        <v>28.257523374143577</v>
      </c>
      <c r="F24" s="27">
        <v>30.277979825855976</v>
      </c>
      <c r="G24" s="27">
        <v>1.1774731180592282</v>
      </c>
      <c r="H24" s="27">
        <v>72.078962699688205</v>
      </c>
      <c r="I24" s="27">
        <v>4.424243856016882</v>
      </c>
      <c r="J24" s="27">
        <v>20.211044476553479</v>
      </c>
      <c r="K24" s="27">
        <v>28.12377535548023</v>
      </c>
      <c r="L24" s="27">
        <v>29.421882085022677</v>
      </c>
      <c r="M24" s="27">
        <v>0</v>
      </c>
      <c r="N24" s="27">
        <v>9.36261678486931</v>
      </c>
      <c r="O24" s="27">
        <v>12.640186297154834</v>
      </c>
    </row>
    <row r="25" spans="1:22" ht="15.5" x14ac:dyDescent="0.35">
      <c r="A25" s="22" t="s">
        <v>88</v>
      </c>
      <c r="B25" s="24"/>
      <c r="C25" s="24"/>
      <c r="D25" s="24"/>
      <c r="E25" s="53">
        <v>512.99372172311303</v>
      </c>
      <c r="F25" s="53">
        <v>258.23719772524942</v>
      </c>
      <c r="G25" s="53">
        <v>29.879034481470669</v>
      </c>
      <c r="H25" s="53">
        <v>14.487377000271586</v>
      </c>
      <c r="I25" s="53">
        <v>22.581891012765929</v>
      </c>
      <c r="J25" s="53">
        <v>907.13828148812786</v>
      </c>
      <c r="K25" s="53">
        <v>248.88469314351261</v>
      </c>
      <c r="L25" s="53">
        <v>23.128612608986284</v>
      </c>
      <c r="M25" s="26">
        <v>0</v>
      </c>
      <c r="N25" s="26">
        <v>72.063544309778976</v>
      </c>
      <c r="O25" s="26">
        <v>1985.8925702751612</v>
      </c>
    </row>
    <row r="26" spans="1:22" ht="15.5" x14ac:dyDescent="0.35">
      <c r="A26" s="22" t="s">
        <v>89</v>
      </c>
      <c r="B26" s="24"/>
      <c r="C26" s="24"/>
      <c r="D26" s="24"/>
      <c r="E26" s="53">
        <v>207.86643283548995</v>
      </c>
      <c r="F26" s="53">
        <v>95.700435143251866</v>
      </c>
      <c r="G26" s="53">
        <v>0.66526867655912703</v>
      </c>
      <c r="H26" s="53">
        <v>10.583909308605978</v>
      </c>
      <c r="I26" s="53">
        <v>1.0779609452974237</v>
      </c>
      <c r="J26" s="53">
        <v>237.12684149830059</v>
      </c>
      <c r="K26" s="53">
        <v>99.896775106763059</v>
      </c>
      <c r="L26" s="53">
        <v>4.4815240885757959</v>
      </c>
      <c r="M26" s="53">
        <v>0</v>
      </c>
      <c r="N26" s="53">
        <v>9.9384970694805155</v>
      </c>
      <c r="O26" s="26">
        <v>327.6516977100294</v>
      </c>
    </row>
    <row r="27" spans="1:22" ht="15.5" x14ac:dyDescent="0.35">
      <c r="A27" s="22" t="s">
        <v>90</v>
      </c>
      <c r="B27" s="24"/>
      <c r="C27" s="24"/>
      <c r="D27" s="24"/>
      <c r="E27" s="26">
        <v>527.74804435430337</v>
      </c>
      <c r="F27" s="26">
        <v>220.37228732262474</v>
      </c>
      <c r="G27" s="26">
        <v>55.83442259925166</v>
      </c>
      <c r="H27" s="26">
        <v>4.0998609791311971</v>
      </c>
      <c r="I27" s="26">
        <v>23.286901851119612</v>
      </c>
      <c r="J27" s="26">
        <v>936.12692959397418</v>
      </c>
      <c r="K27" s="26">
        <v>255.30722522421337</v>
      </c>
      <c r="L27" s="26">
        <v>10.75041816319855</v>
      </c>
      <c r="M27" s="26">
        <v>11.785959495703031</v>
      </c>
      <c r="N27" s="26"/>
      <c r="O27" s="26">
        <v>2250.7517277535258</v>
      </c>
    </row>
    <row r="28" spans="1:22" ht="15.5" x14ac:dyDescent="0.35">
      <c r="A28" s="55" t="s">
        <v>91</v>
      </c>
      <c r="B28" s="26"/>
      <c r="C28" s="26"/>
      <c r="D28" s="26"/>
      <c r="E28" s="58">
        <v>84.1</v>
      </c>
      <c r="F28" s="26">
        <v>18.3</v>
      </c>
      <c r="G28" s="26"/>
      <c r="H28" s="26">
        <v>0</v>
      </c>
      <c r="I28" s="26">
        <v>0</v>
      </c>
      <c r="J28" s="26">
        <v>47.3</v>
      </c>
      <c r="K28" s="26">
        <v>41.5</v>
      </c>
      <c r="L28" s="26">
        <v>0</v>
      </c>
      <c r="M28" s="26">
        <v>6.4</v>
      </c>
      <c r="N28" s="26">
        <v>20.6</v>
      </c>
      <c r="O28" s="26">
        <v>11.299999999999999</v>
      </c>
    </row>
    <row r="29" spans="1:22" ht="15.5" x14ac:dyDescent="0.35">
      <c r="A29" s="22" t="s">
        <v>92</v>
      </c>
      <c r="B29" s="24"/>
      <c r="C29" s="24"/>
      <c r="D29" s="24"/>
      <c r="E29" s="59">
        <v>31.565041270950129</v>
      </c>
      <c r="F29" s="59">
        <v>38.044036784219827</v>
      </c>
      <c r="G29" s="59">
        <v>0</v>
      </c>
      <c r="H29" s="59">
        <v>0</v>
      </c>
      <c r="I29" s="59">
        <v>0</v>
      </c>
      <c r="J29" s="59">
        <v>22.571166954741489</v>
      </c>
      <c r="K29" s="59">
        <v>4.1136597067378462</v>
      </c>
      <c r="L29" s="59">
        <v>0</v>
      </c>
      <c r="M29" s="59">
        <v>0</v>
      </c>
      <c r="N29" s="59">
        <v>1.8048479548390497</v>
      </c>
      <c r="O29" s="26">
        <v>127.96208596395107</v>
      </c>
    </row>
    <row r="30" spans="1:22" ht="15.5" x14ac:dyDescent="0.35">
      <c r="A30" s="4"/>
      <c r="E30" s="9"/>
      <c r="F30" s="9"/>
      <c r="G30" s="9"/>
      <c r="H30" s="9"/>
      <c r="I30" s="9"/>
      <c r="J30" s="9"/>
      <c r="K30" s="9"/>
      <c r="L30" s="9"/>
      <c r="M30" s="9"/>
      <c r="N30" s="9"/>
    </row>
    <row r="31" spans="1:22" ht="15.5" x14ac:dyDescent="0.35">
      <c r="A31" s="4" t="s">
        <v>93</v>
      </c>
      <c r="E31" s="4"/>
      <c r="F31" s="4"/>
    </row>
    <row r="32" spans="1:22" ht="15.5" x14ac:dyDescent="0.35">
      <c r="A32" s="4" t="s">
        <v>211</v>
      </c>
      <c r="E32" t="s">
        <v>95</v>
      </c>
      <c r="G32" t="s">
        <v>95</v>
      </c>
      <c r="I32" t="s">
        <v>95</v>
      </c>
      <c r="K32" t="s">
        <v>95</v>
      </c>
      <c r="M32" t="s">
        <v>95</v>
      </c>
      <c r="O32" t="s">
        <v>95</v>
      </c>
      <c r="Q32" t="s">
        <v>95</v>
      </c>
      <c r="S32" t="s">
        <v>95</v>
      </c>
    </row>
    <row r="33" spans="1:39" ht="23.5" x14ac:dyDescent="0.55000000000000004">
      <c r="A33" s="14" t="s">
        <v>64</v>
      </c>
      <c r="E33" s="4" t="s">
        <v>72</v>
      </c>
      <c r="F33" s="4"/>
      <c r="G33" s="4" t="s">
        <v>73</v>
      </c>
      <c r="H33" s="4"/>
      <c r="I33" s="4" t="s">
        <v>80</v>
      </c>
      <c r="J33" s="4"/>
      <c r="K33" s="4" t="s">
        <v>75</v>
      </c>
      <c r="L33" s="4"/>
      <c r="M33" s="4" t="s">
        <v>76</v>
      </c>
      <c r="N33" s="4"/>
      <c r="O33" s="4" t="s">
        <v>77</v>
      </c>
      <c r="P33" s="4"/>
      <c r="Q33" s="4" t="s">
        <v>78</v>
      </c>
      <c r="R33" s="4"/>
      <c r="S33" s="4" t="s">
        <v>79</v>
      </c>
      <c r="T33" s="4"/>
      <c r="U33" s="4" t="s">
        <v>81</v>
      </c>
      <c r="V33" s="4"/>
      <c r="W33" s="4" t="s">
        <v>9</v>
      </c>
      <c r="X33" s="4" t="s">
        <v>10</v>
      </c>
      <c r="AB33" s="4" t="s">
        <v>0</v>
      </c>
      <c r="AC33" s="4" t="s">
        <v>1</v>
      </c>
      <c r="AD33" s="4" t="s">
        <v>2</v>
      </c>
      <c r="AE33" s="4" t="s">
        <v>3</v>
      </c>
      <c r="AF33" s="4" t="s">
        <v>4</v>
      </c>
      <c r="AG33" s="4" t="s">
        <v>5</v>
      </c>
      <c r="AH33" s="4" t="s">
        <v>6</v>
      </c>
      <c r="AI33" s="4" t="s">
        <v>79</v>
      </c>
      <c r="AJ33" s="4" t="s">
        <v>81</v>
      </c>
      <c r="AK33" s="4" t="s">
        <v>9</v>
      </c>
      <c r="AL33" s="4" t="s">
        <v>10</v>
      </c>
    </row>
    <row r="34" spans="1:39" ht="23.5" x14ac:dyDescent="0.55000000000000004">
      <c r="A34" s="14" t="s">
        <v>96</v>
      </c>
      <c r="E34" s="9">
        <f>+E15</f>
        <v>7512.0000000000009</v>
      </c>
      <c r="F34" s="9"/>
      <c r="G34" s="9">
        <f>+F15</f>
        <v>4289.3999999999996</v>
      </c>
      <c r="H34" s="9"/>
      <c r="I34" s="10">
        <f>+G15</f>
        <v>1133.2</v>
      </c>
      <c r="J34" s="9"/>
      <c r="K34" s="10">
        <f>+H15</f>
        <v>229.334</v>
      </c>
      <c r="L34" s="9"/>
      <c r="M34" s="9">
        <f>+I15</f>
        <v>252.25800000000001</v>
      </c>
      <c r="N34" s="9"/>
      <c r="O34" s="9">
        <f>+J15</f>
        <v>244.4</v>
      </c>
      <c r="P34" s="9"/>
      <c r="Q34" s="9">
        <f>+K15</f>
        <v>80.284000000000006</v>
      </c>
      <c r="R34" s="9"/>
      <c r="S34" s="9">
        <f>+L15</f>
        <v>120.2</v>
      </c>
      <c r="T34" s="9"/>
      <c r="U34" s="9">
        <f>+M15</f>
        <v>2</v>
      </c>
      <c r="V34" s="9"/>
      <c r="W34" s="9">
        <f>+N15</f>
        <v>0</v>
      </c>
      <c r="X34">
        <f>SUM(E34:U34)</f>
        <v>13863.076000000003</v>
      </c>
      <c r="Y34" t="s">
        <v>97</v>
      </c>
      <c r="AA34" t="s">
        <v>98</v>
      </c>
      <c r="AB34" s="3">
        <f t="shared" ref="AB34:AB52" si="3">+E34</f>
        <v>7512.0000000000009</v>
      </c>
      <c r="AC34" s="2">
        <f t="shared" ref="AC34:AC52" si="4">+G34</f>
        <v>4289.3999999999996</v>
      </c>
      <c r="AD34" s="3">
        <f t="shared" ref="AD34:AD52" si="5">+I34</f>
        <v>1133.2</v>
      </c>
      <c r="AE34" s="3">
        <f t="shared" ref="AE34:AE52" si="6">+K34</f>
        <v>229.334</v>
      </c>
      <c r="AF34" s="3">
        <f t="shared" ref="AF34:AF52" si="7">+M34</f>
        <v>252.25800000000001</v>
      </c>
      <c r="AG34" s="3">
        <f t="shared" ref="AG34:AG52" si="8">+O34</f>
        <v>244.4</v>
      </c>
      <c r="AH34" s="3">
        <f t="shared" ref="AH34:AH52" si="9">+Q34</f>
        <v>80.284000000000006</v>
      </c>
      <c r="AI34" s="2">
        <f t="shared" ref="AI34:AI52" si="10">+S34</f>
        <v>120.2</v>
      </c>
      <c r="AJ34">
        <f t="shared" ref="AJ34:AJ52" si="11">+U34</f>
        <v>2</v>
      </c>
      <c r="AK34">
        <f t="shared" ref="AK34:AK52" si="12">+W34</f>
        <v>0</v>
      </c>
      <c r="AL34" s="3">
        <f>SUM(AB34:AK34)</f>
        <v>13863.076000000003</v>
      </c>
      <c r="AM34" t="s">
        <v>98</v>
      </c>
    </row>
    <row r="35" spans="1:39" ht="23.5" x14ac:dyDescent="0.55000000000000004">
      <c r="A35" s="14" t="s">
        <v>99</v>
      </c>
      <c r="E35" s="15">
        <f>+E34/E36</f>
        <v>0.76499688863588311</v>
      </c>
      <c r="F35" s="15"/>
      <c r="G35" s="15">
        <f>+G34/G36</f>
        <v>0.73274044145377826</v>
      </c>
      <c r="H35" s="15"/>
      <c r="I35" s="15">
        <f>+I34/I36</f>
        <v>1.5827572976068696</v>
      </c>
      <c r="J35" s="15"/>
      <c r="K35" s="15">
        <f>+K34/K36</f>
        <v>1.3601451694881583</v>
      </c>
      <c r="L35" s="15"/>
      <c r="M35" s="15">
        <f>+M34/M36</f>
        <v>0.65209322985419749</v>
      </c>
      <c r="N35" s="15"/>
      <c r="O35" s="15">
        <f>+O34/O36</f>
        <v>8.7878301990040215E-3</v>
      </c>
      <c r="P35" s="15"/>
      <c r="Q35" s="15">
        <f>+Q34/Q36</f>
        <v>1.0583895304806116E-2</v>
      </c>
      <c r="R35" s="15"/>
      <c r="S35" s="15">
        <f>+S34/S36</f>
        <v>0.1537695526205502</v>
      </c>
      <c r="T35" s="15"/>
      <c r="U35" s="15">
        <f>+U34/U36</f>
        <v>3.5585141924834121E-3</v>
      </c>
      <c r="V35" s="15"/>
      <c r="W35" s="15">
        <f>+W34/W36</f>
        <v>0</v>
      </c>
      <c r="X35" s="4"/>
      <c r="AA35" t="s">
        <v>100</v>
      </c>
      <c r="AB35" s="1">
        <f t="shared" si="3"/>
        <v>0.76499688863588311</v>
      </c>
      <c r="AC35" s="1">
        <f t="shared" si="4"/>
        <v>0.73274044145377826</v>
      </c>
      <c r="AD35" s="1">
        <f t="shared" si="5"/>
        <v>1.5827572976068696</v>
      </c>
      <c r="AE35" s="1">
        <f t="shared" si="6"/>
        <v>1.3601451694881583</v>
      </c>
      <c r="AF35" s="1">
        <f t="shared" si="7"/>
        <v>0.65209322985419749</v>
      </c>
      <c r="AG35" s="1">
        <f t="shared" si="8"/>
        <v>8.7878301990040215E-3</v>
      </c>
      <c r="AH35" s="1">
        <f t="shared" si="9"/>
        <v>1.0583895304806116E-2</v>
      </c>
      <c r="AI35" s="1">
        <f t="shared" si="10"/>
        <v>0.1537695526205502</v>
      </c>
      <c r="AJ35" s="1">
        <f t="shared" si="11"/>
        <v>3.5585141924834121E-3</v>
      </c>
      <c r="AK35" s="1">
        <f t="shared" si="12"/>
        <v>0</v>
      </c>
      <c r="AL35" s="1">
        <f>+AL34/AL36</f>
        <v>0.24565325001480601</v>
      </c>
      <c r="AM35" t="s">
        <v>100</v>
      </c>
    </row>
    <row r="36" spans="1:39" ht="23.5" x14ac:dyDescent="0.55000000000000004">
      <c r="A36" s="14" t="s">
        <v>101</v>
      </c>
      <c r="E36" s="11">
        <f>+E37+E42</f>
        <v>9819.6477810454217</v>
      </c>
      <c r="F36" s="11"/>
      <c r="G36" s="11">
        <f>+G37+G42</f>
        <v>5853.914643348613</v>
      </c>
      <c r="H36" s="11"/>
      <c r="I36" s="11">
        <f>+I37+I42</f>
        <v>715.9657401127763</v>
      </c>
      <c r="J36" s="11"/>
      <c r="K36" s="11">
        <f>+K37+K42</f>
        <v>168.60994336825209</v>
      </c>
      <c r="L36" s="11"/>
      <c r="M36" s="11">
        <f>+M37+M42</f>
        <v>386.84345803805195</v>
      </c>
      <c r="N36" s="11"/>
      <c r="O36" s="11">
        <f>+O37+O42</f>
        <v>27811.18825301146</v>
      </c>
      <c r="P36" s="11"/>
      <c r="Q36" s="11">
        <f>+Q37+Q42</f>
        <v>7585.486976949147</v>
      </c>
      <c r="R36" s="11"/>
      <c r="S36" s="11">
        <f>+S37+S42</f>
        <v>781.68920928457032</v>
      </c>
      <c r="T36" s="11"/>
      <c r="U36" s="11">
        <f>+U37+U42</f>
        <v>562.032323553624</v>
      </c>
      <c r="V36" s="11"/>
      <c r="W36" s="11">
        <f>+W37+W42</f>
        <v>2748.1351670974982</v>
      </c>
      <c r="X36" s="11">
        <f>+W36+U36+S36+Q36+O36+M36+K36+I36+G36+E36</f>
        <v>56433.513495809413</v>
      </c>
      <c r="AA36" t="s">
        <v>101</v>
      </c>
      <c r="AB36" s="3">
        <f t="shared" si="3"/>
        <v>9819.6477810454217</v>
      </c>
      <c r="AC36" s="3">
        <f t="shared" si="4"/>
        <v>5853.914643348613</v>
      </c>
      <c r="AD36" s="3">
        <f t="shared" si="5"/>
        <v>715.9657401127763</v>
      </c>
      <c r="AE36" s="3">
        <f t="shared" si="6"/>
        <v>168.60994336825209</v>
      </c>
      <c r="AF36" s="3">
        <f t="shared" si="7"/>
        <v>386.84345803805195</v>
      </c>
      <c r="AG36" s="3">
        <f t="shared" si="8"/>
        <v>27811.18825301146</v>
      </c>
      <c r="AH36" s="3">
        <f t="shared" si="9"/>
        <v>7585.486976949147</v>
      </c>
      <c r="AI36" s="3">
        <f t="shared" si="10"/>
        <v>781.68920928457032</v>
      </c>
      <c r="AJ36" s="3">
        <f t="shared" si="11"/>
        <v>562.032323553624</v>
      </c>
      <c r="AK36" s="3">
        <f t="shared" si="12"/>
        <v>2748.1351670974982</v>
      </c>
      <c r="AL36" s="3">
        <f>SUM(AB36:AK36)</f>
        <v>56433.513495809428</v>
      </c>
      <c r="AM36" t="s">
        <v>101</v>
      </c>
    </row>
    <row r="37" spans="1:39" ht="15.5" x14ac:dyDescent="0.35">
      <c r="A37" s="4" t="s">
        <v>65</v>
      </c>
      <c r="E37" s="3">
        <f>+E16</f>
        <v>8776.5618087192906</v>
      </c>
      <c r="F37" s="3"/>
      <c r="G37" s="3">
        <f>+F16</f>
        <v>5365.2543754394583</v>
      </c>
      <c r="H37" s="3"/>
      <c r="I37" s="3">
        <f>+G16</f>
        <v>651.14941447403817</v>
      </c>
      <c r="J37" s="3"/>
      <c r="K37" s="3">
        <f>+H16</f>
        <v>150.58027785176179</v>
      </c>
      <c r="L37" s="3"/>
      <c r="M37" s="3">
        <f>+I16</f>
        <v>350.47187864813765</v>
      </c>
      <c r="N37" s="3"/>
      <c r="O37" s="3">
        <f>+J16</f>
        <v>26015.164447409887</v>
      </c>
      <c r="P37" s="3"/>
      <c r="Q37" s="3">
        <f>+K16</f>
        <v>7068.7269593825349</v>
      </c>
      <c r="R37" s="3"/>
      <c r="S37" s="3">
        <f>+L16</f>
        <v>754.85090312864679</v>
      </c>
      <c r="T37" s="3"/>
      <c r="U37" s="3">
        <f>+M16</f>
        <v>537.70994080944627</v>
      </c>
      <c r="V37" s="3"/>
      <c r="W37" s="3">
        <f>+N16</f>
        <v>2573.6062939625244</v>
      </c>
      <c r="X37" s="11">
        <f>+W37+U37+S37+Q37+O37+M37+K37+I37+G37+E37</f>
        <v>52244.07629982572</v>
      </c>
      <c r="AA37" s="4" t="s">
        <v>65</v>
      </c>
      <c r="AB37" s="3">
        <f t="shared" si="3"/>
        <v>8776.5618087192906</v>
      </c>
      <c r="AC37" s="3">
        <f t="shared" si="4"/>
        <v>5365.2543754394583</v>
      </c>
      <c r="AD37" s="3">
        <f t="shared" si="5"/>
        <v>651.14941447403817</v>
      </c>
      <c r="AE37" s="3">
        <f t="shared" si="6"/>
        <v>150.58027785176179</v>
      </c>
      <c r="AF37" s="3">
        <f t="shared" si="7"/>
        <v>350.47187864813765</v>
      </c>
      <c r="AG37" s="3">
        <f t="shared" si="8"/>
        <v>26015.164447409887</v>
      </c>
      <c r="AH37" s="3">
        <f t="shared" si="9"/>
        <v>7068.7269593825349</v>
      </c>
      <c r="AI37" s="3">
        <f t="shared" si="10"/>
        <v>754.85090312864679</v>
      </c>
      <c r="AJ37" s="3">
        <f t="shared" si="11"/>
        <v>537.70994080944627</v>
      </c>
      <c r="AK37" s="3">
        <f t="shared" si="12"/>
        <v>2573.6062939625244</v>
      </c>
      <c r="AL37" s="3">
        <f>SUM(AB37:AK37)</f>
        <v>52244.07629982572</v>
      </c>
      <c r="AM37" s="4" t="s">
        <v>65</v>
      </c>
    </row>
    <row r="38" spans="1:39" ht="15.5" x14ac:dyDescent="0.35">
      <c r="A38" s="4" t="s">
        <v>102</v>
      </c>
      <c r="E38" s="16">
        <f>+E37/E36</f>
        <v>0.89377562254935772</v>
      </c>
      <c r="G38" s="16">
        <f>+G37/G36</f>
        <v>0.91652418976344574</v>
      </c>
      <c r="I38" s="16">
        <f>+I37/I36</f>
        <v>0.9094700737656406</v>
      </c>
      <c r="K38" s="16">
        <f>+K37/K36</f>
        <v>0.89306878849302107</v>
      </c>
      <c r="M38" s="16">
        <f>+M37/M36</f>
        <v>0.90597855893859625</v>
      </c>
      <c r="O38" s="16">
        <f>+O37/O36</f>
        <v>0.93542081736090166</v>
      </c>
      <c r="Q38" s="16">
        <f>+Q37/Q36</f>
        <v>0.93187516910424506</v>
      </c>
      <c r="S38" s="16">
        <f>+S37/S36</f>
        <v>0.96566627012737338</v>
      </c>
      <c r="U38" s="16">
        <f>+U37/U36</f>
        <v>0.95672422790491496</v>
      </c>
      <c r="W38" s="16">
        <f>+W37/W36</f>
        <v>0.93649188903640934</v>
      </c>
      <c r="X38" s="16">
        <f>+X37/X36</f>
        <v>0.92576331090399344</v>
      </c>
      <c r="AA38" s="4" t="s">
        <v>102</v>
      </c>
      <c r="AB38" s="17">
        <f t="shared" si="3"/>
        <v>0.89377562254935772</v>
      </c>
      <c r="AC38" s="17">
        <f t="shared" si="4"/>
        <v>0.91652418976344574</v>
      </c>
      <c r="AD38" s="16">
        <f t="shared" si="5"/>
        <v>0.9094700737656406</v>
      </c>
      <c r="AE38" s="16">
        <f t="shared" si="6"/>
        <v>0.89306878849302107</v>
      </c>
      <c r="AF38" s="17">
        <f t="shared" si="7"/>
        <v>0.90597855893859625</v>
      </c>
      <c r="AG38" s="17">
        <f t="shared" si="8"/>
        <v>0.93542081736090166</v>
      </c>
      <c r="AH38" s="17">
        <f t="shared" si="9"/>
        <v>0.93187516910424506</v>
      </c>
      <c r="AI38" s="17">
        <f t="shared" si="10"/>
        <v>0.96566627012737338</v>
      </c>
      <c r="AJ38" s="17">
        <f t="shared" si="11"/>
        <v>0.95672422790491496</v>
      </c>
      <c r="AK38" s="17">
        <f t="shared" si="12"/>
        <v>0.93649188903640934</v>
      </c>
      <c r="AL38" s="17">
        <f>+X38</f>
        <v>0.92576331090399344</v>
      </c>
      <c r="AM38" s="4" t="s">
        <v>102</v>
      </c>
    </row>
    <row r="39" spans="1:39" ht="15.5" x14ac:dyDescent="0.35">
      <c r="A39" s="5" t="s">
        <v>104</v>
      </c>
      <c r="E39" s="3">
        <f>+E17</f>
        <v>266.18273253659936</v>
      </c>
      <c r="F39" s="3"/>
      <c r="G39" s="3">
        <f>+F17</f>
        <v>171.28499548391463</v>
      </c>
      <c r="H39" s="3"/>
      <c r="I39" s="3">
        <f>+G17</f>
        <v>9.0263962102890574</v>
      </c>
      <c r="J39" s="3"/>
      <c r="K39" s="3">
        <f>+H17</f>
        <v>3.1542962224097346</v>
      </c>
      <c r="L39" s="3"/>
      <c r="M39" s="3">
        <f>+I17</f>
        <v>11.50806032245649</v>
      </c>
      <c r="N39" s="3"/>
      <c r="O39" s="3">
        <f>+J17</f>
        <v>604.04601398598402</v>
      </c>
      <c r="P39" s="3"/>
      <c r="Q39" s="3">
        <f>+K17</f>
        <v>153.00336657075985</v>
      </c>
      <c r="R39" s="3"/>
      <c r="S39" s="3">
        <f>+L17</f>
        <v>13.035109269597912</v>
      </c>
      <c r="T39" s="3"/>
      <c r="U39" s="3">
        <f>+M17</f>
        <v>12.835119929571119</v>
      </c>
      <c r="V39" s="3"/>
      <c r="W39" s="3">
        <f>+N17</f>
        <v>97.504399319283309</v>
      </c>
      <c r="X39" s="11">
        <f>+W39+U39+S39+Q39+O39+M39+K39+I39+G39+E39</f>
        <v>1341.5804898508654</v>
      </c>
      <c r="AA39" s="5" t="s">
        <v>104</v>
      </c>
      <c r="AB39" s="3">
        <f t="shared" si="3"/>
        <v>266.18273253659936</v>
      </c>
      <c r="AC39" s="3">
        <f t="shared" si="4"/>
        <v>171.28499548391463</v>
      </c>
      <c r="AD39" s="3">
        <f t="shared" si="5"/>
        <v>9.0263962102890574</v>
      </c>
      <c r="AE39" s="3">
        <f t="shared" si="6"/>
        <v>3.1542962224097346</v>
      </c>
      <c r="AF39" s="3">
        <f t="shared" si="7"/>
        <v>11.50806032245649</v>
      </c>
      <c r="AG39" s="3">
        <f t="shared" si="8"/>
        <v>604.04601398598402</v>
      </c>
      <c r="AH39" s="3">
        <f t="shared" si="9"/>
        <v>153.00336657075985</v>
      </c>
      <c r="AI39" s="3">
        <f t="shared" si="10"/>
        <v>13.035109269597912</v>
      </c>
      <c r="AJ39" s="3">
        <f t="shared" si="11"/>
        <v>12.835119929571119</v>
      </c>
      <c r="AK39" s="3">
        <f t="shared" si="12"/>
        <v>97.504399319283309</v>
      </c>
      <c r="AL39" s="3">
        <f>SUM(AB39:AK39)</f>
        <v>1341.5804898508657</v>
      </c>
      <c r="AM39" s="5" t="s">
        <v>104</v>
      </c>
    </row>
    <row r="40" spans="1:39" ht="15.5" x14ac:dyDescent="0.35">
      <c r="A40" s="18" t="s">
        <v>84</v>
      </c>
      <c r="E40" s="3">
        <f>+E18</f>
        <v>307.47149513633701</v>
      </c>
      <c r="F40" s="3"/>
      <c r="G40" s="3">
        <f>+F18</f>
        <v>172.58754544327772</v>
      </c>
      <c r="H40" s="3"/>
      <c r="I40" s="3">
        <f>+G18</f>
        <v>8.3166343629272994</v>
      </c>
      <c r="J40" s="3"/>
      <c r="K40" s="3">
        <f>+H18</f>
        <v>3.3458952287531156</v>
      </c>
      <c r="L40" s="3"/>
      <c r="M40" s="3">
        <f>+I18</f>
        <v>12.006716593497249</v>
      </c>
      <c r="N40" s="3"/>
      <c r="O40" s="3">
        <f>+J18</f>
        <v>622.77003450929851</v>
      </c>
      <c r="P40" s="3"/>
      <c r="Q40" s="3">
        <f>+K18</f>
        <v>161.55601723563595</v>
      </c>
      <c r="R40" s="3"/>
      <c r="S40" s="3">
        <f>+L18</f>
        <v>11.606363904149205</v>
      </c>
      <c r="T40" s="3"/>
      <c r="U40" s="3">
        <f>+M18</f>
        <v>12.536423248474669</v>
      </c>
      <c r="V40" s="3"/>
      <c r="W40" s="3">
        <f>+N18</f>
        <v>68.378025590493976</v>
      </c>
      <c r="X40" s="11">
        <f>+W40+U40+S40+Q40+O40+M40+K40+I40+G40+E40</f>
        <v>1380.5751512528445</v>
      </c>
      <c r="AA40" s="5" t="s">
        <v>84</v>
      </c>
      <c r="AB40" s="3">
        <f t="shared" si="3"/>
        <v>307.47149513633701</v>
      </c>
      <c r="AC40" s="3">
        <f t="shared" si="4"/>
        <v>172.58754544327772</v>
      </c>
      <c r="AD40" s="3">
        <f t="shared" si="5"/>
        <v>8.3166343629272994</v>
      </c>
      <c r="AE40" s="3">
        <f t="shared" si="6"/>
        <v>3.3458952287531156</v>
      </c>
      <c r="AF40" s="3">
        <f t="shared" si="7"/>
        <v>12.006716593497249</v>
      </c>
      <c r="AG40" s="3">
        <f t="shared" si="8"/>
        <v>622.77003450929851</v>
      </c>
      <c r="AH40" s="3">
        <f t="shared" si="9"/>
        <v>161.55601723563595</v>
      </c>
      <c r="AI40" s="3">
        <f t="shared" si="10"/>
        <v>11.606363904149205</v>
      </c>
      <c r="AJ40" s="3">
        <f t="shared" si="11"/>
        <v>12.536423248474669</v>
      </c>
      <c r="AK40" s="3">
        <f t="shared" si="12"/>
        <v>68.378025590493976</v>
      </c>
      <c r="AL40" s="3">
        <f t="shared" ref="AL40:AL43" si="13">SUM(AB40:AK40)</f>
        <v>1380.5751512528445</v>
      </c>
      <c r="AM40" s="5" t="s">
        <v>84</v>
      </c>
    </row>
    <row r="41" spans="1:39" ht="15.5" x14ac:dyDescent="0.35">
      <c r="A41" s="18" t="s">
        <v>85</v>
      </c>
      <c r="B41">
        <f>+E41/E42</f>
        <v>0.70522900001170441</v>
      </c>
      <c r="D41" s="3"/>
      <c r="E41" s="3">
        <f>+E19</f>
        <v>735.61447718979332</v>
      </c>
      <c r="F41" s="3"/>
      <c r="G41" s="3">
        <f>+F19</f>
        <v>316.07272246587661</v>
      </c>
      <c r="H41" s="3"/>
      <c r="I41" s="3">
        <f>+G19</f>
        <v>56.49969127581079</v>
      </c>
      <c r="J41" s="3"/>
      <c r="K41" s="3">
        <f>+H19</f>
        <v>14.683770287737175</v>
      </c>
      <c r="L41" s="3"/>
      <c r="M41" s="3">
        <f>+I19</f>
        <v>24.364862796417036</v>
      </c>
      <c r="N41" s="3"/>
      <c r="O41" s="3">
        <f>+J19</f>
        <v>1173.2537710922747</v>
      </c>
      <c r="P41" s="3"/>
      <c r="Q41" s="3">
        <f>+K19</f>
        <v>355.20400033097644</v>
      </c>
      <c r="R41" s="3"/>
      <c r="S41" s="3">
        <f>+L19</f>
        <v>15.231942251774345</v>
      </c>
      <c r="T41" s="3"/>
      <c r="U41" s="3">
        <f>+M19</f>
        <v>11.785959495703031</v>
      </c>
      <c r="V41" s="3"/>
      <c r="W41" s="3">
        <f>+N19</f>
        <v>106.15084754448</v>
      </c>
      <c r="X41" s="11">
        <f>+W41+U41+S41+Q41+O41+M41+K41+I41+G41+E41</f>
        <v>2808.862044730844</v>
      </c>
      <c r="Y41" s="3">
        <f>SUM(E41:W41)</f>
        <v>2808.862044730844</v>
      </c>
      <c r="Z41">
        <f>0.95*Y41</f>
        <v>2668.4189424943015</v>
      </c>
      <c r="AA41" s="5" t="s">
        <v>85</v>
      </c>
      <c r="AB41" s="3">
        <f t="shared" si="3"/>
        <v>735.61447718979332</v>
      </c>
      <c r="AC41" s="3">
        <f t="shared" si="4"/>
        <v>316.07272246587661</v>
      </c>
      <c r="AD41" s="3">
        <f t="shared" si="5"/>
        <v>56.49969127581079</v>
      </c>
      <c r="AE41" s="3">
        <f t="shared" si="6"/>
        <v>14.683770287737175</v>
      </c>
      <c r="AF41" s="3">
        <f t="shared" si="7"/>
        <v>24.364862796417036</v>
      </c>
      <c r="AG41" s="3">
        <f t="shared" si="8"/>
        <v>1173.2537710922747</v>
      </c>
      <c r="AH41" s="3">
        <f t="shared" si="9"/>
        <v>355.20400033097644</v>
      </c>
      <c r="AI41" s="3">
        <f t="shared" si="10"/>
        <v>15.231942251774345</v>
      </c>
      <c r="AJ41" s="3">
        <f t="shared" si="11"/>
        <v>11.785959495703031</v>
      </c>
      <c r="AK41" s="3">
        <f t="shared" si="12"/>
        <v>106.15084754448</v>
      </c>
      <c r="AL41" s="3">
        <f t="shared" si="13"/>
        <v>2808.862044730844</v>
      </c>
      <c r="AM41" s="5" t="s">
        <v>85</v>
      </c>
    </row>
    <row r="42" spans="1:39" ht="15.5" x14ac:dyDescent="0.35">
      <c r="A42" s="4" t="s">
        <v>66</v>
      </c>
      <c r="D42" s="3"/>
      <c r="E42" s="19">
        <f>+E39*$N$2+E40+E41</f>
        <v>1043.0859723261303</v>
      </c>
      <c r="F42" s="19"/>
      <c r="G42" s="19">
        <f>+G39*$N$2+G40+G41</f>
        <v>488.6602679091543</v>
      </c>
      <c r="H42" s="19"/>
      <c r="I42" s="19">
        <f>+I39*$N$2+I40+I41</f>
        <v>64.816325638738093</v>
      </c>
      <c r="J42" s="19"/>
      <c r="K42" s="19">
        <f>+K39*$N$2+K40+K41</f>
        <v>18.02966551649029</v>
      </c>
      <c r="L42" s="19"/>
      <c r="M42" s="19">
        <f>+M39*$N$2+M40+M41</f>
        <v>36.371579389914288</v>
      </c>
      <c r="N42" s="19"/>
      <c r="O42" s="19">
        <f>+O39*$N$2+O40+O41</f>
        <v>1796.0238056015733</v>
      </c>
      <c r="P42" s="19"/>
      <c r="Q42" s="19">
        <f>+Q39*$N$2+Q40+Q41</f>
        <v>516.76001756661242</v>
      </c>
      <c r="R42" s="19"/>
      <c r="S42" s="19">
        <f>+S39*$N$2+S40+S41</f>
        <v>26.838306155923551</v>
      </c>
      <c r="T42" s="19"/>
      <c r="U42" s="19">
        <f>+U39*$N$2+U40+U41</f>
        <v>24.322382744177702</v>
      </c>
      <c r="V42" s="19"/>
      <c r="W42" s="19">
        <f>+W39*$N$2+W40+W41</f>
        <v>174.52887313497399</v>
      </c>
      <c r="X42" s="19">
        <f>+X39*$N$2+X40+X41</f>
        <v>4189.4371959836881</v>
      </c>
      <c r="AA42" s="4" t="s">
        <v>66</v>
      </c>
      <c r="AB42" s="3">
        <f t="shared" si="3"/>
        <v>1043.0859723261303</v>
      </c>
      <c r="AC42" s="3">
        <f t="shared" si="4"/>
        <v>488.6602679091543</v>
      </c>
      <c r="AD42" s="3">
        <f t="shared" si="5"/>
        <v>64.816325638738093</v>
      </c>
      <c r="AE42" s="3">
        <f t="shared" si="6"/>
        <v>18.02966551649029</v>
      </c>
      <c r="AF42" s="3">
        <f t="shared" si="7"/>
        <v>36.371579389914288</v>
      </c>
      <c r="AG42" s="3">
        <f t="shared" si="8"/>
        <v>1796.0238056015733</v>
      </c>
      <c r="AH42" s="3">
        <f t="shared" si="9"/>
        <v>516.76001756661242</v>
      </c>
      <c r="AI42" s="3">
        <f t="shared" si="10"/>
        <v>26.838306155923551</v>
      </c>
      <c r="AJ42" s="3">
        <f t="shared" si="11"/>
        <v>24.322382744177702</v>
      </c>
      <c r="AK42" s="3">
        <f t="shared" si="12"/>
        <v>174.52887313497399</v>
      </c>
      <c r="AL42" s="3">
        <f t="shared" si="13"/>
        <v>4189.4371959836881</v>
      </c>
      <c r="AM42" s="4" t="s">
        <v>66</v>
      </c>
    </row>
    <row r="43" spans="1:39" ht="15.5" x14ac:dyDescent="0.35">
      <c r="A43" s="4" t="s">
        <v>67</v>
      </c>
      <c r="B43" s="21">
        <f>+E43/(E43+E45+E46)</f>
        <v>0.33157892056304861</v>
      </c>
      <c r="E43" s="3">
        <f>+E21</f>
        <v>340.7061352732548</v>
      </c>
      <c r="F43" s="3"/>
      <c r="G43" s="3">
        <f>+F21</f>
        <v>127.62688039884034</v>
      </c>
      <c r="H43" s="3"/>
      <c r="I43" s="3">
        <f>+G21</f>
        <v>57.52463266021747</v>
      </c>
      <c r="J43" s="3"/>
      <c r="K43" s="3">
        <f>+H21</f>
        <v>10.674998000919759</v>
      </c>
      <c r="L43" s="3"/>
      <c r="M43" s="3">
        <f>+I21</f>
        <v>7.6745589469046864</v>
      </c>
      <c r="N43" s="3"/>
      <c r="O43" s="3">
        <f>+J21</f>
        <v>1011.4152298054677</v>
      </c>
      <c r="P43" s="3"/>
      <c r="Q43" s="3">
        <f>+K21</f>
        <v>169.84319946680614</v>
      </c>
      <c r="R43" s="3"/>
      <c r="S43" s="3">
        <f>+L21</f>
        <v>3.0193304460804131</v>
      </c>
      <c r="T43" s="3"/>
      <c r="U43" s="3">
        <f>+M21</f>
        <v>1.9578637598268509</v>
      </c>
      <c r="V43" s="3"/>
      <c r="W43" s="3">
        <f>+N21</f>
        <v>0</v>
      </c>
      <c r="X43" s="11">
        <f>+W43+U43+S43+Q43+O43+M43+K43+I43+G43+E43</f>
        <v>1730.442828758318</v>
      </c>
      <c r="AA43" s="4" t="s">
        <v>67</v>
      </c>
      <c r="AB43" s="3">
        <f t="shared" si="3"/>
        <v>340.7061352732548</v>
      </c>
      <c r="AC43" s="3">
        <f t="shared" si="4"/>
        <v>127.62688039884034</v>
      </c>
      <c r="AD43" s="3">
        <f t="shared" si="5"/>
        <v>57.52463266021747</v>
      </c>
      <c r="AE43" s="3">
        <f t="shared" si="6"/>
        <v>10.674998000919759</v>
      </c>
      <c r="AF43" s="3">
        <f t="shared" si="7"/>
        <v>7.6745589469046864</v>
      </c>
      <c r="AG43" s="3">
        <f t="shared" si="8"/>
        <v>1011.4152298054677</v>
      </c>
      <c r="AH43" s="3">
        <f t="shared" si="9"/>
        <v>169.84319946680614</v>
      </c>
      <c r="AI43" s="3">
        <f t="shared" si="10"/>
        <v>3.0193304460804131</v>
      </c>
      <c r="AJ43" s="3">
        <f t="shared" si="11"/>
        <v>1.9578637598268509</v>
      </c>
      <c r="AK43" s="3">
        <f t="shared" si="12"/>
        <v>0</v>
      </c>
      <c r="AL43" s="3">
        <f t="shared" si="13"/>
        <v>1730.442828758318</v>
      </c>
      <c r="AM43" s="4" t="s">
        <v>67</v>
      </c>
    </row>
    <row r="44" spans="1:39" ht="15.5" x14ac:dyDescent="0.35">
      <c r="A44" s="22" t="s">
        <v>105</v>
      </c>
      <c r="B44" s="23"/>
      <c r="C44" s="24"/>
      <c r="D44" s="24"/>
      <c r="E44" s="25">
        <f>+E43/(E40+E41)</f>
        <v>0.32663284169517132</v>
      </c>
      <c r="F44" s="25"/>
      <c r="G44" s="25">
        <f t="shared" ref="G44:X44" si="14">+G43/(G40+G41)</f>
        <v>0.2611771178878966</v>
      </c>
      <c r="H44" s="25"/>
      <c r="I44" s="25">
        <f t="shared" si="14"/>
        <v>0.88750221635268578</v>
      </c>
      <c r="J44" s="25"/>
      <c r="K44" s="25">
        <f t="shared" si="14"/>
        <v>0.5920796473543114</v>
      </c>
      <c r="L44" s="25"/>
      <c r="M44" s="25">
        <f t="shared" si="14"/>
        <v>0.21100428069485525</v>
      </c>
      <c r="N44" s="25"/>
      <c r="O44" s="25">
        <f t="shared" si="14"/>
        <v>0.56314132733151434</v>
      </c>
      <c r="P44" s="25"/>
      <c r="Q44" s="25">
        <f t="shared" si="14"/>
        <v>0.32866938945196678</v>
      </c>
      <c r="R44" s="25"/>
      <c r="S44" s="25">
        <f t="shared" si="14"/>
        <v>0.11250078259555173</v>
      </c>
      <c r="T44" s="25"/>
      <c r="U44" s="25">
        <f t="shared" si="14"/>
        <v>8.0496379833325526E-2</v>
      </c>
      <c r="V44" s="25"/>
      <c r="W44" s="25">
        <f t="shared" si="14"/>
        <v>0</v>
      </c>
      <c r="X44" s="25">
        <f t="shared" si="14"/>
        <v>0.41304899627502512</v>
      </c>
      <c r="AA44" s="4" t="s">
        <v>105</v>
      </c>
      <c r="AB44" s="17">
        <f t="shared" si="3"/>
        <v>0.32663284169517132</v>
      </c>
      <c r="AC44" s="17">
        <f t="shared" si="4"/>
        <v>0.2611771178878966</v>
      </c>
      <c r="AD44" s="16">
        <f t="shared" si="5"/>
        <v>0.88750221635268578</v>
      </c>
      <c r="AE44" s="16">
        <f t="shared" si="6"/>
        <v>0.5920796473543114</v>
      </c>
      <c r="AF44" s="17">
        <f t="shared" si="7"/>
        <v>0.21100428069485525</v>
      </c>
      <c r="AG44" s="17">
        <f t="shared" si="8"/>
        <v>0.56314132733151434</v>
      </c>
      <c r="AH44" s="17">
        <f t="shared" si="9"/>
        <v>0.32866938945196678</v>
      </c>
      <c r="AI44" s="17">
        <f t="shared" si="10"/>
        <v>0.11250078259555173</v>
      </c>
      <c r="AJ44" s="17">
        <f t="shared" si="11"/>
        <v>8.0496379833325526E-2</v>
      </c>
      <c r="AK44" s="17">
        <f t="shared" si="12"/>
        <v>0</v>
      </c>
      <c r="AL44" s="17">
        <f>+X44</f>
        <v>0.41304899627502512</v>
      </c>
      <c r="AM44" s="4" t="s">
        <v>105</v>
      </c>
    </row>
    <row r="45" spans="1:39" ht="15.5" x14ac:dyDescent="0.35">
      <c r="A45" s="4" t="s">
        <v>106</v>
      </c>
      <c r="B45" s="21">
        <f>1-B43</f>
        <v>0.66842107943695139</v>
      </c>
      <c r="E45" s="3">
        <f t="shared" ref="E45:E52" si="15">+E22</f>
        <v>503.88274453332809</v>
      </c>
      <c r="F45" s="3"/>
      <c r="G45" s="3">
        <f t="shared" ref="G45:G52" si="16">+F22</f>
        <v>330.91733419229371</v>
      </c>
      <c r="H45" s="3"/>
      <c r="I45" s="3">
        <f t="shared" ref="I45:I52" si="17">+G22</f>
        <v>0.85135804129679626</v>
      </c>
      <c r="J45" s="3"/>
      <c r="K45" s="3">
        <f t="shared" ref="K45:K52" si="18">+H22</f>
        <v>6.7145037903385951</v>
      </c>
      <c r="L45" s="3"/>
      <c r="M45" s="3">
        <f t="shared" ref="M45:M52" si="19">+I22</f>
        <v>28.544240463432853</v>
      </c>
      <c r="N45" s="3"/>
      <c r="O45" s="3">
        <f t="shared" ref="O45:O52" si="20">+J22</f>
        <v>493.34210042081105</v>
      </c>
      <c r="P45" s="3"/>
      <c r="Q45" s="3">
        <f t="shared" ref="Q45:Q52" si="21">+K22</f>
        <v>193.64904958476745</v>
      </c>
      <c r="R45" s="3"/>
      <c r="S45" s="3">
        <f t="shared" ref="S45:S52" si="22">+L22</f>
        <v>18.493445382232572</v>
      </c>
      <c r="T45" s="3"/>
      <c r="U45" s="3">
        <f t="shared" ref="U45:U52" si="23">+M22</f>
        <v>4.5180068855827669</v>
      </c>
      <c r="V45" s="3"/>
      <c r="W45" s="3">
        <f t="shared" ref="W45:W52" si="24">+N22</f>
        <v>0</v>
      </c>
      <c r="X45" s="11">
        <f>+W45+U45+S45+Q45+O45+M45+K45+I45+G45+E45</f>
        <v>1580.912783294084</v>
      </c>
      <c r="AA45" s="4" t="s">
        <v>68</v>
      </c>
      <c r="AB45" s="3">
        <f t="shared" si="3"/>
        <v>503.88274453332809</v>
      </c>
      <c r="AC45" s="3">
        <f t="shared" si="4"/>
        <v>330.91733419229371</v>
      </c>
      <c r="AD45" s="3">
        <f t="shared" si="5"/>
        <v>0.85135804129679626</v>
      </c>
      <c r="AE45" s="3">
        <f t="shared" si="6"/>
        <v>6.7145037903385951</v>
      </c>
      <c r="AF45" s="3">
        <f t="shared" si="7"/>
        <v>28.544240463432853</v>
      </c>
      <c r="AG45" s="3">
        <f t="shared" si="8"/>
        <v>493.34210042081105</v>
      </c>
      <c r="AH45" s="3">
        <f t="shared" si="9"/>
        <v>193.64904958476745</v>
      </c>
      <c r="AI45" s="3">
        <f t="shared" si="10"/>
        <v>18.493445382232572</v>
      </c>
      <c r="AJ45" s="3">
        <f t="shared" si="11"/>
        <v>4.5180068855827669</v>
      </c>
      <c r="AK45" s="3">
        <f t="shared" si="12"/>
        <v>0</v>
      </c>
      <c r="AL45" s="3">
        <f>SUM(AB45:AK45)</f>
        <v>1580.9127832940837</v>
      </c>
      <c r="AM45" s="4" t="s">
        <v>68</v>
      </c>
    </row>
    <row r="46" spans="1:39" ht="15.5" x14ac:dyDescent="0.35">
      <c r="A46" s="4" t="s">
        <v>86</v>
      </c>
      <c r="B46" s="3"/>
      <c r="E46" s="3">
        <f t="shared" si="15"/>
        <v>182.9376429732954</v>
      </c>
      <c r="F46" s="3"/>
      <c r="G46" s="3">
        <f t="shared" si="16"/>
        <v>21.51148003637719</v>
      </c>
      <c r="H46" s="3"/>
      <c r="I46" s="3">
        <f t="shared" si="17"/>
        <v>6.4403299604919519</v>
      </c>
      <c r="J46" s="3"/>
      <c r="K46" s="3">
        <f t="shared" si="18"/>
        <v>0.64015672872054097</v>
      </c>
      <c r="L46" s="3"/>
      <c r="M46" s="3">
        <f t="shared" si="19"/>
        <v>3.5627830001066979E-2</v>
      </c>
      <c r="N46" s="3"/>
      <c r="O46" s="3">
        <f t="shared" si="20"/>
        <v>228.77306796717042</v>
      </c>
      <c r="P46" s="3"/>
      <c r="Q46" s="3">
        <f t="shared" si="21"/>
        <v>124.76096607498849</v>
      </c>
      <c r="R46" s="3"/>
      <c r="S46" s="3">
        <f t="shared" si="22"/>
        <v>3.5969209159874915</v>
      </c>
      <c r="T46" s="3"/>
      <c r="U46" s="3">
        <f t="shared" si="23"/>
        <v>0</v>
      </c>
      <c r="V46" s="3"/>
      <c r="W46" s="3">
        <f t="shared" si="24"/>
        <v>0</v>
      </c>
      <c r="X46" s="11">
        <f>+W46+U46+S46+Q46+O46+M46+K46+I46+G46+E46</f>
        <v>568.69619248703248</v>
      </c>
      <c r="Y46">
        <f>+X46/X42</f>
        <v>0.13574524831932741</v>
      </c>
      <c r="AA46" s="4" t="s">
        <v>86</v>
      </c>
      <c r="AB46" s="3">
        <f t="shared" si="3"/>
        <v>182.9376429732954</v>
      </c>
      <c r="AC46" s="3">
        <f t="shared" si="4"/>
        <v>21.51148003637719</v>
      </c>
      <c r="AD46" s="3">
        <f t="shared" si="5"/>
        <v>6.4403299604919519</v>
      </c>
      <c r="AE46" s="3">
        <f t="shared" si="6"/>
        <v>0.64015672872054097</v>
      </c>
      <c r="AF46" s="3">
        <f t="shared" si="7"/>
        <v>3.5627830001066979E-2</v>
      </c>
      <c r="AG46" s="3">
        <f t="shared" si="8"/>
        <v>228.77306796717042</v>
      </c>
      <c r="AH46" s="3">
        <f t="shared" si="9"/>
        <v>124.76096607498849</v>
      </c>
      <c r="AI46" s="3">
        <f t="shared" si="10"/>
        <v>3.5969209159874915</v>
      </c>
      <c r="AJ46" s="3">
        <f t="shared" si="11"/>
        <v>0</v>
      </c>
      <c r="AK46" s="3">
        <f t="shared" si="12"/>
        <v>0</v>
      </c>
      <c r="AL46" s="3">
        <f>SUM(AB46:AK46)</f>
        <v>568.69619248703259</v>
      </c>
      <c r="AM46" s="4" t="s">
        <v>69</v>
      </c>
    </row>
    <row r="47" spans="1:39" ht="15.5" x14ac:dyDescent="0.35">
      <c r="A47" s="22" t="s">
        <v>107</v>
      </c>
      <c r="E47" s="26">
        <f t="shared" si="15"/>
        <v>28.257523374143577</v>
      </c>
      <c r="F47" s="26"/>
      <c r="G47" s="26">
        <f t="shared" si="16"/>
        <v>30.277979825855976</v>
      </c>
      <c r="H47" s="26"/>
      <c r="I47" s="26">
        <f t="shared" si="17"/>
        <v>1.1774731180592282</v>
      </c>
      <c r="J47" s="26"/>
      <c r="K47" s="26">
        <f t="shared" si="18"/>
        <v>72.078962699688205</v>
      </c>
      <c r="L47" s="26"/>
      <c r="M47" s="26">
        <f t="shared" si="19"/>
        <v>4.424243856016882</v>
      </c>
      <c r="N47" s="26"/>
      <c r="O47" s="26">
        <f t="shared" si="20"/>
        <v>20.211044476553479</v>
      </c>
      <c r="P47" s="26"/>
      <c r="Q47" s="26">
        <f t="shared" si="21"/>
        <v>28.12377535548023</v>
      </c>
      <c r="R47" s="26"/>
      <c r="S47" s="26">
        <f t="shared" si="22"/>
        <v>29.421882085022677</v>
      </c>
      <c r="T47" s="26"/>
      <c r="U47" s="26">
        <f t="shared" si="23"/>
        <v>0</v>
      </c>
      <c r="V47" s="26"/>
      <c r="W47" s="26">
        <f t="shared" si="24"/>
        <v>9.36261678486931</v>
      </c>
      <c r="X47" s="27">
        <f>+O24</f>
        <v>12.640186297154834</v>
      </c>
      <c r="AA47" s="4" t="s">
        <v>107</v>
      </c>
      <c r="AB47" s="19">
        <f t="shared" si="3"/>
        <v>28.257523374143577</v>
      </c>
      <c r="AC47" s="19">
        <f t="shared" si="4"/>
        <v>30.277979825855976</v>
      </c>
      <c r="AD47" s="3">
        <f t="shared" si="5"/>
        <v>1.1774731180592282</v>
      </c>
      <c r="AE47" s="3">
        <f t="shared" si="6"/>
        <v>72.078962699688205</v>
      </c>
      <c r="AF47" s="19">
        <f t="shared" si="7"/>
        <v>4.424243856016882</v>
      </c>
      <c r="AG47" s="19">
        <f t="shared" si="8"/>
        <v>20.211044476553479</v>
      </c>
      <c r="AH47" s="19">
        <f t="shared" si="9"/>
        <v>28.12377535548023</v>
      </c>
      <c r="AI47" s="19">
        <f t="shared" si="10"/>
        <v>29.421882085022677</v>
      </c>
      <c r="AJ47" s="19">
        <f t="shared" si="11"/>
        <v>0</v>
      </c>
      <c r="AK47" s="19">
        <f t="shared" si="12"/>
        <v>9.36261678486931</v>
      </c>
      <c r="AL47" s="19">
        <f>+X47</f>
        <v>12.640186297154834</v>
      </c>
      <c r="AM47" s="4" t="s">
        <v>107</v>
      </c>
    </row>
    <row r="48" spans="1:39" ht="15.5" x14ac:dyDescent="0.35">
      <c r="A48" s="4" t="s">
        <v>88</v>
      </c>
      <c r="E48" s="3">
        <f t="shared" si="15"/>
        <v>512.99372172311303</v>
      </c>
      <c r="F48" s="3"/>
      <c r="G48" s="3">
        <f t="shared" si="16"/>
        <v>258.23719772524942</v>
      </c>
      <c r="H48" s="3"/>
      <c r="I48" s="3">
        <f t="shared" si="17"/>
        <v>29.879034481470669</v>
      </c>
      <c r="J48" s="3"/>
      <c r="K48" s="3">
        <f t="shared" si="18"/>
        <v>14.487377000271586</v>
      </c>
      <c r="L48" s="3"/>
      <c r="M48" s="3">
        <f t="shared" si="19"/>
        <v>22.581891012765929</v>
      </c>
      <c r="N48" s="3"/>
      <c r="O48" s="3">
        <f t="shared" si="20"/>
        <v>907.13828148812786</v>
      </c>
      <c r="P48" s="3"/>
      <c r="Q48" s="3">
        <f t="shared" si="21"/>
        <v>248.88469314351261</v>
      </c>
      <c r="R48" s="3"/>
      <c r="S48" s="3">
        <f t="shared" si="22"/>
        <v>23.128612608986284</v>
      </c>
      <c r="T48" s="3"/>
      <c r="U48" s="3">
        <f t="shared" si="23"/>
        <v>0</v>
      </c>
      <c r="V48" s="3"/>
      <c r="W48" s="3">
        <f t="shared" si="24"/>
        <v>72.063544309778976</v>
      </c>
      <c r="X48" s="11">
        <f>+W48+U48+S48+Q48+O48+M48+K48+I48+G48+E48</f>
        <v>2089.3943534932764</v>
      </c>
      <c r="AA48" s="4" t="s">
        <v>88</v>
      </c>
      <c r="AB48" s="3">
        <f t="shared" si="3"/>
        <v>512.99372172311303</v>
      </c>
      <c r="AC48" s="3">
        <f t="shared" si="4"/>
        <v>258.23719772524942</v>
      </c>
      <c r="AD48" s="3">
        <f t="shared" si="5"/>
        <v>29.879034481470669</v>
      </c>
      <c r="AE48" s="3">
        <f t="shared" si="6"/>
        <v>14.487377000271586</v>
      </c>
      <c r="AF48" s="3">
        <f t="shared" si="7"/>
        <v>22.581891012765929</v>
      </c>
      <c r="AG48" s="3">
        <f t="shared" si="8"/>
        <v>907.13828148812786</v>
      </c>
      <c r="AH48" s="3">
        <f t="shared" si="9"/>
        <v>248.88469314351261</v>
      </c>
      <c r="AI48" s="3">
        <f t="shared" si="10"/>
        <v>23.128612608986284</v>
      </c>
      <c r="AJ48" s="3">
        <f t="shared" si="11"/>
        <v>0</v>
      </c>
      <c r="AK48" s="3">
        <f t="shared" si="12"/>
        <v>72.063544309778976</v>
      </c>
      <c r="AL48" s="3">
        <f t="shared" ref="AL48:AL53" si="25">SUM(AB48:AK48)</f>
        <v>2089.394353493276</v>
      </c>
      <c r="AM48" s="4" t="s">
        <v>88</v>
      </c>
    </row>
    <row r="49" spans="1:39" ht="15.5" x14ac:dyDescent="0.35">
      <c r="A49" s="22" t="s">
        <v>89</v>
      </c>
      <c r="E49" s="3">
        <f t="shared" si="15"/>
        <v>207.86643283548995</v>
      </c>
      <c r="F49" s="3"/>
      <c r="G49" s="3">
        <f t="shared" si="16"/>
        <v>95.700435143251866</v>
      </c>
      <c r="H49" s="3"/>
      <c r="I49" s="3">
        <f t="shared" si="17"/>
        <v>0.66526867655912703</v>
      </c>
      <c r="J49" s="3"/>
      <c r="K49" s="3">
        <f t="shared" si="18"/>
        <v>10.583909308605978</v>
      </c>
      <c r="L49" s="3"/>
      <c r="M49" s="3">
        <f t="shared" si="19"/>
        <v>1.0779609452974237</v>
      </c>
      <c r="N49" s="3"/>
      <c r="O49" s="3">
        <f t="shared" si="20"/>
        <v>237.12684149830059</v>
      </c>
      <c r="P49" s="3"/>
      <c r="Q49" s="3">
        <f t="shared" si="21"/>
        <v>99.896775106763059</v>
      </c>
      <c r="R49" s="3"/>
      <c r="S49" s="3">
        <f t="shared" si="22"/>
        <v>4.4815240885757959</v>
      </c>
      <c r="T49" s="3"/>
      <c r="U49" s="3">
        <f t="shared" si="23"/>
        <v>0</v>
      </c>
      <c r="V49" s="3"/>
      <c r="W49" s="3">
        <f t="shared" si="24"/>
        <v>9.9384970694805155</v>
      </c>
      <c r="X49" s="11">
        <f>+W49+U49+S49+Q49+O49+M49+K49+I49+G49+E49</f>
        <v>667.33764467232436</v>
      </c>
      <c r="AA49" s="4" t="s">
        <v>89</v>
      </c>
      <c r="AB49" s="3">
        <f t="shared" si="3"/>
        <v>207.86643283548995</v>
      </c>
      <c r="AC49" s="3">
        <f t="shared" si="4"/>
        <v>95.700435143251866</v>
      </c>
      <c r="AD49" s="3">
        <f t="shared" si="5"/>
        <v>0.66526867655912703</v>
      </c>
      <c r="AE49" s="3">
        <f t="shared" si="6"/>
        <v>10.583909308605978</v>
      </c>
      <c r="AF49" s="3">
        <f t="shared" si="7"/>
        <v>1.0779609452974237</v>
      </c>
      <c r="AG49" s="3">
        <f t="shared" si="8"/>
        <v>237.12684149830059</v>
      </c>
      <c r="AH49" s="3">
        <f t="shared" si="9"/>
        <v>99.896775106763059</v>
      </c>
      <c r="AI49" s="3">
        <f t="shared" si="10"/>
        <v>4.4815240885757959</v>
      </c>
      <c r="AJ49" s="3">
        <f t="shared" si="11"/>
        <v>0</v>
      </c>
      <c r="AK49" s="3">
        <f t="shared" si="12"/>
        <v>9.9384970694805155</v>
      </c>
      <c r="AL49" s="3">
        <f t="shared" si="25"/>
        <v>667.33764467232436</v>
      </c>
      <c r="AM49" s="4" t="s">
        <v>89</v>
      </c>
    </row>
    <row r="50" spans="1:39" ht="15.5" x14ac:dyDescent="0.35">
      <c r="A50" s="4" t="s">
        <v>90</v>
      </c>
      <c r="E50" s="3">
        <f t="shared" si="15"/>
        <v>527.74804435430337</v>
      </c>
      <c r="F50" s="3"/>
      <c r="G50" s="3">
        <f t="shared" si="16"/>
        <v>220.37228732262474</v>
      </c>
      <c r="H50" s="3"/>
      <c r="I50" s="3">
        <f t="shared" si="17"/>
        <v>55.83442259925166</v>
      </c>
      <c r="J50" s="3"/>
      <c r="K50" s="3">
        <f t="shared" si="18"/>
        <v>4.0998609791311971</v>
      </c>
      <c r="L50" s="3"/>
      <c r="M50" s="3">
        <f t="shared" si="19"/>
        <v>23.286901851119612</v>
      </c>
      <c r="N50" s="3"/>
      <c r="O50" s="3">
        <f t="shared" si="20"/>
        <v>936.12692959397418</v>
      </c>
      <c r="P50" s="3"/>
      <c r="Q50" s="3">
        <f t="shared" si="21"/>
        <v>255.30722522421337</v>
      </c>
      <c r="R50" s="3"/>
      <c r="S50" s="3">
        <f t="shared" si="22"/>
        <v>10.75041816319855</v>
      </c>
      <c r="T50" s="3"/>
      <c r="U50" s="3">
        <f t="shared" si="23"/>
        <v>11.785959495703031</v>
      </c>
      <c r="V50" s="3"/>
      <c r="W50" s="3">
        <f t="shared" si="24"/>
        <v>0</v>
      </c>
      <c r="X50" s="11">
        <f>+W50+U50+S50+Q50+O50+M50+K50+I50+G50+E50</f>
        <v>2045.3120495835196</v>
      </c>
      <c r="AA50" s="4" t="s">
        <v>90</v>
      </c>
      <c r="AB50" s="19">
        <f t="shared" si="3"/>
        <v>527.74804435430337</v>
      </c>
      <c r="AC50" s="19">
        <f t="shared" si="4"/>
        <v>220.37228732262474</v>
      </c>
      <c r="AD50" s="3">
        <f t="shared" si="5"/>
        <v>55.83442259925166</v>
      </c>
      <c r="AE50" s="3">
        <f t="shared" si="6"/>
        <v>4.0998609791311971</v>
      </c>
      <c r="AF50" s="19">
        <f t="shared" si="7"/>
        <v>23.286901851119612</v>
      </c>
      <c r="AG50" s="19">
        <f t="shared" si="8"/>
        <v>936.12692959397418</v>
      </c>
      <c r="AH50" s="19">
        <f t="shared" si="9"/>
        <v>255.30722522421337</v>
      </c>
      <c r="AI50" s="19">
        <f t="shared" si="10"/>
        <v>10.75041816319855</v>
      </c>
      <c r="AJ50" s="19">
        <f t="shared" si="11"/>
        <v>11.785959495703031</v>
      </c>
      <c r="AK50" s="19">
        <f t="shared" si="12"/>
        <v>0</v>
      </c>
      <c r="AL50" s="19">
        <f t="shared" si="25"/>
        <v>2045.3120495835199</v>
      </c>
      <c r="AM50" s="4" t="s">
        <v>90</v>
      </c>
    </row>
    <row r="51" spans="1:39" ht="15.5" x14ac:dyDescent="0.35">
      <c r="A51" s="4" t="s">
        <v>70</v>
      </c>
      <c r="E51" s="3">
        <f t="shared" si="15"/>
        <v>84.1</v>
      </c>
      <c r="F51" s="3"/>
      <c r="G51" s="3">
        <f t="shared" si="16"/>
        <v>18.3</v>
      </c>
      <c r="H51" s="3"/>
      <c r="I51" s="3">
        <f t="shared" si="17"/>
        <v>0</v>
      </c>
      <c r="J51" s="3"/>
      <c r="K51" s="3">
        <f t="shared" si="18"/>
        <v>0</v>
      </c>
      <c r="L51" s="3"/>
      <c r="M51" s="3">
        <f t="shared" si="19"/>
        <v>0</v>
      </c>
      <c r="N51" s="3"/>
      <c r="O51" s="3">
        <f t="shared" si="20"/>
        <v>47.3</v>
      </c>
      <c r="P51" s="3"/>
      <c r="Q51" s="3">
        <f t="shared" si="21"/>
        <v>41.5</v>
      </c>
      <c r="R51" s="3"/>
      <c r="S51" s="3">
        <f t="shared" si="22"/>
        <v>0</v>
      </c>
      <c r="T51" s="3"/>
      <c r="U51" s="3">
        <f t="shared" si="23"/>
        <v>6.4</v>
      </c>
      <c r="V51" s="3"/>
      <c r="W51" s="3">
        <f t="shared" si="24"/>
        <v>20.6</v>
      </c>
      <c r="X51" s="11">
        <f>+W51+U51+S51+Q51+O51+M51+K51+I51+G51+E51</f>
        <v>218.2</v>
      </c>
      <c r="AA51" s="4" t="s">
        <v>70</v>
      </c>
      <c r="AB51" s="3">
        <f t="shared" si="3"/>
        <v>84.1</v>
      </c>
      <c r="AC51" s="3">
        <f t="shared" si="4"/>
        <v>18.3</v>
      </c>
      <c r="AD51" s="3">
        <f t="shared" si="5"/>
        <v>0</v>
      </c>
      <c r="AE51" s="3">
        <f t="shared" si="6"/>
        <v>0</v>
      </c>
      <c r="AF51" s="3">
        <f t="shared" si="7"/>
        <v>0</v>
      </c>
      <c r="AG51" s="3">
        <f t="shared" si="8"/>
        <v>47.3</v>
      </c>
      <c r="AH51" s="3">
        <f t="shared" si="9"/>
        <v>41.5</v>
      </c>
      <c r="AI51" s="3">
        <f t="shared" si="10"/>
        <v>0</v>
      </c>
      <c r="AJ51" s="3">
        <f t="shared" si="11"/>
        <v>6.4</v>
      </c>
      <c r="AK51" s="3">
        <f t="shared" si="12"/>
        <v>20.6</v>
      </c>
      <c r="AL51" s="3">
        <f t="shared" si="25"/>
        <v>218.2</v>
      </c>
      <c r="AM51" s="4" t="s">
        <v>70</v>
      </c>
    </row>
    <row r="52" spans="1:39" ht="15.5" x14ac:dyDescent="0.35">
      <c r="A52" s="4" t="s">
        <v>71</v>
      </c>
      <c r="E52" s="3">
        <f t="shared" si="15"/>
        <v>31.565041270950129</v>
      </c>
      <c r="F52" s="3"/>
      <c r="G52" s="3">
        <f t="shared" si="16"/>
        <v>38.044036784219827</v>
      </c>
      <c r="H52" s="3"/>
      <c r="I52" s="3">
        <f t="shared" si="17"/>
        <v>0</v>
      </c>
      <c r="J52" s="3"/>
      <c r="K52" s="3">
        <f t="shared" si="18"/>
        <v>0</v>
      </c>
      <c r="L52" s="3"/>
      <c r="M52" s="3">
        <f t="shared" si="19"/>
        <v>0</v>
      </c>
      <c r="N52" s="3"/>
      <c r="O52" s="3">
        <f t="shared" si="20"/>
        <v>22.571166954741489</v>
      </c>
      <c r="P52" s="3"/>
      <c r="Q52" s="3">
        <f t="shared" si="21"/>
        <v>4.1136597067378462</v>
      </c>
      <c r="R52" s="3"/>
      <c r="S52" s="3">
        <f t="shared" si="22"/>
        <v>0</v>
      </c>
      <c r="T52" s="3"/>
      <c r="U52" s="3">
        <f t="shared" si="23"/>
        <v>0</v>
      </c>
      <c r="V52" s="3"/>
      <c r="W52" s="3">
        <f t="shared" si="24"/>
        <v>1.8048479548390497</v>
      </c>
      <c r="X52" s="11">
        <f>+W52+U52+S52+Q52+O52+M52+K52+I52+G52+E52</f>
        <v>98.098752671488342</v>
      </c>
      <c r="AA52" s="4" t="s">
        <v>71</v>
      </c>
      <c r="AB52" s="3">
        <f t="shared" si="3"/>
        <v>31.565041270950129</v>
      </c>
      <c r="AC52" s="3">
        <f t="shared" si="4"/>
        <v>38.044036784219827</v>
      </c>
      <c r="AD52" s="3">
        <f t="shared" si="5"/>
        <v>0</v>
      </c>
      <c r="AE52" s="3">
        <f t="shared" si="6"/>
        <v>0</v>
      </c>
      <c r="AF52" s="3">
        <f t="shared" si="7"/>
        <v>0</v>
      </c>
      <c r="AG52" s="3">
        <f t="shared" si="8"/>
        <v>22.571166954741489</v>
      </c>
      <c r="AH52" s="3">
        <f t="shared" si="9"/>
        <v>4.1136597067378462</v>
      </c>
      <c r="AI52" s="3">
        <f t="shared" si="10"/>
        <v>0</v>
      </c>
      <c r="AJ52" s="3">
        <f t="shared" si="11"/>
        <v>0</v>
      </c>
      <c r="AK52" s="3">
        <f t="shared" si="12"/>
        <v>1.8048479548390497</v>
      </c>
      <c r="AL52" s="3">
        <f t="shared" si="25"/>
        <v>98.098752671488342</v>
      </c>
      <c r="AM52" s="4" t="s">
        <v>71</v>
      </c>
    </row>
    <row r="53" spans="1:39" ht="15.5" x14ac:dyDescent="0.35">
      <c r="A53" s="4" t="s">
        <v>108</v>
      </c>
      <c r="E53" s="2">
        <f>0.001*(35*E43+25*E45+25*E46)</f>
        <v>29.09522442222951</v>
      </c>
      <c r="F53" s="2"/>
      <c r="G53" s="2">
        <f>0.001*(35*G43+25*G45+25*G46+35*G44*G39+25*(1-G44)*G39)</f>
        <v>18.00714327135335</v>
      </c>
      <c r="H53" s="2"/>
      <c r="I53" s="2">
        <f>0.001*(35*I43+25*I45+25*I46+35*I44*I39+25*(1-I44)*I39)</f>
        <v>2.5014237148326464</v>
      </c>
      <c r="J53" s="2"/>
      <c r="K53" s="2">
        <f>0.001*(35*K43+25*K45+25*K46+35*K44*K39+25*(1-K44)*K39)</f>
        <v>0.65502479451906714</v>
      </c>
      <c r="L53" s="2"/>
      <c r="M53" s="2">
        <f>0.001*(35*M43+25*M45+25*M46+35*M44*M39+25*(1-M44)*M39)</f>
        <v>1.2950902784442535</v>
      </c>
      <c r="N53" s="2"/>
      <c r="O53" s="2">
        <f>0.001*(35*O43+25*O45+25*O46+35*O44*O39+25*(1-O44)*O39)</f>
        <v>71.95519534339428</v>
      </c>
      <c r="P53" s="2"/>
      <c r="Q53" s="2">
        <f>0.001*(35*Q43+25*Q45+25*Q46+35*Q44*Q39+25*(1-Q44)*Q39)</f>
        <v>18.232721767850183</v>
      </c>
      <c r="R53" s="2"/>
      <c r="S53" s="2">
        <f>0.001*(35*S43+25*S45+25*S46+35*S44*S39+25*(1-S44)*S39)</f>
        <v>0.99847805474874685</v>
      </c>
      <c r="T53" s="2"/>
      <c r="U53" s="2">
        <f>0.001*(35*U43+25*U45+25*U46+35*U44*U39+25*(1-U44)*U39)</f>
        <v>0.51268520886335733</v>
      </c>
      <c r="V53" s="2"/>
      <c r="W53" s="2">
        <f>0.001*(35*W43+25*W45+25*W46+35*W44*W39+25*(1-W44)*W39)</f>
        <v>2.437609982982083</v>
      </c>
      <c r="X53" s="2">
        <f>SUM(E53:W53)</f>
        <v>145.69059683921748</v>
      </c>
      <c r="AA53" s="4" t="s">
        <v>109</v>
      </c>
      <c r="AB53" s="2">
        <f>+E54</f>
        <v>29.484210660885807</v>
      </c>
      <c r="AC53" s="2">
        <f>+G54</f>
        <v>13.49277550171726</v>
      </c>
      <c r="AD53" s="2">
        <f>+I54</f>
        <v>2.1956544675706273</v>
      </c>
      <c r="AE53" s="2">
        <f>+K54</f>
        <v>0.55749161792145485</v>
      </c>
      <c r="AF53" s="2">
        <f>+M54</f>
        <v>0.98603507421690406</v>
      </c>
      <c r="AG53" s="2">
        <f>+O54</f>
        <v>55.014747438094012</v>
      </c>
      <c r="AH53" s="2">
        <f>+Q54</f>
        <v>14.617432433833372</v>
      </c>
      <c r="AI53" s="2">
        <f>+S54</f>
        <v>0.70115095835889296</v>
      </c>
      <c r="AJ53" s="2">
        <f>+U54</f>
        <v>0.62763820620271094</v>
      </c>
      <c r="AK53" s="2">
        <f>+W54</f>
        <v>4.3632218283743498</v>
      </c>
      <c r="AL53" s="3">
        <f t="shared" si="25"/>
        <v>122.0403581871754</v>
      </c>
      <c r="AM53" s="4" t="s">
        <v>109</v>
      </c>
    </row>
    <row r="54" spans="1:39" ht="15.5" x14ac:dyDescent="0.35">
      <c r="A54" s="4" t="s">
        <v>110</v>
      </c>
      <c r="E54" s="2">
        <f>+(E44*E42*35+(1-E44)*E42*25)/1000</f>
        <v>29.484210660885807</v>
      </c>
      <c r="F54" s="3"/>
      <c r="G54" s="2">
        <f>+(G44*G42*35+(1-G44)*G42*25)/1000</f>
        <v>13.49277550171726</v>
      </c>
      <c r="H54" s="3"/>
      <c r="I54" s="2">
        <f>+(I44*I42*35+(1-I44)*I42*25)/1000</f>
        <v>2.1956544675706273</v>
      </c>
      <c r="J54" s="3"/>
      <c r="K54" s="2">
        <f>+(K44*K42*35+(1-K44)*K42*25)/1000</f>
        <v>0.55749161792145485</v>
      </c>
      <c r="L54" s="3"/>
      <c r="M54" s="2">
        <f>+(M44*M42*35+(1-M44)*M42*25)/1000</f>
        <v>0.98603507421690406</v>
      </c>
      <c r="N54" s="3"/>
      <c r="O54" s="2">
        <f>+(O44*O42*35+(1-O44)*O42*25)/1000</f>
        <v>55.014747438094012</v>
      </c>
      <c r="P54" s="3"/>
      <c r="Q54" s="2">
        <f>+(Q44*Q42*35+(1-Q44)*Q42*25)/1000</f>
        <v>14.617432433833372</v>
      </c>
      <c r="R54" s="3"/>
      <c r="S54" s="2">
        <f>+(S44*S42*35+(1-S44)*S42*25)/1000</f>
        <v>0.70115095835889296</v>
      </c>
      <c r="T54" s="3"/>
      <c r="U54" s="2">
        <f>+(U44*U42*35+(1-U44)*U42*25)/1000</f>
        <v>0.62763820620271094</v>
      </c>
      <c r="V54" s="3"/>
      <c r="W54" s="2">
        <f>+(W44*W42*35+(1-W44)*W42*25)/1000</f>
        <v>4.3632218283743498</v>
      </c>
      <c r="X54" s="49">
        <f>+E54+G54+I54+K54+M54+O54+Q54+S54+U54+W54</f>
        <v>122.0403581871754</v>
      </c>
    </row>
    <row r="55" spans="1:39" ht="15.5" x14ac:dyDescent="0.35">
      <c r="A55" s="4" t="s">
        <v>111</v>
      </c>
    </row>
    <row r="56" spans="1:39" ht="15.5" x14ac:dyDescent="0.35">
      <c r="A56" s="4" t="s">
        <v>212</v>
      </c>
      <c r="E56" s="3">
        <f>0.003*E41</f>
        <v>2.2068434315693799</v>
      </c>
      <c r="F56" s="3"/>
      <c r="G56" s="3">
        <f>0.003*G41</f>
        <v>0.94821816739762987</v>
      </c>
      <c r="H56" s="3"/>
      <c r="I56" s="3">
        <f>0.003*I41</f>
        <v>0.16949907382743237</v>
      </c>
      <c r="J56" s="3"/>
      <c r="K56" s="3">
        <f>0.003*K41</f>
        <v>4.4051310863211526E-2</v>
      </c>
      <c r="L56" s="3"/>
      <c r="M56" s="3">
        <f>0.003*M41</f>
        <v>7.3094588389251106E-2</v>
      </c>
      <c r="N56" s="3"/>
      <c r="O56" s="3">
        <f>0.003*O41</f>
        <v>3.5197613132768244</v>
      </c>
      <c r="P56" s="3"/>
      <c r="Q56" s="3">
        <f>0.003*Q41</f>
        <v>1.0656120009929293</v>
      </c>
      <c r="R56" s="3"/>
      <c r="S56" s="3">
        <f>0.003*S41</f>
        <v>4.5695826755323035E-2</v>
      </c>
      <c r="T56" s="3"/>
      <c r="U56" s="3">
        <f>0.003*U41</f>
        <v>3.5357878487109091E-2</v>
      </c>
      <c r="V56" s="3"/>
      <c r="W56" s="3">
        <f>0.003*W41</f>
        <v>0.31845254263344003</v>
      </c>
      <c r="X56" s="3">
        <f>0.003*X41</f>
        <v>8.426586134192533</v>
      </c>
    </row>
    <row r="57" spans="1:39" ht="15.5" x14ac:dyDescent="0.35">
      <c r="A57" s="4" t="s">
        <v>113</v>
      </c>
      <c r="B57" s="21">
        <f>+E57/(E57+E58)</f>
        <v>0.28257523374143578</v>
      </c>
      <c r="E57" s="28">
        <f>E47/100*E56</f>
        <v>0.62359929850646978</v>
      </c>
      <c r="F57" s="28"/>
      <c r="G57" s="28">
        <f t="shared" ref="G57:W57" si="26">G47/100*G56</f>
        <v>0.28710130542975565</v>
      </c>
      <c r="H57" s="28"/>
      <c r="I57" s="28">
        <f t="shared" si="26"/>
        <v>1.9958060296773809E-3</v>
      </c>
      <c r="J57" s="28"/>
      <c r="K57" s="28">
        <f t="shared" si="26"/>
        <v>3.1751727925817937E-2</v>
      </c>
      <c r="L57" s="28"/>
      <c r="M57" s="28">
        <f t="shared" si="26"/>
        <v>3.2338828358922716E-3</v>
      </c>
      <c r="N57" s="28"/>
      <c r="O57" s="28">
        <f t="shared" si="26"/>
        <v>0.71138052449490174</v>
      </c>
      <c r="P57" s="28"/>
      <c r="Q57" s="28">
        <f t="shared" si="26"/>
        <v>0.29969032532028916</v>
      </c>
      <c r="R57" s="28"/>
      <c r="S57" s="28">
        <f>S47/100*S56</f>
        <v>1.3444572265727388E-2</v>
      </c>
      <c r="T57" s="28"/>
      <c r="U57" s="28">
        <f t="shared" si="26"/>
        <v>0</v>
      </c>
      <c r="V57" s="28"/>
      <c r="W57" s="28">
        <f t="shared" si="26"/>
        <v>2.9815491208441552E-2</v>
      </c>
      <c r="X57" s="28">
        <f>+W57+U57+S57+Q57+O57+M57+K57+I57+G57+E57</f>
        <v>2.0020129340169728</v>
      </c>
      <c r="Y57" s="3"/>
    </row>
    <row r="58" spans="1:39" ht="15.5" x14ac:dyDescent="0.35">
      <c r="A58" s="29" t="s">
        <v>114</v>
      </c>
      <c r="B58" s="21">
        <f>1-B57</f>
        <v>0.71742476625856422</v>
      </c>
      <c r="E58" s="30">
        <f>E56-E57</f>
        <v>1.5832441330629101</v>
      </c>
      <c r="F58" s="30"/>
      <c r="G58" s="30">
        <f t="shared" ref="G58:W58" si="27">G56-G57</f>
        <v>0.66111686196787423</v>
      </c>
      <c r="H58" s="30"/>
      <c r="I58" s="30">
        <f t="shared" si="27"/>
        <v>0.16750326779775498</v>
      </c>
      <c r="J58" s="30"/>
      <c r="K58" s="30">
        <f t="shared" si="27"/>
        <v>1.229958293739359E-2</v>
      </c>
      <c r="L58" s="30"/>
      <c r="M58" s="30">
        <f t="shared" si="27"/>
        <v>6.986070555335884E-2</v>
      </c>
      <c r="N58" s="30"/>
      <c r="O58" s="30">
        <f t="shared" si="27"/>
        <v>2.8083807887819225</v>
      </c>
      <c r="P58" s="30"/>
      <c r="Q58" s="30">
        <f t="shared" si="27"/>
        <v>0.76592167567264013</v>
      </c>
      <c r="R58" s="30"/>
      <c r="S58" s="30">
        <f t="shared" si="27"/>
        <v>3.2251254489595649E-2</v>
      </c>
      <c r="T58" s="30"/>
      <c r="U58" s="30">
        <f t="shared" si="27"/>
        <v>3.5357878487109091E-2</v>
      </c>
      <c r="V58" s="30"/>
      <c r="W58" s="30">
        <f t="shared" si="27"/>
        <v>0.28863705142499846</v>
      </c>
      <c r="X58" s="28">
        <f t="shared" ref="X58:X60" si="28">+W58+U58+S58+Q58+O58+M58+K58+I58+G58+E58</f>
        <v>6.4245732001755584</v>
      </c>
    </row>
    <row r="59" spans="1:39" ht="15.5" x14ac:dyDescent="0.35">
      <c r="A59" s="29" t="s">
        <v>115</v>
      </c>
      <c r="E59" s="3">
        <f t="shared" ref="E59:U59" si="29">+E41-E56</f>
        <v>733.40763375822394</v>
      </c>
      <c r="F59" s="3"/>
      <c r="G59" s="3">
        <f t="shared" si="29"/>
        <v>315.124504298479</v>
      </c>
      <c r="H59" s="3"/>
      <c r="I59" s="3">
        <f t="shared" si="29"/>
        <v>56.330192201983358</v>
      </c>
      <c r="J59" s="3"/>
      <c r="K59" s="3">
        <f t="shared" si="29"/>
        <v>14.639718976873963</v>
      </c>
      <c r="L59" s="3"/>
      <c r="M59" s="3">
        <f t="shared" si="29"/>
        <v>24.291768208027786</v>
      </c>
      <c r="N59" s="3"/>
      <c r="O59" s="3">
        <f t="shared" si="29"/>
        <v>1169.7340097789979</v>
      </c>
      <c r="P59" s="3"/>
      <c r="Q59" s="3">
        <f t="shared" si="29"/>
        <v>354.13838832998351</v>
      </c>
      <c r="R59" s="3"/>
      <c r="S59" s="3">
        <f t="shared" si="29"/>
        <v>15.186246425019023</v>
      </c>
      <c r="T59" s="3"/>
      <c r="U59" s="3">
        <f t="shared" si="29"/>
        <v>11.750601617215922</v>
      </c>
      <c r="V59" s="3"/>
      <c r="W59" s="3">
        <f t="shared" ref="W59" si="30">+W41-W56</f>
        <v>105.83239500184656</v>
      </c>
      <c r="X59" s="28">
        <f t="shared" si="28"/>
        <v>2800.4354585966512</v>
      </c>
    </row>
    <row r="60" spans="1:39" ht="15.5" x14ac:dyDescent="0.35">
      <c r="A60" s="4" t="s">
        <v>116</v>
      </c>
      <c r="B60" s="21">
        <f>+E60/(E60+E61)</f>
        <v>0.28257523374143578</v>
      </c>
      <c r="E60" s="28">
        <f>E47/100*E59</f>
        <v>207.24283353698345</v>
      </c>
      <c r="F60" s="28"/>
      <c r="G60" s="28">
        <f t="shared" ref="G60:W60" si="31">G47/100*G59</f>
        <v>95.413333837822123</v>
      </c>
      <c r="H60" s="28"/>
      <c r="I60" s="28">
        <f t="shared" si="31"/>
        <v>0.66327287052944961</v>
      </c>
      <c r="J60" s="28"/>
      <c r="K60" s="28">
        <f t="shared" si="31"/>
        <v>10.552157580680161</v>
      </c>
      <c r="L60" s="28"/>
      <c r="M60" s="28">
        <f t="shared" si="31"/>
        <v>1.0747270624615317</v>
      </c>
      <c r="N60" s="28"/>
      <c r="O60" s="28">
        <f t="shared" si="31"/>
        <v>236.41546097380566</v>
      </c>
      <c r="P60" s="28"/>
      <c r="Q60" s="28">
        <f t="shared" si="31"/>
        <v>99.597084781442774</v>
      </c>
      <c r="R60" s="28"/>
      <c r="S60" s="28">
        <f t="shared" si="31"/>
        <v>4.4680795163100688</v>
      </c>
      <c r="T60" s="28"/>
      <c r="U60" s="28">
        <f t="shared" si="31"/>
        <v>0</v>
      </c>
      <c r="V60" s="28"/>
      <c r="W60" s="28">
        <f t="shared" si="31"/>
        <v>9.9086815782720752</v>
      </c>
      <c r="X60" s="28">
        <f t="shared" si="28"/>
        <v>665.33563173830726</v>
      </c>
    </row>
    <row r="61" spans="1:39" ht="15.5" x14ac:dyDescent="0.35">
      <c r="A61" s="29" t="s">
        <v>114</v>
      </c>
      <c r="B61" s="21">
        <f>1-B60</f>
        <v>0.71742476625856422</v>
      </c>
      <c r="E61" s="30">
        <f>E59-E60</f>
        <v>526.16480022124051</v>
      </c>
      <c r="F61" s="30"/>
      <c r="G61" s="30">
        <f t="shared" ref="G61:W61" si="32">G59-G60</f>
        <v>219.71117046065689</v>
      </c>
      <c r="H61" s="30"/>
      <c r="I61" s="30">
        <f t="shared" si="32"/>
        <v>55.666919331453911</v>
      </c>
      <c r="J61" s="30"/>
      <c r="K61" s="30">
        <f t="shared" si="32"/>
        <v>4.0875613961938022</v>
      </c>
      <c r="L61" s="30"/>
      <c r="M61" s="30">
        <f t="shared" si="32"/>
        <v>23.217041145566256</v>
      </c>
      <c r="N61" s="30"/>
      <c r="O61" s="30">
        <f t="shared" si="32"/>
        <v>933.31854880519222</v>
      </c>
      <c r="P61" s="30"/>
      <c r="Q61" s="30">
        <f t="shared" si="32"/>
        <v>254.54130354854072</v>
      </c>
      <c r="R61" s="30"/>
      <c r="S61" s="30">
        <f t="shared" si="32"/>
        <v>10.718166908708955</v>
      </c>
      <c r="T61" s="30"/>
      <c r="U61" s="30">
        <f t="shared" si="32"/>
        <v>11.750601617215922</v>
      </c>
      <c r="V61" s="30"/>
      <c r="W61" s="30">
        <f t="shared" si="32"/>
        <v>95.923713423574483</v>
      </c>
      <c r="X61" s="30">
        <f>X59-X60</f>
        <v>2135.0998268583439</v>
      </c>
      <c r="Y61" s="3"/>
    </row>
    <row r="62" spans="1:39" ht="15.5" x14ac:dyDescent="0.35">
      <c r="A62" s="29" t="s">
        <v>213</v>
      </c>
      <c r="B62" s="21"/>
      <c r="E62" s="3">
        <f>0.003*E40</f>
        <v>0.92241448540901105</v>
      </c>
      <c r="F62" s="3"/>
      <c r="G62" s="3">
        <f>0.003*G40</f>
        <v>0.51776263632983321</v>
      </c>
      <c r="H62" s="3"/>
      <c r="I62" s="3">
        <f>0.003*I40</f>
        <v>2.4949903088781897E-2</v>
      </c>
      <c r="J62" s="3"/>
      <c r="K62" s="3">
        <f>0.003*K40</f>
        <v>1.0037685686259347E-2</v>
      </c>
      <c r="L62" s="3"/>
      <c r="M62" s="3">
        <f>0.003*M40</f>
        <v>3.6020149780491749E-2</v>
      </c>
      <c r="N62" s="3"/>
      <c r="O62" s="3">
        <f>0.003*O40</f>
        <v>1.8683101035278955</v>
      </c>
      <c r="P62" s="3"/>
      <c r="Q62" s="3">
        <f>0.003*Q40</f>
        <v>0.48466805170690785</v>
      </c>
      <c r="R62" s="3"/>
      <c r="S62" s="3">
        <f>0.003*S40</f>
        <v>3.4819091712447618E-2</v>
      </c>
      <c r="T62" s="3"/>
      <c r="U62" s="3">
        <f>0.003*U40</f>
        <v>3.7609269745424008E-2</v>
      </c>
      <c r="V62" s="3"/>
      <c r="W62" s="3">
        <f>0.003*W40</f>
        <v>0.20513407677148193</v>
      </c>
      <c r="X62" s="3">
        <f>0.003*X40</f>
        <v>4.141725453758534</v>
      </c>
      <c r="Y62" s="3"/>
    </row>
    <row r="63" spans="1:39" ht="15.5" x14ac:dyDescent="0.35">
      <c r="A63" s="29" t="s">
        <v>214</v>
      </c>
      <c r="B63" s="21"/>
      <c r="E63" s="3">
        <f>0.003*E39</f>
        <v>0.79854819760979812</v>
      </c>
      <c r="F63" s="3"/>
      <c r="G63" s="3">
        <f>0.003*G39</f>
        <v>0.51385498645174388</v>
      </c>
      <c r="H63" s="3"/>
      <c r="I63" s="3">
        <f>0.003*I39</f>
        <v>2.7079188630867172E-2</v>
      </c>
      <c r="J63" s="3"/>
      <c r="K63" s="3">
        <f>0.003*K39</f>
        <v>9.4628886672292033E-3</v>
      </c>
      <c r="L63" s="3"/>
      <c r="M63" s="3">
        <f>0.003*M39</f>
        <v>3.4524180967369471E-2</v>
      </c>
      <c r="N63" s="3"/>
      <c r="O63" s="3">
        <f>0.003*O39</f>
        <v>1.812138041957952</v>
      </c>
      <c r="P63" s="3"/>
      <c r="Q63" s="3">
        <f>0.003*Q39</f>
        <v>0.45901009971227957</v>
      </c>
      <c r="R63" s="3"/>
      <c r="S63" s="3">
        <f>0.003*S39</f>
        <v>3.9105327808793736E-2</v>
      </c>
      <c r="T63" s="3"/>
      <c r="U63" s="3">
        <f>0.003*U39</f>
        <v>3.8505359788713361E-2</v>
      </c>
      <c r="V63" s="3"/>
      <c r="W63" s="3">
        <f>0.003*W39</f>
        <v>0.29251319795784991</v>
      </c>
      <c r="X63" s="3">
        <f>0.003*X39</f>
        <v>4.0247414695525965</v>
      </c>
      <c r="Y63" s="3"/>
    </row>
    <row r="64" spans="1:39" ht="15.5" x14ac:dyDescent="0.35">
      <c r="A64" s="29" t="s">
        <v>119</v>
      </c>
      <c r="B64" s="21"/>
      <c r="E64" s="3">
        <f>+E62+E56+E63</f>
        <v>3.9278061145881891</v>
      </c>
      <c r="F64" s="3"/>
      <c r="G64" s="3">
        <f>+G62+G56+G63</f>
        <v>1.979835790179207</v>
      </c>
      <c r="H64" s="3"/>
      <c r="I64" s="3">
        <f>+I62+I56+I63</f>
        <v>0.22152816554708143</v>
      </c>
      <c r="J64" s="3"/>
      <c r="K64" s="3">
        <f>+K62+K56+K63</f>
        <v>6.3551885216700077E-2</v>
      </c>
      <c r="L64" s="3"/>
      <c r="M64" s="3">
        <f>+M62+M56+M63</f>
        <v>0.14363891913711233</v>
      </c>
      <c r="N64" s="3"/>
      <c r="O64" s="3">
        <f>+O62+O56+O63</f>
        <v>7.2002094587626715</v>
      </c>
      <c r="P64" s="3"/>
      <c r="Q64" s="3">
        <f>+Q62+Q56+Q63</f>
        <v>2.0092901524121167</v>
      </c>
      <c r="R64" s="3"/>
      <c r="S64" s="3">
        <f>+S62+S56+S63</f>
        <v>0.11962024627656438</v>
      </c>
      <c r="T64" s="3"/>
      <c r="U64" s="3">
        <f>+U62+U56+U63</f>
        <v>0.11147250802124646</v>
      </c>
      <c r="V64" s="3"/>
      <c r="W64" s="3">
        <f>+W62+W56+W63</f>
        <v>0.81609981736277182</v>
      </c>
      <c r="X64" s="3">
        <f>+X62+X56+X63</f>
        <v>16.593053057503663</v>
      </c>
      <c r="Y64" s="1">
        <f>+X64/X42</f>
        <v>3.9606878636135236E-3</v>
      </c>
    </row>
    <row r="65" spans="1:52" ht="15.5" x14ac:dyDescent="0.35">
      <c r="A65" s="29" t="s">
        <v>120</v>
      </c>
      <c r="B65" s="21"/>
      <c r="E65" s="7">
        <v>6.0000000000000001E-3</v>
      </c>
      <c r="F65" s="3"/>
      <c r="G65" s="7">
        <v>6.0000000000000001E-3</v>
      </c>
      <c r="H65" s="3"/>
      <c r="I65" s="7">
        <v>6.0000000000000001E-3</v>
      </c>
      <c r="J65" s="3"/>
      <c r="K65" s="7">
        <v>6.0000000000000001E-3</v>
      </c>
      <c r="L65" s="3"/>
      <c r="M65" s="7">
        <v>6.0000000000000001E-3</v>
      </c>
      <c r="N65" s="3"/>
      <c r="O65" s="7">
        <v>6.0000000000000001E-3</v>
      </c>
      <c r="P65" s="3"/>
      <c r="Q65" s="7">
        <v>6.0000000000000001E-3</v>
      </c>
      <c r="R65" s="3"/>
      <c r="S65" s="7">
        <v>6.0000000000000001E-3</v>
      </c>
      <c r="T65" s="3"/>
      <c r="U65" s="7">
        <v>6.0000000000000001E-3</v>
      </c>
      <c r="V65" s="3"/>
      <c r="W65" s="7">
        <v>6.0000000000000001E-3</v>
      </c>
      <c r="X65" s="7">
        <v>6.0000000000000001E-3</v>
      </c>
      <c r="Y65" s="1"/>
    </row>
    <row r="66" spans="1:52" ht="15.5" x14ac:dyDescent="0.35">
      <c r="A66" s="29"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9" t="s">
        <v>122</v>
      </c>
      <c r="E67" s="3"/>
      <c r="F67" s="3"/>
      <c r="G67" s="3"/>
      <c r="H67" s="3"/>
      <c r="I67" s="3"/>
      <c r="J67" s="3"/>
      <c r="K67" s="3"/>
      <c r="L67" s="3"/>
      <c r="M67" s="3"/>
      <c r="N67" s="3"/>
      <c r="O67" s="3"/>
      <c r="P67" s="3"/>
      <c r="Q67" s="3"/>
      <c r="R67" s="3"/>
      <c r="S67" s="3"/>
      <c r="T67" s="3"/>
      <c r="U67" s="3"/>
      <c r="V67" s="3"/>
      <c r="W67" s="3"/>
      <c r="X67" s="3"/>
    </row>
    <row r="68" spans="1:52" ht="15.5" x14ac:dyDescent="0.35">
      <c r="A68" s="29"/>
      <c r="E68" s="3"/>
      <c r="F68" s="3"/>
      <c r="G68" s="3"/>
      <c r="H68" s="3"/>
      <c r="I68" s="3"/>
      <c r="J68" s="3"/>
      <c r="K68" s="3"/>
      <c r="L68" s="3"/>
      <c r="M68" s="3"/>
      <c r="N68" s="3"/>
      <c r="O68" s="3"/>
      <c r="P68" s="3"/>
      <c r="Q68" s="3"/>
      <c r="R68" s="3"/>
      <c r="S68" s="3"/>
      <c r="T68" s="3"/>
      <c r="U68" s="3"/>
      <c r="V68" s="3"/>
      <c r="W68" s="3"/>
    </row>
    <row r="69" spans="1:52" ht="15.5" x14ac:dyDescent="0.35">
      <c r="A69" s="22" t="s">
        <v>123</v>
      </c>
      <c r="D69" s="31" t="s">
        <v>124</v>
      </c>
    </row>
    <row r="70" spans="1:52" ht="23.5" x14ac:dyDescent="0.55000000000000004">
      <c r="A70" s="14" t="s">
        <v>125</v>
      </c>
      <c r="B70" s="8"/>
      <c r="D70" s="4" t="s">
        <v>72</v>
      </c>
      <c r="E70" s="4"/>
      <c r="F70" s="4" t="s">
        <v>73</v>
      </c>
      <c r="G70" s="4"/>
      <c r="H70" s="4" t="s">
        <v>80</v>
      </c>
      <c r="I70" s="4"/>
      <c r="J70" s="4" t="s">
        <v>75</v>
      </c>
      <c r="K70" s="4"/>
      <c r="L70" s="4" t="s">
        <v>76</v>
      </c>
      <c r="M70" s="4"/>
      <c r="N70" s="4" t="s">
        <v>77</v>
      </c>
      <c r="O70" s="4"/>
      <c r="P70" s="4" t="s">
        <v>78</v>
      </c>
      <c r="Q70" s="4"/>
      <c r="R70" s="4" t="s">
        <v>79</v>
      </c>
      <c r="S70" s="4"/>
      <c r="T70" s="4" t="s">
        <v>81</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79</v>
      </c>
      <c r="AJ71" s="4" t="s">
        <v>81</v>
      </c>
      <c r="AK71" s="4" t="s">
        <v>9</v>
      </c>
      <c r="AL71" s="4" t="s">
        <v>10</v>
      </c>
    </row>
    <row r="72" spans="1:52" ht="15.5" x14ac:dyDescent="0.35">
      <c r="A72" s="4" t="s">
        <v>128</v>
      </c>
      <c r="B72" s="8"/>
      <c r="C72" s="8" t="s">
        <v>129</v>
      </c>
      <c r="D72" s="8" t="s">
        <v>130</v>
      </c>
      <c r="E72" s="4" t="s">
        <v>58</v>
      </c>
      <c r="F72" s="8" t="s">
        <v>130</v>
      </c>
      <c r="G72" s="4" t="s">
        <v>58</v>
      </c>
      <c r="H72" s="8" t="s">
        <v>130</v>
      </c>
      <c r="I72" s="4" t="s">
        <v>58</v>
      </c>
      <c r="J72" s="8" t="s">
        <v>130</v>
      </c>
      <c r="K72" s="4" t="s">
        <v>58</v>
      </c>
      <c r="L72" s="8" t="s">
        <v>130</v>
      </c>
      <c r="M72" s="4" t="s">
        <v>58</v>
      </c>
      <c r="N72" s="8" t="s">
        <v>130</v>
      </c>
      <c r="O72" s="4" t="s">
        <v>58</v>
      </c>
      <c r="P72" s="8" t="s">
        <v>130</v>
      </c>
      <c r="Q72" s="4" t="s">
        <v>58</v>
      </c>
      <c r="R72" s="8" t="s">
        <v>130</v>
      </c>
      <c r="S72" s="4" t="s">
        <v>58</v>
      </c>
      <c r="T72" s="8" t="s">
        <v>130</v>
      </c>
      <c r="U72" s="4" t="s">
        <v>58</v>
      </c>
      <c r="V72" s="8" t="s">
        <v>130</v>
      </c>
      <c r="W72" s="4" t="s">
        <v>58</v>
      </c>
      <c r="X72" s="4"/>
      <c r="AA72" s="4" t="s">
        <v>128</v>
      </c>
    </row>
    <row r="73" spans="1:52" ht="15.5" x14ac:dyDescent="0.35">
      <c r="A73" s="5" t="s">
        <v>131</v>
      </c>
      <c r="C73">
        <v>3</v>
      </c>
      <c r="D73" s="16">
        <v>1</v>
      </c>
      <c r="E73" s="3">
        <f>+$D73*E57</f>
        <v>0.62359929850646978</v>
      </c>
      <c r="F73" s="16">
        <v>1</v>
      </c>
      <c r="G73" s="3">
        <f>+$D73*G57</f>
        <v>0.28710130542975565</v>
      </c>
      <c r="H73" s="16">
        <v>1</v>
      </c>
      <c r="I73" s="3">
        <f>+$D73*I57</f>
        <v>1.9958060296773809E-3</v>
      </c>
      <c r="J73" s="16">
        <v>1</v>
      </c>
      <c r="K73" s="3">
        <f>+$D73*K57</f>
        <v>3.1751727925817937E-2</v>
      </c>
      <c r="L73" s="16">
        <v>1</v>
      </c>
      <c r="M73" s="3">
        <f>+$D73*M57</f>
        <v>3.2338828358922716E-3</v>
      </c>
      <c r="N73" s="16">
        <v>1</v>
      </c>
      <c r="O73" s="3">
        <f>+$D73*O57</f>
        <v>0.71138052449490174</v>
      </c>
      <c r="P73" s="16">
        <v>1</v>
      </c>
      <c r="Q73" s="3">
        <f>+$D73*Q57</f>
        <v>0.29969032532028916</v>
      </c>
      <c r="R73" s="16">
        <v>1</v>
      </c>
      <c r="S73" s="3">
        <f>+$D73*S57</f>
        <v>1.3444572265727388E-2</v>
      </c>
      <c r="T73" s="16">
        <v>1</v>
      </c>
      <c r="U73" s="3">
        <f>+$D73*U57</f>
        <v>0</v>
      </c>
      <c r="V73" s="16">
        <v>1</v>
      </c>
      <c r="W73" s="3">
        <f>+$D73*W57</f>
        <v>2.9815491208441552E-2</v>
      </c>
      <c r="X73" s="3">
        <f>+E73+G73+I73+K73+M73+O73+Q73+S73+U73+W73</f>
        <v>2.0020129340169728</v>
      </c>
      <c r="AA73" s="5" t="s">
        <v>131</v>
      </c>
      <c r="AB73" s="3">
        <f>+E73</f>
        <v>0.62359929850646978</v>
      </c>
      <c r="AC73" s="3">
        <f>+G73</f>
        <v>0.28710130542975565</v>
      </c>
      <c r="AD73" s="3">
        <f>+I73</f>
        <v>1.9958060296773809E-3</v>
      </c>
      <c r="AE73" s="3">
        <f>+K73</f>
        <v>3.1751727925817937E-2</v>
      </c>
      <c r="AF73" s="3">
        <f>+M73</f>
        <v>3.2338828358922716E-3</v>
      </c>
      <c r="AG73" s="3">
        <f>+O73</f>
        <v>0.71138052449490174</v>
      </c>
      <c r="AH73" s="3">
        <f>+Q73</f>
        <v>0.29969032532028916</v>
      </c>
      <c r="AI73" s="3">
        <f>+S73</f>
        <v>1.3444572265727388E-2</v>
      </c>
      <c r="AJ73" s="3">
        <f>+U73</f>
        <v>0</v>
      </c>
      <c r="AK73" s="3">
        <f>+W73</f>
        <v>2.9815491208441552E-2</v>
      </c>
      <c r="AL73" s="3">
        <f>SUM(AB73:AK73)</f>
        <v>2.0020129340169728</v>
      </c>
    </row>
    <row r="74" spans="1:52" ht="15.5" x14ac:dyDescent="0.35">
      <c r="A74" s="5" t="s">
        <v>132</v>
      </c>
      <c r="C74">
        <v>15</v>
      </c>
      <c r="D74" s="16">
        <v>0</v>
      </c>
      <c r="E74" s="3">
        <f>+$D74*E57</f>
        <v>0</v>
      </c>
      <c r="F74" s="16">
        <v>0</v>
      </c>
      <c r="G74" s="3">
        <f>+$D74*G57</f>
        <v>0</v>
      </c>
      <c r="H74" s="16">
        <v>0</v>
      </c>
      <c r="I74" s="3">
        <f>+$D74*I57</f>
        <v>0</v>
      </c>
      <c r="J74" s="16">
        <v>0</v>
      </c>
      <c r="K74" s="3">
        <f>+$D74*K57</f>
        <v>0</v>
      </c>
      <c r="L74" s="16">
        <v>0</v>
      </c>
      <c r="M74" s="3">
        <f>+$D74*M57</f>
        <v>0</v>
      </c>
      <c r="N74" s="16">
        <v>0</v>
      </c>
      <c r="O74" s="3">
        <f>+$D74*O57</f>
        <v>0</v>
      </c>
      <c r="P74" s="16">
        <v>0</v>
      </c>
      <c r="Q74" s="3">
        <f>+$D74*Q57</f>
        <v>0</v>
      </c>
      <c r="R74" s="16">
        <v>0</v>
      </c>
      <c r="S74" s="3">
        <f>+$D74*S57</f>
        <v>0</v>
      </c>
      <c r="T74" s="16">
        <v>0</v>
      </c>
      <c r="U74" s="3">
        <f>+$D74*U57</f>
        <v>0</v>
      </c>
      <c r="V74" s="16">
        <v>0</v>
      </c>
      <c r="W74" s="3">
        <f>+$D74*W57</f>
        <v>0</v>
      </c>
      <c r="X74" s="3">
        <f t="shared" ref="X74:X77" si="33">+E74+G74+I74+K74+M74+O74+Q74+S74+U74+W74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6">
        <v>0</v>
      </c>
      <c r="E75" s="3">
        <f>+$D75*E57</f>
        <v>0</v>
      </c>
      <c r="F75" s="16">
        <v>0</v>
      </c>
      <c r="G75" s="3">
        <f>+$D75*G57</f>
        <v>0</v>
      </c>
      <c r="H75" s="16">
        <v>0</v>
      </c>
      <c r="I75" s="3">
        <f>+$D75*I57</f>
        <v>0</v>
      </c>
      <c r="J75" s="16">
        <v>0</v>
      </c>
      <c r="K75" s="3">
        <f>+$D75*K57</f>
        <v>0</v>
      </c>
      <c r="L75" s="16">
        <v>0</v>
      </c>
      <c r="M75" s="3">
        <f>+$D75*M57</f>
        <v>0</v>
      </c>
      <c r="N75" s="16">
        <v>0</v>
      </c>
      <c r="O75" s="3">
        <f>+$D75*O57</f>
        <v>0</v>
      </c>
      <c r="P75" s="16">
        <v>0</v>
      </c>
      <c r="Q75" s="3">
        <f>+$D75*Q57</f>
        <v>0</v>
      </c>
      <c r="R75" s="16">
        <v>0</v>
      </c>
      <c r="S75" s="3">
        <f>+$D75*S57</f>
        <v>0</v>
      </c>
      <c r="T75" s="16">
        <v>0</v>
      </c>
      <c r="U75" s="3">
        <f>+$D75*U57</f>
        <v>0</v>
      </c>
      <c r="V75" s="16">
        <v>0</v>
      </c>
      <c r="W75" s="3">
        <f>+$D75*W57</f>
        <v>0</v>
      </c>
      <c r="X75" s="3">
        <f t="shared" si="33"/>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6">
        <v>0</v>
      </c>
      <c r="E76" s="3">
        <f>+$D76*E57</f>
        <v>0</v>
      </c>
      <c r="F76" s="16">
        <v>0</v>
      </c>
      <c r="G76" s="3">
        <f>+$D76*G57</f>
        <v>0</v>
      </c>
      <c r="H76" s="16">
        <v>0</v>
      </c>
      <c r="I76" s="3">
        <f>+$D76*I57</f>
        <v>0</v>
      </c>
      <c r="J76" s="16">
        <v>0</v>
      </c>
      <c r="K76" s="3">
        <f>+$D76*K57</f>
        <v>0</v>
      </c>
      <c r="L76" s="16">
        <v>0</v>
      </c>
      <c r="M76" s="3">
        <f>+$D76*M57</f>
        <v>0</v>
      </c>
      <c r="N76" s="16">
        <v>0</v>
      </c>
      <c r="O76" s="3">
        <f>+$D76*O57</f>
        <v>0</v>
      </c>
      <c r="P76" s="16">
        <v>0</v>
      </c>
      <c r="Q76" s="3">
        <f>+$D76*Q57</f>
        <v>0</v>
      </c>
      <c r="R76" s="16">
        <v>0</v>
      </c>
      <c r="S76" s="3">
        <f>+$D76*S57</f>
        <v>0</v>
      </c>
      <c r="T76" s="16">
        <v>0</v>
      </c>
      <c r="U76" s="3">
        <f>+$D76*U57</f>
        <v>0</v>
      </c>
      <c r="V76" s="16">
        <v>0</v>
      </c>
      <c r="W76" s="3">
        <f>+$D76*W57</f>
        <v>0</v>
      </c>
      <c r="X76" s="3">
        <f t="shared" si="33"/>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6">
        <f t="shared" ref="D77:V77" si="34">SUM(D73:D76)</f>
        <v>1</v>
      </c>
      <c r="E77" s="28">
        <f>SUM(E73:E76)</f>
        <v>0.62359929850646978</v>
      </c>
      <c r="F77" s="16">
        <f t="shared" si="34"/>
        <v>1</v>
      </c>
      <c r="G77" s="28">
        <f>SUM(G73:G76)</f>
        <v>0.28710130542975565</v>
      </c>
      <c r="H77" s="16">
        <f t="shared" si="34"/>
        <v>1</v>
      </c>
      <c r="I77" s="28">
        <f>SUM(I73:I76)</f>
        <v>1.9958060296773809E-3</v>
      </c>
      <c r="J77" s="16">
        <f t="shared" si="34"/>
        <v>1</v>
      </c>
      <c r="K77" s="28">
        <f>SUM(K73:K76)</f>
        <v>3.1751727925817937E-2</v>
      </c>
      <c r="L77" s="16">
        <f t="shared" si="34"/>
        <v>1</v>
      </c>
      <c r="M77" s="28">
        <f>SUM(M73:M76)</f>
        <v>3.2338828358922716E-3</v>
      </c>
      <c r="N77" s="16">
        <f t="shared" si="34"/>
        <v>1</v>
      </c>
      <c r="O77" s="28">
        <f>SUM(O73:O76)</f>
        <v>0.71138052449490174</v>
      </c>
      <c r="P77" s="16">
        <f t="shared" si="34"/>
        <v>1</v>
      </c>
      <c r="Q77" s="28">
        <f>SUM(Q73:Q76)</f>
        <v>0.29969032532028916</v>
      </c>
      <c r="R77" s="16">
        <f t="shared" si="34"/>
        <v>1</v>
      </c>
      <c r="S77" s="28">
        <f>SUM(S73:S76)</f>
        <v>1.3444572265727388E-2</v>
      </c>
      <c r="T77" s="16">
        <f t="shared" si="34"/>
        <v>1</v>
      </c>
      <c r="U77" s="28">
        <f>SUM(U73:U76)</f>
        <v>0</v>
      </c>
      <c r="V77" s="16">
        <f t="shared" si="34"/>
        <v>1</v>
      </c>
      <c r="W77" s="28">
        <f>SUM(W73:W76)</f>
        <v>2.9815491208441552E-2</v>
      </c>
      <c r="X77" s="3">
        <f t="shared" si="33"/>
        <v>2.0020129340169728</v>
      </c>
      <c r="Y77" s="3"/>
      <c r="AA77" s="5"/>
      <c r="AB77" s="4" t="s">
        <v>0</v>
      </c>
      <c r="AC77" s="4" t="s">
        <v>1</v>
      </c>
      <c r="AD77" s="4" t="s">
        <v>2</v>
      </c>
      <c r="AE77" s="4" t="s">
        <v>3</v>
      </c>
      <c r="AF77" s="4" t="s">
        <v>4</v>
      </c>
      <c r="AG77" s="4" t="s">
        <v>5</v>
      </c>
      <c r="AH77" s="4" t="s">
        <v>6</v>
      </c>
      <c r="AI77" s="4" t="s">
        <v>79</v>
      </c>
      <c r="AJ77" s="4" t="s">
        <v>81</v>
      </c>
      <c r="AK77" s="4" t="s">
        <v>9</v>
      </c>
      <c r="AL77" s="4" t="s">
        <v>10</v>
      </c>
      <c r="AO77" s="4" t="s">
        <v>0</v>
      </c>
      <c r="AP77" s="4" t="s">
        <v>1</v>
      </c>
      <c r="AQ77" s="4" t="s">
        <v>2</v>
      </c>
      <c r="AR77" s="4" t="s">
        <v>3</v>
      </c>
      <c r="AS77" s="4" t="s">
        <v>4</v>
      </c>
      <c r="AT77" s="4" t="s">
        <v>5</v>
      </c>
      <c r="AU77" s="4" t="s">
        <v>195</v>
      </c>
      <c r="AV77" s="4" t="s">
        <v>79</v>
      </c>
      <c r="AW77" s="4" t="s">
        <v>81</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207.24283353698345</v>
      </c>
      <c r="AC78" s="3">
        <f>+G60</f>
        <v>95.413333837822123</v>
      </c>
      <c r="AD78" s="3">
        <f>+I60</f>
        <v>0.66327287052944961</v>
      </c>
      <c r="AE78" s="3">
        <f>+K60</f>
        <v>10.552157580680161</v>
      </c>
      <c r="AF78" s="3">
        <f>+M60</f>
        <v>1.0747270624615317</v>
      </c>
      <c r="AG78" s="3">
        <f>+O60</f>
        <v>236.41546097380566</v>
      </c>
      <c r="AH78" s="3">
        <f>+Q60</f>
        <v>99.597084781442774</v>
      </c>
      <c r="AI78" s="3">
        <f>+S60</f>
        <v>4.4680795163100688</v>
      </c>
      <c r="AJ78" s="3">
        <f>+U60</f>
        <v>0</v>
      </c>
      <c r="AK78" s="3">
        <f>+W60</f>
        <v>9.9086815782720752</v>
      </c>
      <c r="AL78" s="3">
        <f>+X60</f>
        <v>665.33563173830726</v>
      </c>
      <c r="AN78" t="s">
        <v>137</v>
      </c>
      <c r="AO78" s="3">
        <f>+AB$78*AB79</f>
        <v>207.24283353698345</v>
      </c>
      <c r="AP78" s="3">
        <f t="shared" ref="AP78:AX78" si="35">+AC$78*AC79</f>
        <v>95.413333837822123</v>
      </c>
      <c r="AQ78" s="3">
        <f t="shared" si="35"/>
        <v>0.66327287052944961</v>
      </c>
      <c r="AR78" s="3">
        <f t="shared" si="35"/>
        <v>10.552157580680161</v>
      </c>
      <c r="AS78" s="3">
        <f t="shared" si="35"/>
        <v>1.0747270624615317</v>
      </c>
      <c r="AT78" s="3">
        <f t="shared" si="35"/>
        <v>236.41546097380566</v>
      </c>
      <c r="AU78" s="3">
        <f t="shared" si="35"/>
        <v>99.597084781442774</v>
      </c>
      <c r="AV78" s="3">
        <f t="shared" si="35"/>
        <v>4.4680795163100688</v>
      </c>
      <c r="AW78" s="3">
        <f t="shared" si="35"/>
        <v>0</v>
      </c>
      <c r="AX78" s="3">
        <f t="shared" si="35"/>
        <v>9.9086815782720752</v>
      </c>
      <c r="AY78" s="3">
        <f>SUM(AO78:AX78)</f>
        <v>665.33563173830726</v>
      </c>
      <c r="AZ78" t="s">
        <v>138</v>
      </c>
    </row>
    <row r="79" spans="1:52" ht="15.5" x14ac:dyDescent="0.35">
      <c r="A79" s="5" t="s">
        <v>139</v>
      </c>
      <c r="B79" t="s">
        <v>140</v>
      </c>
      <c r="C79">
        <v>3</v>
      </c>
      <c r="D79" s="16">
        <v>1</v>
      </c>
      <c r="E79" s="3">
        <f t="shared" ref="E79:E84" si="36">+$D79*E$60</f>
        <v>207.24283353698345</v>
      </c>
      <c r="F79" s="16">
        <v>1</v>
      </c>
      <c r="G79" s="3">
        <f>+$F79*G$60</f>
        <v>95.413333837822123</v>
      </c>
      <c r="H79" s="16">
        <v>1</v>
      </c>
      <c r="I79" s="3">
        <f t="shared" ref="I79:I84" si="37">+$H79*I$60</f>
        <v>0.66327287052944961</v>
      </c>
      <c r="J79" s="16">
        <v>1</v>
      </c>
      <c r="K79" s="3">
        <f t="shared" ref="K79:K84" si="38">+$J79*K$60</f>
        <v>10.552157580680161</v>
      </c>
      <c r="L79" s="16">
        <v>1</v>
      </c>
      <c r="M79" s="3">
        <f t="shared" ref="M79:M84" si="39">+$L79*M$60</f>
        <v>1.0747270624615317</v>
      </c>
      <c r="N79" s="16">
        <v>1</v>
      </c>
      <c r="O79" s="3">
        <f t="shared" ref="O79:O84" si="40">+$N79*O$60</f>
        <v>236.41546097380566</v>
      </c>
      <c r="P79" s="16">
        <v>1</v>
      </c>
      <c r="Q79" s="3">
        <f t="shared" ref="Q79:Q84" si="41">+$P79*Q$60</f>
        <v>99.597084781442774</v>
      </c>
      <c r="R79" s="16">
        <v>1</v>
      </c>
      <c r="S79" s="3">
        <f t="shared" ref="S79:S84" si="42">+$R79*S$60</f>
        <v>4.4680795163100688</v>
      </c>
      <c r="T79" s="16">
        <v>1</v>
      </c>
      <c r="U79" s="3">
        <f t="shared" ref="U79:U84" si="43">+$T79*U$60</f>
        <v>0</v>
      </c>
      <c r="V79" s="16">
        <v>1</v>
      </c>
      <c r="W79" s="3">
        <f t="shared" ref="W79:W84" si="44">+$V79*W$60</f>
        <v>9.9086815782720752</v>
      </c>
      <c r="X79" s="3">
        <f>+E79+G79+I79+K79+M79+O79+Q79+S79+U79+W79</f>
        <v>665.33563173830726</v>
      </c>
      <c r="AA79" t="s">
        <v>139</v>
      </c>
      <c r="AB79" s="16">
        <f t="shared" ref="AB79:AB84" si="45">+D79</f>
        <v>1</v>
      </c>
      <c r="AC79" s="16">
        <f t="shared" ref="AC79:AC84" si="46">+F79</f>
        <v>1</v>
      </c>
      <c r="AD79" s="16">
        <f t="shared" ref="AD79:AD84" si="47">+H79</f>
        <v>1</v>
      </c>
      <c r="AE79" s="16">
        <f t="shared" ref="AE79:AE84" si="48">+J79</f>
        <v>1</v>
      </c>
      <c r="AF79" s="16">
        <f t="shared" ref="AF79:AF84" si="49">+L79</f>
        <v>1</v>
      </c>
      <c r="AG79" s="16">
        <f t="shared" ref="AG79:AG84" si="50">+N79</f>
        <v>1</v>
      </c>
      <c r="AH79" s="16">
        <f t="shared" ref="AH79:AH84" si="51">+P79</f>
        <v>1</v>
      </c>
      <c r="AI79" s="16">
        <f t="shared" ref="AI79:AI84" si="52">+R79</f>
        <v>1</v>
      </c>
      <c r="AJ79" s="16">
        <f t="shared" ref="AJ79:AJ84" si="53">+T79</f>
        <v>1</v>
      </c>
      <c r="AK79" s="16">
        <f t="shared" ref="AK79:AK84" si="54">+V79</f>
        <v>1</v>
      </c>
      <c r="AN79" t="s">
        <v>141</v>
      </c>
      <c r="AO79" s="3">
        <f t="shared" ref="AO79:AX84" si="55">+AB79*AO$78</f>
        <v>207.24283353698345</v>
      </c>
      <c r="AP79" s="3">
        <f t="shared" si="55"/>
        <v>95.413333837822123</v>
      </c>
      <c r="AQ79" s="3">
        <f t="shared" si="55"/>
        <v>0.66327287052944961</v>
      </c>
      <c r="AR79" s="3">
        <f t="shared" si="55"/>
        <v>10.552157580680161</v>
      </c>
      <c r="AS79" s="3">
        <f t="shared" si="55"/>
        <v>1.0747270624615317</v>
      </c>
      <c r="AT79" s="3">
        <f t="shared" si="55"/>
        <v>236.41546097380566</v>
      </c>
      <c r="AU79" s="3">
        <f t="shared" si="55"/>
        <v>99.597084781442774</v>
      </c>
      <c r="AV79" s="3">
        <f t="shared" si="55"/>
        <v>4.4680795163100688</v>
      </c>
      <c r="AW79" s="3">
        <f t="shared" si="55"/>
        <v>0</v>
      </c>
      <c r="AX79" s="3">
        <f t="shared" si="55"/>
        <v>9.9086815782720752</v>
      </c>
      <c r="AY79" s="3">
        <f t="shared" ref="AY79:AY84" si="56">SUM(AO79:AX79)</f>
        <v>665.33563173830726</v>
      </c>
      <c r="AZ79" t="s">
        <v>141</v>
      </c>
    </row>
    <row r="80" spans="1:52" ht="15.5" x14ac:dyDescent="0.35">
      <c r="A80" s="5" t="s">
        <v>142</v>
      </c>
      <c r="B80" t="s">
        <v>143</v>
      </c>
      <c r="C80">
        <v>15</v>
      </c>
      <c r="D80" s="16">
        <v>0</v>
      </c>
      <c r="E80" s="3">
        <f t="shared" si="36"/>
        <v>0</v>
      </c>
      <c r="F80" s="16">
        <v>0</v>
      </c>
      <c r="G80" s="3">
        <f>+$F80*G$60</f>
        <v>0</v>
      </c>
      <c r="H80" s="16">
        <v>0</v>
      </c>
      <c r="I80" s="3">
        <f t="shared" si="37"/>
        <v>0</v>
      </c>
      <c r="J80" s="16">
        <v>0</v>
      </c>
      <c r="K80" s="3">
        <f t="shared" si="38"/>
        <v>0</v>
      </c>
      <c r="L80" s="16">
        <v>0</v>
      </c>
      <c r="M80" s="3">
        <f t="shared" si="39"/>
        <v>0</v>
      </c>
      <c r="N80" s="16">
        <v>0</v>
      </c>
      <c r="O80" s="3">
        <f t="shared" si="40"/>
        <v>0</v>
      </c>
      <c r="P80" s="16">
        <v>0</v>
      </c>
      <c r="Q80" s="3">
        <f t="shared" si="41"/>
        <v>0</v>
      </c>
      <c r="R80" s="16">
        <v>0</v>
      </c>
      <c r="S80" s="3">
        <f t="shared" si="42"/>
        <v>0</v>
      </c>
      <c r="T80" s="16">
        <v>0</v>
      </c>
      <c r="U80" s="3">
        <f t="shared" si="43"/>
        <v>0</v>
      </c>
      <c r="V80" s="16">
        <v>0</v>
      </c>
      <c r="W80" s="3">
        <f t="shared" si="44"/>
        <v>0</v>
      </c>
      <c r="X80" s="3">
        <f t="shared" ref="X80:X85" si="57">+E80+G80+I80+K80+M80+O80+Q80+S80+U80+W80</f>
        <v>0</v>
      </c>
      <c r="AA80" t="s">
        <v>142</v>
      </c>
      <c r="AB80" s="16">
        <f t="shared" si="45"/>
        <v>0</v>
      </c>
      <c r="AC80" s="16">
        <f t="shared" si="46"/>
        <v>0</v>
      </c>
      <c r="AD80" s="16">
        <f t="shared" si="47"/>
        <v>0</v>
      </c>
      <c r="AE80" s="16">
        <f t="shared" si="48"/>
        <v>0</v>
      </c>
      <c r="AF80" s="16">
        <f t="shared" si="49"/>
        <v>0</v>
      </c>
      <c r="AG80" s="16">
        <f t="shared" si="50"/>
        <v>0</v>
      </c>
      <c r="AH80" s="16">
        <f t="shared" si="51"/>
        <v>0</v>
      </c>
      <c r="AI80" s="16">
        <f t="shared" si="52"/>
        <v>0</v>
      </c>
      <c r="AJ80" s="16">
        <f t="shared" si="53"/>
        <v>0</v>
      </c>
      <c r="AK80" s="16">
        <f t="shared" si="54"/>
        <v>0</v>
      </c>
      <c r="AN80" t="s">
        <v>144</v>
      </c>
      <c r="AO80" s="3">
        <f t="shared" si="55"/>
        <v>0</v>
      </c>
      <c r="AP80" s="3">
        <f t="shared" si="55"/>
        <v>0</v>
      </c>
      <c r="AQ80" s="3">
        <f t="shared" si="55"/>
        <v>0</v>
      </c>
      <c r="AR80" s="3">
        <f t="shared" si="55"/>
        <v>0</v>
      </c>
      <c r="AS80" s="3">
        <f t="shared" si="55"/>
        <v>0</v>
      </c>
      <c r="AT80" s="3">
        <f t="shared" si="55"/>
        <v>0</v>
      </c>
      <c r="AU80" s="3">
        <f t="shared" si="55"/>
        <v>0</v>
      </c>
      <c r="AV80" s="3">
        <f t="shared" si="55"/>
        <v>0</v>
      </c>
      <c r="AW80" s="3">
        <f t="shared" si="55"/>
        <v>0</v>
      </c>
      <c r="AX80" s="3">
        <f t="shared" si="55"/>
        <v>0</v>
      </c>
      <c r="AY80" s="3">
        <f t="shared" si="56"/>
        <v>0</v>
      </c>
      <c r="AZ80" t="s">
        <v>144</v>
      </c>
    </row>
    <row r="81" spans="1:52" ht="15.5" x14ac:dyDescent="0.35">
      <c r="A81" s="5" t="s">
        <v>145</v>
      </c>
      <c r="B81" t="s">
        <v>146</v>
      </c>
      <c r="C81">
        <v>20</v>
      </c>
      <c r="D81" s="16">
        <v>0</v>
      </c>
      <c r="E81" s="3">
        <f t="shared" si="36"/>
        <v>0</v>
      </c>
      <c r="F81" s="16">
        <v>0</v>
      </c>
      <c r="G81" s="3">
        <f>+$F81*G$60</f>
        <v>0</v>
      </c>
      <c r="H81" s="16">
        <v>0</v>
      </c>
      <c r="I81" s="3">
        <f t="shared" si="37"/>
        <v>0</v>
      </c>
      <c r="J81" s="16">
        <v>0</v>
      </c>
      <c r="K81" s="3">
        <f t="shared" si="38"/>
        <v>0</v>
      </c>
      <c r="L81" s="16">
        <v>0</v>
      </c>
      <c r="M81" s="3">
        <f t="shared" si="39"/>
        <v>0</v>
      </c>
      <c r="N81" s="16">
        <v>0</v>
      </c>
      <c r="O81" s="3">
        <f t="shared" si="40"/>
        <v>0</v>
      </c>
      <c r="P81" s="16">
        <v>0</v>
      </c>
      <c r="Q81" s="3">
        <f t="shared" si="41"/>
        <v>0</v>
      </c>
      <c r="R81" s="16">
        <v>0</v>
      </c>
      <c r="S81" s="3">
        <f t="shared" si="42"/>
        <v>0</v>
      </c>
      <c r="T81" s="16">
        <v>0</v>
      </c>
      <c r="U81" s="3">
        <f t="shared" si="43"/>
        <v>0</v>
      </c>
      <c r="V81" s="16">
        <v>0</v>
      </c>
      <c r="W81" s="3">
        <f t="shared" si="44"/>
        <v>0</v>
      </c>
      <c r="X81" s="3">
        <f t="shared" si="57"/>
        <v>0</v>
      </c>
      <c r="AA81" t="s">
        <v>145</v>
      </c>
      <c r="AB81" s="16">
        <f t="shared" si="45"/>
        <v>0</v>
      </c>
      <c r="AC81" s="16">
        <f t="shared" si="46"/>
        <v>0</v>
      </c>
      <c r="AD81" s="16">
        <f t="shared" si="47"/>
        <v>0</v>
      </c>
      <c r="AE81" s="16">
        <f t="shared" si="48"/>
        <v>0</v>
      </c>
      <c r="AF81" s="16">
        <f t="shared" si="49"/>
        <v>0</v>
      </c>
      <c r="AG81" s="16">
        <f t="shared" si="50"/>
        <v>0</v>
      </c>
      <c r="AH81" s="16">
        <f t="shared" si="51"/>
        <v>0</v>
      </c>
      <c r="AI81" s="16">
        <f t="shared" si="52"/>
        <v>0</v>
      </c>
      <c r="AJ81" s="16">
        <f t="shared" si="53"/>
        <v>0</v>
      </c>
      <c r="AK81" s="16">
        <f t="shared" si="54"/>
        <v>0</v>
      </c>
      <c r="AN81" t="s">
        <v>145</v>
      </c>
      <c r="AO81" s="3">
        <f t="shared" si="55"/>
        <v>0</v>
      </c>
      <c r="AP81" s="3">
        <f t="shared" si="55"/>
        <v>0</v>
      </c>
      <c r="AQ81" s="3">
        <f t="shared" si="55"/>
        <v>0</v>
      </c>
      <c r="AR81" s="3">
        <f t="shared" si="55"/>
        <v>0</v>
      </c>
      <c r="AS81" s="3">
        <f t="shared" si="55"/>
        <v>0</v>
      </c>
      <c r="AT81" s="3">
        <f t="shared" si="55"/>
        <v>0</v>
      </c>
      <c r="AU81" s="3">
        <f t="shared" si="55"/>
        <v>0</v>
      </c>
      <c r="AV81" s="3">
        <f t="shared" si="55"/>
        <v>0</v>
      </c>
      <c r="AW81" s="3">
        <f t="shared" si="55"/>
        <v>0</v>
      </c>
      <c r="AX81" s="3">
        <f t="shared" si="55"/>
        <v>0</v>
      </c>
      <c r="AY81" s="3">
        <f t="shared" si="56"/>
        <v>0</v>
      </c>
      <c r="AZ81" t="s">
        <v>145</v>
      </c>
    </row>
    <row r="82" spans="1:52" ht="15.5" x14ac:dyDescent="0.35">
      <c r="A82" s="5" t="s">
        <v>147</v>
      </c>
      <c r="B82" t="s">
        <v>140</v>
      </c>
      <c r="C82">
        <v>25</v>
      </c>
      <c r="D82" s="16">
        <v>0</v>
      </c>
      <c r="E82" s="3">
        <f t="shared" si="36"/>
        <v>0</v>
      </c>
      <c r="F82" s="16">
        <v>0</v>
      </c>
      <c r="G82" s="3">
        <f>+$F82*G$60</f>
        <v>0</v>
      </c>
      <c r="H82" s="16">
        <v>0</v>
      </c>
      <c r="I82" s="3">
        <f t="shared" si="37"/>
        <v>0</v>
      </c>
      <c r="J82" s="16">
        <v>0</v>
      </c>
      <c r="K82" s="3">
        <f t="shared" si="38"/>
        <v>0</v>
      </c>
      <c r="L82" s="16">
        <v>0</v>
      </c>
      <c r="M82" s="3">
        <f t="shared" si="39"/>
        <v>0</v>
      </c>
      <c r="N82" s="16">
        <v>0</v>
      </c>
      <c r="O82" s="3">
        <f t="shared" si="40"/>
        <v>0</v>
      </c>
      <c r="P82" s="16">
        <v>0</v>
      </c>
      <c r="Q82" s="3">
        <f t="shared" si="41"/>
        <v>0</v>
      </c>
      <c r="R82" s="16">
        <v>0</v>
      </c>
      <c r="S82" s="3">
        <f t="shared" si="42"/>
        <v>0</v>
      </c>
      <c r="T82" s="16">
        <v>0</v>
      </c>
      <c r="U82" s="3">
        <f t="shared" si="43"/>
        <v>0</v>
      </c>
      <c r="V82" s="16">
        <v>0</v>
      </c>
      <c r="W82" s="3">
        <f t="shared" si="44"/>
        <v>0</v>
      </c>
      <c r="X82" s="3">
        <f t="shared" si="57"/>
        <v>0</v>
      </c>
      <c r="AA82" t="s">
        <v>147</v>
      </c>
      <c r="AB82" s="16">
        <f t="shared" si="45"/>
        <v>0</v>
      </c>
      <c r="AC82" s="16">
        <f t="shared" si="46"/>
        <v>0</v>
      </c>
      <c r="AD82" s="16">
        <f t="shared" si="47"/>
        <v>0</v>
      </c>
      <c r="AE82" s="16">
        <f t="shared" si="48"/>
        <v>0</v>
      </c>
      <c r="AF82" s="16">
        <f t="shared" si="49"/>
        <v>0</v>
      </c>
      <c r="AG82" s="16">
        <f t="shared" si="50"/>
        <v>0</v>
      </c>
      <c r="AH82" s="16">
        <f t="shared" si="51"/>
        <v>0</v>
      </c>
      <c r="AI82" s="16">
        <f t="shared" si="52"/>
        <v>0</v>
      </c>
      <c r="AJ82" s="16">
        <f t="shared" si="53"/>
        <v>0</v>
      </c>
      <c r="AK82" s="16">
        <f t="shared" si="54"/>
        <v>0</v>
      </c>
      <c r="AN82" t="s">
        <v>147</v>
      </c>
      <c r="AO82" s="3">
        <f t="shared" si="55"/>
        <v>0</v>
      </c>
      <c r="AP82" s="3">
        <f t="shared" si="55"/>
        <v>0</v>
      </c>
      <c r="AQ82" s="3">
        <f t="shared" si="55"/>
        <v>0</v>
      </c>
      <c r="AR82" s="3">
        <f t="shared" si="55"/>
        <v>0</v>
      </c>
      <c r="AS82" s="3">
        <f t="shared" si="55"/>
        <v>0</v>
      </c>
      <c r="AT82" s="3">
        <f t="shared" si="55"/>
        <v>0</v>
      </c>
      <c r="AU82" s="3">
        <f t="shared" si="55"/>
        <v>0</v>
      </c>
      <c r="AV82" s="3">
        <f t="shared" si="55"/>
        <v>0</v>
      </c>
      <c r="AW82" s="3">
        <f t="shared" si="55"/>
        <v>0</v>
      </c>
      <c r="AX82" s="3">
        <f t="shared" si="55"/>
        <v>0</v>
      </c>
      <c r="AY82" s="3">
        <f t="shared" si="56"/>
        <v>0</v>
      </c>
      <c r="AZ82" t="s">
        <v>147</v>
      </c>
    </row>
    <row r="83" spans="1:52" ht="15.5" x14ac:dyDescent="0.35">
      <c r="A83" s="5" t="s">
        <v>148</v>
      </c>
      <c r="B83" t="s">
        <v>146</v>
      </c>
      <c r="C83">
        <v>35</v>
      </c>
      <c r="D83" s="16">
        <v>0</v>
      </c>
      <c r="E83" s="3">
        <f t="shared" si="36"/>
        <v>0</v>
      </c>
      <c r="F83" s="16">
        <v>0</v>
      </c>
      <c r="G83" s="3">
        <f>+$F83*G$60</f>
        <v>0</v>
      </c>
      <c r="H83" s="16">
        <v>0</v>
      </c>
      <c r="I83" s="3">
        <f t="shared" si="37"/>
        <v>0</v>
      </c>
      <c r="J83" s="16">
        <v>0</v>
      </c>
      <c r="K83" s="3">
        <f t="shared" si="38"/>
        <v>0</v>
      </c>
      <c r="L83" s="16">
        <v>0</v>
      </c>
      <c r="M83" s="3">
        <f t="shared" si="39"/>
        <v>0</v>
      </c>
      <c r="N83" s="16">
        <v>0</v>
      </c>
      <c r="O83" s="3">
        <f t="shared" si="40"/>
        <v>0</v>
      </c>
      <c r="P83" s="16">
        <v>0</v>
      </c>
      <c r="Q83" s="3">
        <f t="shared" si="41"/>
        <v>0</v>
      </c>
      <c r="R83" s="16">
        <v>0</v>
      </c>
      <c r="S83" s="3">
        <f t="shared" si="42"/>
        <v>0</v>
      </c>
      <c r="T83" s="16">
        <v>0</v>
      </c>
      <c r="U83" s="3">
        <f t="shared" si="43"/>
        <v>0</v>
      </c>
      <c r="V83" s="16">
        <v>0</v>
      </c>
      <c r="W83" s="3">
        <f t="shared" si="44"/>
        <v>0</v>
      </c>
      <c r="X83" s="3">
        <f t="shared" si="57"/>
        <v>0</v>
      </c>
      <c r="AA83" t="s">
        <v>148</v>
      </c>
      <c r="AB83" s="16">
        <f t="shared" si="45"/>
        <v>0</v>
      </c>
      <c r="AC83" s="16">
        <f t="shared" si="46"/>
        <v>0</v>
      </c>
      <c r="AD83" s="16">
        <f t="shared" si="47"/>
        <v>0</v>
      </c>
      <c r="AE83" s="16">
        <f t="shared" si="48"/>
        <v>0</v>
      </c>
      <c r="AF83" s="16">
        <f t="shared" si="49"/>
        <v>0</v>
      </c>
      <c r="AG83" s="16">
        <f t="shared" si="50"/>
        <v>0</v>
      </c>
      <c r="AH83" s="16">
        <f t="shared" si="51"/>
        <v>0</v>
      </c>
      <c r="AI83" s="16">
        <f t="shared" si="52"/>
        <v>0</v>
      </c>
      <c r="AJ83" s="16">
        <f t="shared" si="53"/>
        <v>0</v>
      </c>
      <c r="AK83" s="16">
        <f t="shared" si="54"/>
        <v>0</v>
      </c>
      <c r="AN83" t="s">
        <v>148</v>
      </c>
      <c r="AO83" s="3">
        <f t="shared" si="55"/>
        <v>0</v>
      </c>
      <c r="AP83" s="3">
        <f t="shared" si="55"/>
        <v>0</v>
      </c>
      <c r="AQ83" s="3">
        <f t="shared" si="55"/>
        <v>0</v>
      </c>
      <c r="AR83" s="3">
        <f t="shared" si="55"/>
        <v>0</v>
      </c>
      <c r="AS83" s="3">
        <f t="shared" si="55"/>
        <v>0</v>
      </c>
      <c r="AT83" s="3">
        <f t="shared" si="55"/>
        <v>0</v>
      </c>
      <c r="AU83" s="3">
        <f t="shared" si="55"/>
        <v>0</v>
      </c>
      <c r="AV83" s="3">
        <f t="shared" si="55"/>
        <v>0</v>
      </c>
      <c r="AW83" s="3">
        <f t="shared" si="55"/>
        <v>0</v>
      </c>
      <c r="AX83" s="3">
        <f t="shared" si="55"/>
        <v>0</v>
      </c>
      <c r="AY83" s="3">
        <f t="shared" si="56"/>
        <v>0</v>
      </c>
      <c r="AZ83" t="s">
        <v>148</v>
      </c>
    </row>
    <row r="84" spans="1:52" ht="15.5" x14ac:dyDescent="0.35">
      <c r="A84" s="5" t="s">
        <v>149</v>
      </c>
      <c r="B84" t="s">
        <v>143</v>
      </c>
      <c r="C84">
        <v>25</v>
      </c>
      <c r="D84" s="16">
        <v>0</v>
      </c>
      <c r="E84" s="3">
        <f t="shared" si="36"/>
        <v>0</v>
      </c>
      <c r="F84" s="16">
        <v>0</v>
      </c>
      <c r="G84" s="3">
        <f t="shared" ref="G84" si="58">+$F84*G$60</f>
        <v>0</v>
      </c>
      <c r="H84" s="16">
        <v>0</v>
      </c>
      <c r="I84" s="3">
        <f t="shared" si="37"/>
        <v>0</v>
      </c>
      <c r="J84" s="16">
        <v>0</v>
      </c>
      <c r="K84" s="3">
        <f t="shared" si="38"/>
        <v>0</v>
      </c>
      <c r="L84" s="16">
        <v>0</v>
      </c>
      <c r="M84" s="3">
        <f t="shared" si="39"/>
        <v>0</v>
      </c>
      <c r="N84" s="16">
        <v>0</v>
      </c>
      <c r="O84" s="3">
        <f t="shared" si="40"/>
        <v>0</v>
      </c>
      <c r="P84" s="16">
        <v>0</v>
      </c>
      <c r="Q84" s="3">
        <f t="shared" si="41"/>
        <v>0</v>
      </c>
      <c r="R84" s="16">
        <v>0</v>
      </c>
      <c r="S84" s="3">
        <f t="shared" si="42"/>
        <v>0</v>
      </c>
      <c r="T84" s="16">
        <v>0</v>
      </c>
      <c r="U84" s="3">
        <f t="shared" si="43"/>
        <v>0</v>
      </c>
      <c r="V84" s="16">
        <v>0</v>
      </c>
      <c r="W84" s="3">
        <f t="shared" si="44"/>
        <v>0</v>
      </c>
      <c r="X84" s="3">
        <f t="shared" si="57"/>
        <v>0</v>
      </c>
      <c r="AA84" t="s">
        <v>149</v>
      </c>
      <c r="AB84" s="16">
        <f t="shared" si="45"/>
        <v>0</v>
      </c>
      <c r="AC84" s="16">
        <f t="shared" si="46"/>
        <v>0</v>
      </c>
      <c r="AD84" s="16">
        <f t="shared" si="47"/>
        <v>0</v>
      </c>
      <c r="AE84" s="16">
        <f t="shared" si="48"/>
        <v>0</v>
      </c>
      <c r="AF84" s="16">
        <f t="shared" si="49"/>
        <v>0</v>
      </c>
      <c r="AG84" s="16">
        <f t="shared" si="50"/>
        <v>0</v>
      </c>
      <c r="AH84" s="16">
        <f t="shared" si="51"/>
        <v>0</v>
      </c>
      <c r="AI84" s="16">
        <f t="shared" si="52"/>
        <v>0</v>
      </c>
      <c r="AJ84" s="16">
        <f t="shared" si="53"/>
        <v>0</v>
      </c>
      <c r="AK84" s="16">
        <f t="shared" si="54"/>
        <v>0</v>
      </c>
      <c r="AN84" t="s">
        <v>149</v>
      </c>
      <c r="AO84" s="3">
        <f t="shared" si="55"/>
        <v>0</v>
      </c>
      <c r="AP84" s="3">
        <f t="shared" si="55"/>
        <v>0</v>
      </c>
      <c r="AQ84" s="3">
        <f t="shared" si="55"/>
        <v>0</v>
      </c>
      <c r="AR84" s="3">
        <f t="shared" si="55"/>
        <v>0</v>
      </c>
      <c r="AS84" s="3">
        <f t="shared" si="55"/>
        <v>0</v>
      </c>
      <c r="AT84" s="3">
        <f t="shared" si="55"/>
        <v>0</v>
      </c>
      <c r="AU84" s="3">
        <f t="shared" si="55"/>
        <v>0</v>
      </c>
      <c r="AV84" s="3">
        <f t="shared" si="55"/>
        <v>0</v>
      </c>
      <c r="AW84" s="3">
        <f t="shared" si="55"/>
        <v>0</v>
      </c>
      <c r="AX84" s="3">
        <f t="shared" si="55"/>
        <v>0</v>
      </c>
      <c r="AY84" s="3">
        <f t="shared" si="56"/>
        <v>0</v>
      </c>
      <c r="AZ84" t="s">
        <v>149</v>
      </c>
    </row>
    <row r="85" spans="1:52" ht="15.5" x14ac:dyDescent="0.35">
      <c r="A85" s="5" t="s">
        <v>150</v>
      </c>
      <c r="D85" s="16">
        <f>SUM(D79:D84)</f>
        <v>1</v>
      </c>
      <c r="E85" s="28">
        <f>SUM(E79:E84)</f>
        <v>207.24283353698345</v>
      </c>
      <c r="F85" s="16">
        <f>SUM(F79:F84)</f>
        <v>1</v>
      </c>
      <c r="G85" s="28">
        <f t="shared" ref="G85:U85" si="59">SUM(G79:G84)</f>
        <v>95.413333837822123</v>
      </c>
      <c r="H85" s="16">
        <f>SUM(H79:H84)</f>
        <v>1</v>
      </c>
      <c r="I85" s="28">
        <f t="shared" si="59"/>
        <v>0.66327287052944961</v>
      </c>
      <c r="J85" s="16">
        <f>SUM(J79:J84)</f>
        <v>1</v>
      </c>
      <c r="K85" s="28">
        <f t="shared" si="59"/>
        <v>10.552157580680161</v>
      </c>
      <c r="L85" s="16">
        <f>SUM(L79:L84)</f>
        <v>1</v>
      </c>
      <c r="M85" s="28">
        <f>SUM(M79:M84)</f>
        <v>1.0747270624615317</v>
      </c>
      <c r="N85" s="16">
        <f>SUM(N79:N84)</f>
        <v>1</v>
      </c>
      <c r="O85" s="28">
        <f t="shared" si="59"/>
        <v>236.41546097380566</v>
      </c>
      <c r="P85" s="16">
        <f>SUM(P79:P84)</f>
        <v>1</v>
      </c>
      <c r="Q85" s="28">
        <f t="shared" si="59"/>
        <v>99.597084781442774</v>
      </c>
      <c r="R85" s="16">
        <f>SUM(R79:R84)</f>
        <v>1</v>
      </c>
      <c r="S85" s="28">
        <f t="shared" si="59"/>
        <v>4.4680795163100688</v>
      </c>
      <c r="T85" s="16">
        <f>SUM(T79:T84)</f>
        <v>1</v>
      </c>
      <c r="U85" s="28">
        <f t="shared" si="59"/>
        <v>0</v>
      </c>
      <c r="V85" s="16">
        <f>SUM(V79:V84)</f>
        <v>1</v>
      </c>
      <c r="W85" s="28">
        <f t="shared" ref="W85" si="60">SUM(W79:W84)</f>
        <v>9.9086815782720752</v>
      </c>
      <c r="X85" s="3">
        <f t="shared" si="57"/>
        <v>665.33563173830726</v>
      </c>
      <c r="AA85" t="s">
        <v>150</v>
      </c>
      <c r="AB85" s="16">
        <f>SUM(AB79:AB84)</f>
        <v>1</v>
      </c>
      <c r="AC85" s="16">
        <f t="shared" ref="AC85:AK85" si="61">SUM(AC79:AC84)</f>
        <v>1</v>
      </c>
      <c r="AD85" s="16">
        <f t="shared" si="61"/>
        <v>1</v>
      </c>
      <c r="AE85" s="16">
        <f t="shared" si="61"/>
        <v>1</v>
      </c>
      <c r="AF85" s="16">
        <f t="shared" si="61"/>
        <v>1</v>
      </c>
      <c r="AG85" s="16">
        <f t="shared" si="61"/>
        <v>1</v>
      </c>
      <c r="AH85" s="16">
        <f t="shared" si="61"/>
        <v>1</v>
      </c>
      <c r="AI85" s="16">
        <f t="shared" si="61"/>
        <v>1</v>
      </c>
      <c r="AJ85" s="16">
        <f t="shared" si="61"/>
        <v>1</v>
      </c>
      <c r="AK85" s="16">
        <f t="shared" si="61"/>
        <v>1</v>
      </c>
      <c r="AN85" t="s">
        <v>150</v>
      </c>
      <c r="AO85" s="3">
        <f t="shared" ref="AO85:AX85" si="62">SUM(AO79:AO84)</f>
        <v>207.24283353698345</v>
      </c>
      <c r="AP85" s="3">
        <f t="shared" si="62"/>
        <v>95.413333837822123</v>
      </c>
      <c r="AQ85" s="3">
        <f t="shared" si="62"/>
        <v>0.66327287052944961</v>
      </c>
      <c r="AR85" s="3">
        <f t="shared" si="62"/>
        <v>10.552157580680161</v>
      </c>
      <c r="AS85" s="3">
        <f t="shared" si="62"/>
        <v>1.0747270624615317</v>
      </c>
      <c r="AT85" s="3">
        <f t="shared" si="62"/>
        <v>236.41546097380566</v>
      </c>
      <c r="AU85" s="3">
        <f t="shared" si="62"/>
        <v>99.597084781442774</v>
      </c>
      <c r="AV85" s="3">
        <f t="shared" si="62"/>
        <v>4.4680795163100688</v>
      </c>
      <c r="AW85" s="3">
        <f t="shared" si="62"/>
        <v>0</v>
      </c>
      <c r="AX85" s="3">
        <f t="shared" si="62"/>
        <v>9.9086815782720752</v>
      </c>
      <c r="AY85" s="3">
        <f>SUM(AO85:AX85)</f>
        <v>665.33563173830726</v>
      </c>
    </row>
    <row r="86" spans="1:52" ht="15.5" x14ac:dyDescent="0.35">
      <c r="A86" s="4" t="s">
        <v>151</v>
      </c>
      <c r="D86" s="4" t="s">
        <v>72</v>
      </c>
      <c r="E86" s="4"/>
      <c r="F86" s="4" t="s">
        <v>73</v>
      </c>
      <c r="G86" s="4"/>
      <c r="H86" s="4" t="s">
        <v>80</v>
      </c>
      <c r="I86" s="4"/>
      <c r="J86" s="4" t="s">
        <v>75</v>
      </c>
      <c r="K86" s="4"/>
      <c r="L86" s="4" t="s">
        <v>76</v>
      </c>
      <c r="M86" s="4"/>
      <c r="N86" s="4" t="s">
        <v>77</v>
      </c>
      <c r="O86" s="4"/>
      <c r="P86" s="4" t="s">
        <v>78</v>
      </c>
      <c r="Q86" s="4"/>
      <c r="R86" s="4" t="s">
        <v>79</v>
      </c>
      <c r="S86" s="4"/>
      <c r="T86" s="4" t="s">
        <v>81</v>
      </c>
      <c r="U86" s="4"/>
      <c r="V86" s="4" t="s">
        <v>9</v>
      </c>
      <c r="X86" s="4" t="s">
        <v>126</v>
      </c>
    </row>
    <row r="87" spans="1:52" ht="15.5" x14ac:dyDescent="0.35">
      <c r="A87" s="4" t="s">
        <v>128</v>
      </c>
      <c r="C87" s="8" t="s">
        <v>129</v>
      </c>
      <c r="D87" s="8" t="s">
        <v>130</v>
      </c>
      <c r="E87" s="4" t="s">
        <v>58</v>
      </c>
      <c r="F87" s="8" t="s">
        <v>130</v>
      </c>
      <c r="G87" s="4" t="s">
        <v>58</v>
      </c>
      <c r="H87" s="8" t="s">
        <v>130</v>
      </c>
      <c r="I87" s="4" t="s">
        <v>58</v>
      </c>
      <c r="J87" s="8" t="s">
        <v>130</v>
      </c>
      <c r="K87" s="4" t="s">
        <v>58</v>
      </c>
      <c r="L87" s="8" t="s">
        <v>130</v>
      </c>
      <c r="M87" s="4" t="s">
        <v>58</v>
      </c>
      <c r="N87" s="8" t="s">
        <v>130</v>
      </c>
      <c r="O87" s="4" t="s">
        <v>58</v>
      </c>
      <c r="P87" s="8" t="s">
        <v>130</v>
      </c>
      <c r="Q87" s="4" t="s">
        <v>58</v>
      </c>
      <c r="R87" s="8" t="s">
        <v>130</v>
      </c>
      <c r="S87" s="4" t="s">
        <v>58</v>
      </c>
      <c r="T87" s="8" t="s">
        <v>130</v>
      </c>
      <c r="U87" s="4" t="s">
        <v>58</v>
      </c>
      <c r="V87" s="8" t="s">
        <v>130</v>
      </c>
      <c r="W87" s="4" t="s">
        <v>58</v>
      </c>
    </row>
    <row r="88" spans="1:52" ht="15.5" x14ac:dyDescent="0.35">
      <c r="A88" s="5" t="s">
        <v>152</v>
      </c>
      <c r="C88">
        <v>16</v>
      </c>
      <c r="D88" s="16">
        <v>0.8</v>
      </c>
      <c r="E88" s="3">
        <f>+$D88*E$58</f>
        <v>1.2665953064503281</v>
      </c>
      <c r="F88" s="16">
        <v>0.8</v>
      </c>
      <c r="G88" s="3">
        <f>+$F88*G$58</f>
        <v>0.52889348957429938</v>
      </c>
      <c r="H88" s="16">
        <v>0.8</v>
      </c>
      <c r="I88" s="3">
        <f>+$H88*I$58</f>
        <v>0.134002614238204</v>
      </c>
      <c r="J88" s="16">
        <v>0.8</v>
      </c>
      <c r="K88" s="3">
        <f>+$J88*K$58</f>
        <v>9.8396663499148718E-3</v>
      </c>
      <c r="L88" s="16">
        <v>0.8</v>
      </c>
      <c r="M88" s="3">
        <f>+$L88*M$58</f>
        <v>5.5888564442687076E-2</v>
      </c>
      <c r="N88" s="16">
        <v>0.8</v>
      </c>
      <c r="O88" s="3">
        <f>+$N88*O$58</f>
        <v>2.2467046310255383</v>
      </c>
      <c r="P88" s="16">
        <v>0.8</v>
      </c>
      <c r="Q88" s="3">
        <f>+$P88*Q$58</f>
        <v>0.61273734053811213</v>
      </c>
      <c r="R88" s="16">
        <v>0.8</v>
      </c>
      <c r="S88" s="3">
        <f>+$R88*S$58</f>
        <v>2.580100359167652E-2</v>
      </c>
      <c r="T88" s="16">
        <v>0.8</v>
      </c>
      <c r="U88" s="3">
        <f>+$T88*U$58</f>
        <v>2.8286302789687273E-2</v>
      </c>
      <c r="V88" s="16">
        <v>0.8</v>
      </c>
      <c r="W88" s="3">
        <f>+$V88*W$58</f>
        <v>0.23090964113999879</v>
      </c>
      <c r="X88" s="3">
        <f>+E88+G88+I88+K88+M88+O88+Q88+S88+U88+W88</f>
        <v>5.1396585601404468</v>
      </c>
    </row>
    <row r="89" spans="1:52" ht="15.5" x14ac:dyDescent="0.35">
      <c r="A89" s="5" t="s">
        <v>153</v>
      </c>
      <c r="C89">
        <v>18</v>
      </c>
      <c r="D89" s="16">
        <v>0.2</v>
      </c>
      <c r="E89" s="3">
        <f>+$D89*E$58</f>
        <v>0.31664882661258204</v>
      </c>
      <c r="F89" s="16">
        <v>0.2</v>
      </c>
      <c r="G89" s="3">
        <f>+$F89*G$58</f>
        <v>0.13222337239357485</v>
      </c>
      <c r="H89" s="16">
        <v>0.2</v>
      </c>
      <c r="I89" s="3">
        <f>+$H89*I$58</f>
        <v>3.3500653559551001E-2</v>
      </c>
      <c r="J89" s="16">
        <v>0.2</v>
      </c>
      <c r="K89" s="3">
        <f>+$J89*K$58</f>
        <v>2.4599165874787179E-3</v>
      </c>
      <c r="L89" s="16">
        <v>0.2</v>
      </c>
      <c r="M89" s="3">
        <f>+$L89*M$58</f>
        <v>1.3972141110671769E-2</v>
      </c>
      <c r="N89" s="16">
        <v>0.2</v>
      </c>
      <c r="O89" s="3">
        <f>+$N89*O$58</f>
        <v>0.56167615775638458</v>
      </c>
      <c r="P89" s="16">
        <v>0.2</v>
      </c>
      <c r="Q89" s="3">
        <f>+$P89*Q$58</f>
        <v>0.15318433513452803</v>
      </c>
      <c r="R89" s="16">
        <v>0.2</v>
      </c>
      <c r="S89" s="3">
        <f>+$R89*S$58</f>
        <v>6.4502508979191299E-3</v>
      </c>
      <c r="T89" s="16">
        <v>0.2</v>
      </c>
      <c r="U89" s="3">
        <f>+$T89*U$58</f>
        <v>7.0715756974218183E-3</v>
      </c>
      <c r="V89" s="16">
        <v>0.2</v>
      </c>
      <c r="W89" s="3">
        <f>+$V89*W$58</f>
        <v>5.7727410284999697E-2</v>
      </c>
      <c r="X89" s="3">
        <f>+E89+G89+I89+K89+M89+O89+Q89+S89+U89+W89</f>
        <v>1.2849146400351117</v>
      </c>
    </row>
    <row r="90" spans="1:52" ht="15.5" x14ac:dyDescent="0.35">
      <c r="A90" s="5" t="s">
        <v>10</v>
      </c>
      <c r="D90" s="16">
        <f>SUM(D88:D89)</f>
        <v>1</v>
      </c>
      <c r="E90" s="30">
        <f>SUM(E88:E89)</f>
        <v>1.5832441330629101</v>
      </c>
      <c r="F90" s="32">
        <f>SUM(F88:F89)</f>
        <v>1</v>
      </c>
      <c r="G90" s="30">
        <f t="shared" ref="G90:U90" si="63">SUM(G88:G89)</f>
        <v>0.66111686196787423</v>
      </c>
      <c r="H90" s="32">
        <f>SUM(H88:H89)</f>
        <v>1</v>
      </c>
      <c r="I90" s="30">
        <f t="shared" si="63"/>
        <v>0.16750326779775501</v>
      </c>
      <c r="J90" s="32">
        <f>SUM(J88:J89)</f>
        <v>1</v>
      </c>
      <c r="K90" s="30">
        <f t="shared" si="63"/>
        <v>1.229958293739359E-2</v>
      </c>
      <c r="L90" s="32">
        <f>SUM(L88:L89)</f>
        <v>1</v>
      </c>
      <c r="M90" s="30">
        <f t="shared" si="63"/>
        <v>6.986070555335884E-2</v>
      </c>
      <c r="N90" s="32">
        <f>SUM(N88:N89)</f>
        <v>1</v>
      </c>
      <c r="O90" s="30">
        <f t="shared" si="63"/>
        <v>2.808380788781923</v>
      </c>
      <c r="P90" s="32">
        <f>SUM(P88:P89)</f>
        <v>1</v>
      </c>
      <c r="Q90" s="30">
        <f t="shared" si="63"/>
        <v>0.76592167567264013</v>
      </c>
      <c r="R90" s="32">
        <f>SUM(R88:R89)</f>
        <v>1</v>
      </c>
      <c r="S90" s="30">
        <f t="shared" si="63"/>
        <v>3.2251254489595649E-2</v>
      </c>
      <c r="T90" s="32">
        <f>SUM(T88:T89)</f>
        <v>1</v>
      </c>
      <c r="U90" s="30">
        <f t="shared" si="63"/>
        <v>3.5357878487109091E-2</v>
      </c>
      <c r="V90" s="32">
        <f>SUM(V88:V89)</f>
        <v>1</v>
      </c>
      <c r="W90" s="30">
        <f t="shared" ref="W90" si="64">SUM(W88:W89)</f>
        <v>0.28863705142499851</v>
      </c>
      <c r="X90" s="3">
        <f>+E90+G90+I90+K90+M90+O90+Q90+S90+U90+W90</f>
        <v>6.4245732001755584</v>
      </c>
      <c r="AB90" s="4" t="s">
        <v>0</v>
      </c>
      <c r="AC90" s="4" t="s">
        <v>1</v>
      </c>
      <c r="AD90" s="4" t="s">
        <v>2</v>
      </c>
      <c r="AE90" s="4" t="s">
        <v>3</v>
      </c>
      <c r="AF90" s="4" t="s">
        <v>4</v>
      </c>
      <c r="AG90" s="4" t="s">
        <v>5</v>
      </c>
      <c r="AH90" s="4" t="s">
        <v>6</v>
      </c>
      <c r="AI90" s="4" t="s">
        <v>79</v>
      </c>
      <c r="AJ90" s="4" t="s">
        <v>81</v>
      </c>
      <c r="AK90" s="4" t="s">
        <v>9</v>
      </c>
      <c r="AL90" t="s">
        <v>126</v>
      </c>
    </row>
    <row r="91" spans="1:52" ht="15.5" x14ac:dyDescent="0.35">
      <c r="A91" s="4" t="s">
        <v>154</v>
      </c>
      <c r="AA91" t="s">
        <v>154</v>
      </c>
      <c r="AB91" s="3">
        <f>+E61</f>
        <v>526.16480022124051</v>
      </c>
      <c r="AC91" s="3">
        <f>+G61</f>
        <v>219.71117046065689</v>
      </c>
      <c r="AD91" s="3">
        <f>+I61</f>
        <v>55.666919331453911</v>
      </c>
      <c r="AE91" s="3">
        <f>+K61</f>
        <v>4.0875613961938022</v>
      </c>
      <c r="AF91" s="3">
        <f>+M61</f>
        <v>23.217041145566256</v>
      </c>
      <c r="AG91" s="3">
        <f>+O61</f>
        <v>933.31854880519222</v>
      </c>
      <c r="AH91" s="3">
        <f>+Q61</f>
        <v>254.54130354854072</v>
      </c>
      <c r="AI91" s="3">
        <f>+S61</f>
        <v>10.718166908708955</v>
      </c>
      <c r="AJ91" s="3">
        <f>+U61</f>
        <v>11.750601617215922</v>
      </c>
      <c r="AK91" s="3">
        <f>+W61</f>
        <v>95.923713423574483</v>
      </c>
      <c r="AL91" s="3">
        <f>SUM(AB91:AK91)</f>
        <v>2135.0998268583439</v>
      </c>
      <c r="AO91" s="4" t="s">
        <v>0</v>
      </c>
      <c r="AP91" s="4" t="s">
        <v>1</v>
      </c>
      <c r="AQ91" s="4" t="s">
        <v>2</v>
      </c>
      <c r="AR91" s="4" t="s">
        <v>3</v>
      </c>
      <c r="AS91" s="4" t="s">
        <v>4</v>
      </c>
      <c r="AT91" s="4" t="s">
        <v>5</v>
      </c>
      <c r="AU91" s="4" t="s">
        <v>6</v>
      </c>
      <c r="AV91" s="4" t="s">
        <v>7</v>
      </c>
      <c r="AW91" s="4" t="s">
        <v>81</v>
      </c>
      <c r="AX91" s="4" t="s">
        <v>9</v>
      </c>
      <c r="AY91" s="4" t="s">
        <v>10</v>
      </c>
    </row>
    <row r="92" spans="1:52" ht="15.5" x14ac:dyDescent="0.35">
      <c r="A92" s="5" t="s">
        <v>156</v>
      </c>
      <c r="B92" t="s">
        <v>143</v>
      </c>
      <c r="C92">
        <v>25</v>
      </c>
      <c r="D92" s="16">
        <v>0.1</v>
      </c>
      <c r="E92" s="3">
        <f t="shared" ref="E92:E97" si="65">+$D92*E$61</f>
        <v>52.616480022124051</v>
      </c>
      <c r="F92" s="16">
        <v>0.1</v>
      </c>
      <c r="G92" s="3">
        <f>+$F92*G$61</f>
        <v>21.971117046065689</v>
      </c>
      <c r="H92" s="16">
        <v>0</v>
      </c>
      <c r="I92" s="3">
        <f t="shared" ref="I92:I97" si="66">+$H92*I$61</f>
        <v>0</v>
      </c>
      <c r="J92" s="16">
        <v>0</v>
      </c>
      <c r="K92" s="3">
        <f>+$J92*K$61</f>
        <v>0</v>
      </c>
      <c r="L92" s="16">
        <v>0.1</v>
      </c>
      <c r="M92" s="3">
        <f>+$L92*M$61</f>
        <v>2.3217041145566255</v>
      </c>
      <c r="N92" s="16">
        <v>0</v>
      </c>
      <c r="O92" s="3">
        <f>+$N92*O$61</f>
        <v>0</v>
      </c>
      <c r="P92" s="16">
        <v>0</v>
      </c>
      <c r="Q92" s="3">
        <f>+$P92*Q$61</f>
        <v>0</v>
      </c>
      <c r="R92" s="16">
        <v>0</v>
      </c>
      <c r="S92" s="3">
        <f>+$R92*S$61</f>
        <v>0</v>
      </c>
      <c r="T92" s="16">
        <v>0</v>
      </c>
      <c r="U92" s="3">
        <f>+$T92*U$61</f>
        <v>0</v>
      </c>
      <c r="V92" s="16">
        <v>0</v>
      </c>
      <c r="W92" s="3">
        <f>+$V92*W$61</f>
        <v>0</v>
      </c>
      <c r="X92" s="3">
        <f t="shared" ref="X92:X98" si="67">+E92+G92+I92+K92+M92+O92+Q92+S92+U92+W92</f>
        <v>76.909301182746361</v>
      </c>
      <c r="AA92" s="5" t="s">
        <v>156</v>
      </c>
      <c r="AB92" s="16">
        <f t="shared" ref="AB92:AB98" si="68">+D92</f>
        <v>0.1</v>
      </c>
      <c r="AC92" s="16">
        <f t="shared" ref="AC92:AC98" si="69">+F92</f>
        <v>0.1</v>
      </c>
      <c r="AD92" s="16">
        <f t="shared" ref="AD92:AD97" si="70">+H92</f>
        <v>0</v>
      </c>
      <c r="AE92" s="16">
        <f t="shared" ref="AE92:AE97" si="71">+J92</f>
        <v>0</v>
      </c>
      <c r="AF92" s="16">
        <f t="shared" ref="AF92:AF98" si="72">+L92</f>
        <v>0.1</v>
      </c>
      <c r="AG92" s="16">
        <f t="shared" ref="AG92:AG98" si="73">+N92</f>
        <v>0</v>
      </c>
      <c r="AH92" s="16">
        <f t="shared" ref="AH92:AH98" si="74">+P92</f>
        <v>0</v>
      </c>
      <c r="AI92" s="16">
        <f t="shared" ref="AI92:AI98" si="75">+R92</f>
        <v>0</v>
      </c>
      <c r="AJ92" s="16">
        <f t="shared" ref="AJ92:AJ98" si="76">+T92</f>
        <v>0</v>
      </c>
      <c r="AK92" s="16">
        <f t="shared" ref="AK92:AK98" si="77">+V92</f>
        <v>0</v>
      </c>
      <c r="AL92" s="3"/>
      <c r="AN92" s="5" t="s">
        <v>156</v>
      </c>
      <c r="AO92" s="3">
        <f t="shared" ref="AO92:AO98" si="78">+E92</f>
        <v>52.616480022124051</v>
      </c>
      <c r="AP92" s="3">
        <f t="shared" ref="AP92:AP98" si="79">+G92</f>
        <v>21.971117046065689</v>
      </c>
      <c r="AQ92" s="3">
        <f t="shared" ref="AQ92:AQ98" si="80">+I92</f>
        <v>0</v>
      </c>
      <c r="AR92" s="3">
        <f t="shared" ref="AR92:AR98" si="81">+K92</f>
        <v>0</v>
      </c>
      <c r="AS92" s="3">
        <f t="shared" ref="AS92:AS98" si="82">+M92</f>
        <v>2.3217041145566255</v>
      </c>
      <c r="AT92" s="3">
        <f t="shared" ref="AT92:AT98" si="83">+O92</f>
        <v>0</v>
      </c>
      <c r="AU92" s="3">
        <f t="shared" ref="AU92:AU98" si="84">+Q92</f>
        <v>0</v>
      </c>
      <c r="AV92" s="3">
        <f t="shared" ref="AV92:AV98" si="85">+S92</f>
        <v>0</v>
      </c>
      <c r="AW92" s="3">
        <f t="shared" ref="AW92:AW98" si="86">+U92</f>
        <v>0</v>
      </c>
      <c r="AX92" s="3">
        <f t="shared" ref="AX92:AX98" si="87">+W92</f>
        <v>0</v>
      </c>
      <c r="AY92" s="3">
        <f>SUM(AO92:AX92)</f>
        <v>76.909301182746361</v>
      </c>
    </row>
    <row r="93" spans="1:52" ht="15.5" x14ac:dyDescent="0.35">
      <c r="A93" s="5" t="s">
        <v>157</v>
      </c>
      <c r="B93" t="s">
        <v>140</v>
      </c>
      <c r="C93">
        <v>25</v>
      </c>
      <c r="D93" s="16">
        <v>0.1</v>
      </c>
      <c r="E93" s="3">
        <f t="shared" si="65"/>
        <v>52.616480022124051</v>
      </c>
      <c r="F93" s="16">
        <v>0.1</v>
      </c>
      <c r="G93" s="3">
        <f t="shared" ref="G93:G97" si="88">+$F93*G$61</f>
        <v>21.971117046065689</v>
      </c>
      <c r="H93" s="16">
        <v>0.15</v>
      </c>
      <c r="I93" s="3">
        <f t="shared" si="66"/>
        <v>8.3500378997180871</v>
      </c>
      <c r="J93" s="16">
        <v>0.15</v>
      </c>
      <c r="K93" s="3">
        <f>+$J93*K$61</f>
        <v>0.61313420942907026</v>
      </c>
      <c r="L93" s="16">
        <v>0.1</v>
      </c>
      <c r="M93" s="3">
        <f t="shared" ref="M93:M97" si="89">+$L93*M$61</f>
        <v>2.3217041145566255</v>
      </c>
      <c r="N93" s="16">
        <v>0.3</v>
      </c>
      <c r="O93" s="3">
        <f t="shared" ref="O93:O97" si="90">+$N93*O$61</f>
        <v>279.99556464155768</v>
      </c>
      <c r="P93" s="16">
        <v>0.3</v>
      </c>
      <c r="Q93" s="3">
        <f t="shared" ref="Q93:Q97" si="91">+$P93*Q$61</f>
        <v>76.362391064562217</v>
      </c>
      <c r="R93" s="16">
        <v>0.25</v>
      </c>
      <c r="S93" s="3">
        <f t="shared" ref="S93:S97" si="92">+$R93*S$61</f>
        <v>2.6795417271772388</v>
      </c>
      <c r="T93" s="16">
        <v>0.25</v>
      </c>
      <c r="U93" s="3">
        <f t="shared" ref="U93:U97" si="93">+$T93*U$61</f>
        <v>2.9376504043039806</v>
      </c>
      <c r="V93" s="16">
        <v>0.25</v>
      </c>
      <c r="W93" s="3">
        <f t="shared" ref="W93:W97" si="94">+$V93*W$61</f>
        <v>23.980928355893621</v>
      </c>
      <c r="X93" s="3">
        <f t="shared" si="67"/>
        <v>471.82854948538829</v>
      </c>
      <c r="AA93" s="5" t="s">
        <v>157</v>
      </c>
      <c r="AB93" s="16">
        <f t="shared" si="68"/>
        <v>0.1</v>
      </c>
      <c r="AC93" s="16">
        <f t="shared" si="69"/>
        <v>0.1</v>
      </c>
      <c r="AD93" s="16">
        <f t="shared" si="70"/>
        <v>0.15</v>
      </c>
      <c r="AE93" s="16">
        <f t="shared" si="71"/>
        <v>0.15</v>
      </c>
      <c r="AF93" s="16">
        <f t="shared" si="72"/>
        <v>0.1</v>
      </c>
      <c r="AG93" s="16">
        <f t="shared" si="73"/>
        <v>0.3</v>
      </c>
      <c r="AH93" s="16">
        <f t="shared" si="74"/>
        <v>0.3</v>
      </c>
      <c r="AI93" s="16">
        <f t="shared" si="75"/>
        <v>0.25</v>
      </c>
      <c r="AJ93" s="16">
        <f t="shared" si="76"/>
        <v>0.25</v>
      </c>
      <c r="AK93" s="16">
        <f t="shared" si="77"/>
        <v>0.25</v>
      </c>
      <c r="AN93" s="5" t="s">
        <v>157</v>
      </c>
      <c r="AO93" s="3">
        <f t="shared" si="78"/>
        <v>52.616480022124051</v>
      </c>
      <c r="AP93" s="3">
        <f t="shared" si="79"/>
        <v>21.971117046065689</v>
      </c>
      <c r="AQ93" s="3">
        <f t="shared" si="80"/>
        <v>8.3500378997180871</v>
      </c>
      <c r="AR93" s="3">
        <f t="shared" si="81"/>
        <v>0.61313420942907026</v>
      </c>
      <c r="AS93" s="3">
        <f t="shared" si="82"/>
        <v>2.3217041145566255</v>
      </c>
      <c r="AT93" s="3">
        <f t="shared" si="83"/>
        <v>279.99556464155768</v>
      </c>
      <c r="AU93" s="3">
        <f t="shared" si="84"/>
        <v>76.362391064562217</v>
      </c>
      <c r="AV93" s="3">
        <f t="shared" si="85"/>
        <v>2.6795417271772388</v>
      </c>
      <c r="AW93" s="3">
        <f t="shared" si="86"/>
        <v>2.9376504043039806</v>
      </c>
      <c r="AX93" s="3">
        <f t="shared" si="87"/>
        <v>23.980928355893621</v>
      </c>
      <c r="AY93" s="3">
        <f t="shared" ref="AY93:AY98" si="95">SUM(AO93:AX93)</f>
        <v>471.82854948538829</v>
      </c>
    </row>
    <row r="94" spans="1:52" ht="15.5" x14ac:dyDescent="0.35">
      <c r="A94" s="5" t="s">
        <v>158</v>
      </c>
      <c r="B94" t="s">
        <v>143</v>
      </c>
      <c r="C94">
        <v>25</v>
      </c>
      <c r="D94" s="16">
        <v>0.15</v>
      </c>
      <c r="E94" s="3">
        <f t="shared" si="65"/>
        <v>78.924720033186077</v>
      </c>
      <c r="F94" s="16">
        <v>0.15</v>
      </c>
      <c r="G94" s="3">
        <f t="shared" si="88"/>
        <v>32.956675569098529</v>
      </c>
      <c r="H94" s="16">
        <v>0</v>
      </c>
      <c r="I94" s="3">
        <f t="shared" si="66"/>
        <v>0</v>
      </c>
      <c r="J94" s="16">
        <v>0</v>
      </c>
      <c r="K94" s="3">
        <f t="shared" ref="K94:K97" si="96">+$J94*K$61</f>
        <v>0</v>
      </c>
      <c r="L94" s="16">
        <v>0.15</v>
      </c>
      <c r="M94" s="3">
        <f t="shared" si="89"/>
        <v>3.4825561718349385</v>
      </c>
      <c r="N94" s="16">
        <v>0.3</v>
      </c>
      <c r="O94" s="3">
        <f t="shared" si="90"/>
        <v>279.99556464155768</v>
      </c>
      <c r="P94" s="16">
        <v>0.3</v>
      </c>
      <c r="Q94" s="3">
        <f t="shared" si="91"/>
        <v>76.362391064562217</v>
      </c>
      <c r="R94" s="16">
        <v>0.3</v>
      </c>
      <c r="S94" s="3">
        <f t="shared" si="92"/>
        <v>3.2154500726126867</v>
      </c>
      <c r="T94" s="16">
        <v>0.3</v>
      </c>
      <c r="U94" s="3">
        <f t="shared" si="93"/>
        <v>3.5251804851647766</v>
      </c>
      <c r="V94" s="16">
        <v>0.3</v>
      </c>
      <c r="W94" s="3">
        <f t="shared" si="94"/>
        <v>28.777114027072344</v>
      </c>
      <c r="X94" s="3">
        <f t="shared" si="67"/>
        <v>507.23965206508922</v>
      </c>
      <c r="AA94" s="5" t="s">
        <v>158</v>
      </c>
      <c r="AB94" s="16">
        <f t="shared" si="68"/>
        <v>0.15</v>
      </c>
      <c r="AC94" s="16">
        <f t="shared" si="69"/>
        <v>0.15</v>
      </c>
      <c r="AD94" s="16">
        <f t="shared" si="70"/>
        <v>0</v>
      </c>
      <c r="AE94" s="16">
        <f t="shared" si="71"/>
        <v>0</v>
      </c>
      <c r="AF94" s="16">
        <f t="shared" si="72"/>
        <v>0.15</v>
      </c>
      <c r="AG94" s="16">
        <f t="shared" si="73"/>
        <v>0.3</v>
      </c>
      <c r="AH94" s="16">
        <f t="shared" si="74"/>
        <v>0.3</v>
      </c>
      <c r="AI94" s="16">
        <f t="shared" si="75"/>
        <v>0.3</v>
      </c>
      <c r="AJ94" s="16">
        <f t="shared" si="76"/>
        <v>0.3</v>
      </c>
      <c r="AK94" s="16">
        <f t="shared" si="77"/>
        <v>0.3</v>
      </c>
      <c r="AN94" s="5" t="s">
        <v>158</v>
      </c>
      <c r="AO94" s="3">
        <f t="shared" si="78"/>
        <v>78.924720033186077</v>
      </c>
      <c r="AP94" s="3">
        <f t="shared" si="79"/>
        <v>32.956675569098529</v>
      </c>
      <c r="AQ94" s="3">
        <f t="shared" si="80"/>
        <v>0</v>
      </c>
      <c r="AR94" s="3">
        <f t="shared" si="81"/>
        <v>0</v>
      </c>
      <c r="AS94" s="3">
        <f t="shared" si="82"/>
        <v>3.4825561718349385</v>
      </c>
      <c r="AT94" s="3">
        <f t="shared" si="83"/>
        <v>279.99556464155768</v>
      </c>
      <c r="AU94" s="3">
        <f t="shared" si="84"/>
        <v>76.362391064562217</v>
      </c>
      <c r="AV94" s="3">
        <f t="shared" si="85"/>
        <v>3.2154500726126867</v>
      </c>
      <c r="AW94" s="3">
        <f t="shared" si="86"/>
        <v>3.5251804851647766</v>
      </c>
      <c r="AX94" s="3">
        <f t="shared" si="87"/>
        <v>28.777114027072344</v>
      </c>
      <c r="AY94" s="3">
        <f t="shared" si="95"/>
        <v>507.23965206508922</v>
      </c>
    </row>
    <row r="95" spans="1:52" ht="15.5" x14ac:dyDescent="0.35">
      <c r="A95" s="5" t="s">
        <v>159</v>
      </c>
      <c r="B95" t="s">
        <v>143</v>
      </c>
      <c r="C95">
        <v>25</v>
      </c>
      <c r="D95" s="16">
        <v>0.05</v>
      </c>
      <c r="E95" s="3">
        <f t="shared" si="65"/>
        <v>26.308240011062026</v>
      </c>
      <c r="F95" s="16">
        <v>0.05</v>
      </c>
      <c r="G95" s="3">
        <f t="shared" si="88"/>
        <v>10.985558523032845</v>
      </c>
      <c r="H95" s="16">
        <v>0</v>
      </c>
      <c r="I95" s="3">
        <f t="shared" si="66"/>
        <v>0</v>
      </c>
      <c r="J95" s="16">
        <v>0</v>
      </c>
      <c r="K95" s="3">
        <f t="shared" si="96"/>
        <v>0</v>
      </c>
      <c r="L95" s="16">
        <v>0</v>
      </c>
      <c r="M95" s="3">
        <f t="shared" si="89"/>
        <v>0</v>
      </c>
      <c r="N95" s="16">
        <v>0.02</v>
      </c>
      <c r="O95" s="3">
        <f t="shared" si="90"/>
        <v>18.666370976103845</v>
      </c>
      <c r="P95" s="16">
        <v>0.02</v>
      </c>
      <c r="Q95" s="3">
        <f t="shared" si="91"/>
        <v>5.0908260709708149</v>
      </c>
      <c r="R95" s="16">
        <v>0.05</v>
      </c>
      <c r="S95" s="3">
        <f t="shared" si="92"/>
        <v>0.53590834543544774</v>
      </c>
      <c r="T95" s="16">
        <v>0.05</v>
      </c>
      <c r="U95" s="3">
        <f t="shared" si="93"/>
        <v>0.58753008086079617</v>
      </c>
      <c r="V95" s="16">
        <v>0.05</v>
      </c>
      <c r="W95" s="3">
        <f t="shared" si="94"/>
        <v>4.7961856711787245</v>
      </c>
      <c r="X95" s="3">
        <f t="shared" si="67"/>
        <v>66.970619678644482</v>
      </c>
      <c r="AA95" s="5" t="s">
        <v>159</v>
      </c>
      <c r="AB95" s="16">
        <f t="shared" si="68"/>
        <v>0.05</v>
      </c>
      <c r="AC95" s="16">
        <f t="shared" si="69"/>
        <v>0.05</v>
      </c>
      <c r="AD95" s="16">
        <f t="shared" si="70"/>
        <v>0</v>
      </c>
      <c r="AE95" s="16">
        <f t="shared" si="71"/>
        <v>0</v>
      </c>
      <c r="AF95" s="16">
        <f t="shared" si="72"/>
        <v>0</v>
      </c>
      <c r="AG95" s="16">
        <f t="shared" si="73"/>
        <v>0.02</v>
      </c>
      <c r="AH95" s="16">
        <f t="shared" si="74"/>
        <v>0.02</v>
      </c>
      <c r="AI95" s="16">
        <f t="shared" si="75"/>
        <v>0.05</v>
      </c>
      <c r="AJ95" s="16">
        <f t="shared" si="76"/>
        <v>0.05</v>
      </c>
      <c r="AK95" s="16">
        <f t="shared" si="77"/>
        <v>0.05</v>
      </c>
      <c r="AN95" s="5" t="s">
        <v>159</v>
      </c>
      <c r="AO95" s="3">
        <f t="shared" si="78"/>
        <v>26.308240011062026</v>
      </c>
      <c r="AP95" s="3">
        <f t="shared" si="79"/>
        <v>10.985558523032845</v>
      </c>
      <c r="AQ95" s="3">
        <f t="shared" si="80"/>
        <v>0</v>
      </c>
      <c r="AR95" s="3">
        <f t="shared" si="81"/>
        <v>0</v>
      </c>
      <c r="AS95" s="3">
        <f t="shared" si="82"/>
        <v>0</v>
      </c>
      <c r="AT95" s="3">
        <f t="shared" si="83"/>
        <v>18.666370976103845</v>
      </c>
      <c r="AU95" s="3">
        <f t="shared" si="84"/>
        <v>5.0908260709708149</v>
      </c>
      <c r="AV95" s="3">
        <f t="shared" si="85"/>
        <v>0.53590834543544774</v>
      </c>
      <c r="AW95" s="3">
        <f t="shared" si="86"/>
        <v>0.58753008086079617</v>
      </c>
      <c r="AX95" s="3">
        <f t="shared" si="87"/>
        <v>4.7961856711787245</v>
      </c>
      <c r="AY95" s="3">
        <f t="shared" si="95"/>
        <v>66.970619678644482</v>
      </c>
    </row>
    <row r="96" spans="1:52" ht="15.5" x14ac:dyDescent="0.35">
      <c r="A96" s="5" t="s">
        <v>148</v>
      </c>
      <c r="B96" t="s">
        <v>146</v>
      </c>
      <c r="C96">
        <v>35</v>
      </c>
      <c r="D96" s="16">
        <v>0.1</v>
      </c>
      <c r="E96" s="3">
        <f t="shared" si="65"/>
        <v>52.616480022124051</v>
      </c>
      <c r="F96" s="16">
        <v>0.1</v>
      </c>
      <c r="G96" s="3">
        <f t="shared" si="88"/>
        <v>21.971117046065689</v>
      </c>
      <c r="H96" s="16">
        <v>0.2</v>
      </c>
      <c r="I96" s="3">
        <f t="shared" si="66"/>
        <v>11.133383866290783</v>
      </c>
      <c r="J96" s="16">
        <v>0.2</v>
      </c>
      <c r="K96" s="3">
        <f t="shared" si="96"/>
        <v>0.81751227923876046</v>
      </c>
      <c r="L96" s="16">
        <v>0.05</v>
      </c>
      <c r="M96" s="3">
        <f t="shared" si="89"/>
        <v>1.1608520572783128</v>
      </c>
      <c r="N96" s="16">
        <v>0.1</v>
      </c>
      <c r="O96" s="3">
        <f t="shared" si="90"/>
        <v>93.331854880519231</v>
      </c>
      <c r="P96" s="16">
        <v>0.1</v>
      </c>
      <c r="Q96" s="3">
        <f t="shared" si="91"/>
        <v>25.454130354854072</v>
      </c>
      <c r="R96" s="16">
        <v>0</v>
      </c>
      <c r="S96" s="3">
        <f t="shared" si="92"/>
        <v>0</v>
      </c>
      <c r="T96" s="16">
        <v>0</v>
      </c>
      <c r="U96" s="3">
        <f t="shared" si="93"/>
        <v>0</v>
      </c>
      <c r="V96" s="16">
        <v>0</v>
      </c>
      <c r="W96" s="3">
        <f t="shared" si="94"/>
        <v>0</v>
      </c>
      <c r="X96" s="3">
        <f t="shared" si="67"/>
        <v>206.4853305063709</v>
      </c>
      <c r="AA96" s="5" t="s">
        <v>148</v>
      </c>
      <c r="AB96" s="16">
        <f t="shared" si="68"/>
        <v>0.1</v>
      </c>
      <c r="AC96" s="16">
        <f t="shared" si="69"/>
        <v>0.1</v>
      </c>
      <c r="AD96" s="16">
        <f t="shared" si="70"/>
        <v>0.2</v>
      </c>
      <c r="AE96" s="16">
        <f t="shared" si="71"/>
        <v>0.2</v>
      </c>
      <c r="AF96" s="16">
        <f t="shared" si="72"/>
        <v>0.05</v>
      </c>
      <c r="AG96" s="16">
        <f t="shared" si="73"/>
        <v>0.1</v>
      </c>
      <c r="AH96" s="16">
        <f t="shared" si="74"/>
        <v>0.1</v>
      </c>
      <c r="AI96" s="16">
        <f t="shared" si="75"/>
        <v>0</v>
      </c>
      <c r="AJ96" s="16">
        <f t="shared" si="76"/>
        <v>0</v>
      </c>
      <c r="AK96" s="16">
        <f t="shared" si="77"/>
        <v>0</v>
      </c>
      <c r="AN96" s="5" t="s">
        <v>148</v>
      </c>
      <c r="AO96" s="3">
        <f t="shared" si="78"/>
        <v>52.616480022124051</v>
      </c>
      <c r="AP96" s="3">
        <f t="shared" si="79"/>
        <v>21.971117046065689</v>
      </c>
      <c r="AQ96" s="3">
        <f t="shared" si="80"/>
        <v>11.133383866290783</v>
      </c>
      <c r="AR96" s="3">
        <f t="shared" si="81"/>
        <v>0.81751227923876046</v>
      </c>
      <c r="AS96" s="3">
        <f t="shared" si="82"/>
        <v>1.1608520572783128</v>
      </c>
      <c r="AT96" s="3">
        <f t="shared" si="83"/>
        <v>93.331854880519231</v>
      </c>
      <c r="AU96" s="3">
        <f t="shared" si="84"/>
        <v>25.454130354854072</v>
      </c>
      <c r="AV96" s="3">
        <f t="shared" si="85"/>
        <v>0</v>
      </c>
      <c r="AW96" s="3">
        <f t="shared" si="86"/>
        <v>0</v>
      </c>
      <c r="AX96" s="3">
        <f t="shared" si="87"/>
        <v>0</v>
      </c>
      <c r="AY96" s="3">
        <f t="shared" si="95"/>
        <v>206.4853305063709</v>
      </c>
    </row>
    <row r="97" spans="1:51" ht="15.5" x14ac:dyDescent="0.35">
      <c r="A97" s="5" t="s">
        <v>149</v>
      </c>
      <c r="B97" t="s">
        <v>143</v>
      </c>
      <c r="C97">
        <v>25</v>
      </c>
      <c r="D97" s="16">
        <v>0.5</v>
      </c>
      <c r="E97" s="3">
        <f t="shared" si="65"/>
        <v>263.08240011062026</v>
      </c>
      <c r="F97" s="16">
        <v>0.5</v>
      </c>
      <c r="G97" s="3">
        <f t="shared" si="88"/>
        <v>109.85558523032844</v>
      </c>
      <c r="H97" s="16">
        <v>0.65</v>
      </c>
      <c r="I97" s="3">
        <f t="shared" si="66"/>
        <v>36.183497565445045</v>
      </c>
      <c r="J97" s="16">
        <v>0.65</v>
      </c>
      <c r="K97" s="3">
        <f t="shared" si="96"/>
        <v>2.6569149075259717</v>
      </c>
      <c r="L97" s="16">
        <v>0.6</v>
      </c>
      <c r="M97" s="3">
        <f t="shared" si="89"/>
        <v>13.930224687339754</v>
      </c>
      <c r="N97" s="16">
        <v>0.28000000000000003</v>
      </c>
      <c r="O97" s="3">
        <f t="shared" si="90"/>
        <v>261.32919366545383</v>
      </c>
      <c r="P97" s="16">
        <v>0.28000000000000003</v>
      </c>
      <c r="Q97" s="3">
        <f t="shared" si="91"/>
        <v>71.271564993591412</v>
      </c>
      <c r="R97" s="16">
        <v>0.4</v>
      </c>
      <c r="S97" s="3">
        <f t="shared" si="92"/>
        <v>4.2872667634835819</v>
      </c>
      <c r="T97" s="16">
        <v>0.4</v>
      </c>
      <c r="U97" s="3">
        <f t="shared" si="93"/>
        <v>4.7002406468863693</v>
      </c>
      <c r="V97" s="16">
        <v>0.4</v>
      </c>
      <c r="W97" s="3">
        <f t="shared" si="94"/>
        <v>38.369485369429796</v>
      </c>
      <c r="X97" s="3">
        <f t="shared" si="67"/>
        <v>805.66637394010445</v>
      </c>
      <c r="AA97" s="5" t="s">
        <v>149</v>
      </c>
      <c r="AB97" s="16">
        <f t="shared" si="68"/>
        <v>0.5</v>
      </c>
      <c r="AC97" s="16">
        <f t="shared" si="69"/>
        <v>0.5</v>
      </c>
      <c r="AD97" s="16">
        <f t="shared" si="70"/>
        <v>0.65</v>
      </c>
      <c r="AE97" s="16">
        <f t="shared" si="71"/>
        <v>0.65</v>
      </c>
      <c r="AF97" s="16">
        <f t="shared" si="72"/>
        <v>0.6</v>
      </c>
      <c r="AG97" s="16">
        <f t="shared" si="73"/>
        <v>0.28000000000000003</v>
      </c>
      <c r="AH97" s="16">
        <f t="shared" si="74"/>
        <v>0.28000000000000003</v>
      </c>
      <c r="AI97" s="16">
        <f t="shared" si="75"/>
        <v>0.4</v>
      </c>
      <c r="AJ97" s="16">
        <f t="shared" si="76"/>
        <v>0.4</v>
      </c>
      <c r="AK97" s="16">
        <f t="shared" si="77"/>
        <v>0.4</v>
      </c>
      <c r="AN97" s="5" t="s">
        <v>149</v>
      </c>
      <c r="AO97" s="3">
        <f t="shared" si="78"/>
        <v>263.08240011062026</v>
      </c>
      <c r="AP97" s="3">
        <f t="shared" si="79"/>
        <v>109.85558523032844</v>
      </c>
      <c r="AQ97" s="3">
        <f t="shared" si="80"/>
        <v>36.183497565445045</v>
      </c>
      <c r="AR97" s="3">
        <f t="shared" si="81"/>
        <v>2.6569149075259717</v>
      </c>
      <c r="AS97" s="3">
        <f t="shared" si="82"/>
        <v>13.930224687339754</v>
      </c>
      <c r="AT97" s="3">
        <f t="shared" si="83"/>
        <v>261.32919366545383</v>
      </c>
      <c r="AU97" s="3">
        <f t="shared" si="84"/>
        <v>71.271564993591412</v>
      </c>
      <c r="AV97" s="3">
        <f t="shared" si="85"/>
        <v>4.2872667634835819</v>
      </c>
      <c r="AW97" s="3">
        <f t="shared" si="86"/>
        <v>4.7002406468863693</v>
      </c>
      <c r="AX97" s="3">
        <f t="shared" si="87"/>
        <v>38.369485369429796</v>
      </c>
      <c r="AY97" s="3">
        <f t="shared" si="95"/>
        <v>805.66637394010445</v>
      </c>
    </row>
    <row r="98" spans="1:51" ht="15.5" x14ac:dyDescent="0.35">
      <c r="A98" s="5" t="s">
        <v>10</v>
      </c>
      <c r="D98" s="16">
        <f>SUM(D92:D97)</f>
        <v>1</v>
      </c>
      <c r="E98" s="30">
        <f t="shared" ref="E98:U98" si="97">SUM(E92:E97)</f>
        <v>526.16480022124051</v>
      </c>
      <c r="F98" s="16">
        <f>SUM(F92:F97)</f>
        <v>1</v>
      </c>
      <c r="G98" s="30">
        <f t="shared" si="97"/>
        <v>219.71117046065689</v>
      </c>
      <c r="H98" s="16">
        <f>SUM(H92:H97)</f>
        <v>1</v>
      </c>
      <c r="I98" s="30">
        <f t="shared" si="97"/>
        <v>55.666919331453911</v>
      </c>
      <c r="J98" s="16">
        <f>SUM(J92:J97)</f>
        <v>1</v>
      </c>
      <c r="K98" s="30">
        <f t="shared" si="97"/>
        <v>4.0875613961938022</v>
      </c>
      <c r="L98" s="16">
        <f>SUM(L92:L97)</f>
        <v>1</v>
      </c>
      <c r="M98" s="30">
        <f t="shared" si="97"/>
        <v>23.217041145566256</v>
      </c>
      <c r="N98" s="16">
        <f>SUM(N92:N97)</f>
        <v>1</v>
      </c>
      <c r="O98" s="30">
        <f t="shared" si="97"/>
        <v>933.31854880519222</v>
      </c>
      <c r="P98" s="16">
        <f>SUM(P92:P97)</f>
        <v>1</v>
      </c>
      <c r="Q98" s="30">
        <f t="shared" si="97"/>
        <v>254.54130354854072</v>
      </c>
      <c r="R98" s="16">
        <f>SUM(R92:R97)</f>
        <v>1</v>
      </c>
      <c r="S98" s="30">
        <f t="shared" si="97"/>
        <v>10.718166908708955</v>
      </c>
      <c r="T98" s="16">
        <f>SUM(T92:T97)</f>
        <v>1</v>
      </c>
      <c r="U98" s="30">
        <f t="shared" si="97"/>
        <v>11.750601617215922</v>
      </c>
      <c r="V98" s="16">
        <f>SUM(V92:V97)</f>
        <v>1</v>
      </c>
      <c r="W98" s="30">
        <f t="shared" ref="W98" si="98">SUM(W92:W97)</f>
        <v>95.923713423574497</v>
      </c>
      <c r="X98" s="3">
        <f t="shared" si="67"/>
        <v>2135.0998268583439</v>
      </c>
      <c r="AA98" s="5" t="s">
        <v>10</v>
      </c>
      <c r="AB98" s="16">
        <f t="shared" si="68"/>
        <v>1</v>
      </c>
      <c r="AC98" s="16">
        <f t="shared" si="69"/>
        <v>1</v>
      </c>
      <c r="AD98" s="16">
        <v>1</v>
      </c>
      <c r="AE98" s="16">
        <f>+H98</f>
        <v>1</v>
      </c>
      <c r="AF98" s="16">
        <f t="shared" si="72"/>
        <v>1</v>
      </c>
      <c r="AG98" s="16">
        <f t="shared" si="73"/>
        <v>1</v>
      </c>
      <c r="AH98" s="16">
        <f t="shared" si="74"/>
        <v>1</v>
      </c>
      <c r="AI98" s="16">
        <f t="shared" si="75"/>
        <v>1</v>
      </c>
      <c r="AJ98" s="16">
        <f t="shared" si="76"/>
        <v>1</v>
      </c>
      <c r="AK98" s="16">
        <f t="shared" si="77"/>
        <v>1</v>
      </c>
      <c r="AN98" s="5" t="s">
        <v>10</v>
      </c>
      <c r="AO98" s="3">
        <f t="shared" si="78"/>
        <v>526.16480022124051</v>
      </c>
      <c r="AP98" s="3">
        <f t="shared" si="79"/>
        <v>219.71117046065689</v>
      </c>
      <c r="AQ98" s="3">
        <f t="shared" si="80"/>
        <v>55.666919331453911</v>
      </c>
      <c r="AR98" s="3">
        <f t="shared" si="81"/>
        <v>4.0875613961938022</v>
      </c>
      <c r="AS98" s="3">
        <f t="shared" si="82"/>
        <v>23.217041145566256</v>
      </c>
      <c r="AT98" s="3">
        <f t="shared" si="83"/>
        <v>933.31854880519222</v>
      </c>
      <c r="AU98" s="3">
        <f t="shared" si="84"/>
        <v>254.54130354854072</v>
      </c>
      <c r="AV98" s="3">
        <f t="shared" si="85"/>
        <v>10.718166908708955</v>
      </c>
      <c r="AW98" s="3">
        <f t="shared" si="86"/>
        <v>11.750601617215922</v>
      </c>
      <c r="AX98" s="3">
        <f t="shared" si="87"/>
        <v>95.923713423574497</v>
      </c>
      <c r="AY98" s="3">
        <f t="shared" si="95"/>
        <v>2135.0998268583439</v>
      </c>
    </row>
    <row r="99" spans="1:51" ht="15.5" x14ac:dyDescent="0.35">
      <c r="A99" s="4" t="s">
        <v>160</v>
      </c>
      <c r="D99" s="4" t="s">
        <v>72</v>
      </c>
      <c r="E99" s="4"/>
      <c r="F99" s="4" t="s">
        <v>73</v>
      </c>
      <c r="G99" s="4"/>
      <c r="H99" s="4" t="s">
        <v>80</v>
      </c>
      <c r="I99" s="4"/>
      <c r="J99" s="4" t="s">
        <v>75</v>
      </c>
      <c r="K99" s="4"/>
      <c r="L99" s="4" t="s">
        <v>76</v>
      </c>
      <c r="M99" s="4"/>
      <c r="N99" s="4" t="s">
        <v>77</v>
      </c>
      <c r="O99" s="4"/>
      <c r="P99" s="4" t="s">
        <v>78</v>
      </c>
      <c r="Q99" s="4"/>
      <c r="R99" s="4" t="s">
        <v>79</v>
      </c>
      <c r="S99" s="4"/>
      <c r="T99" s="4" t="s">
        <v>81</v>
      </c>
      <c r="U99" s="4"/>
      <c r="V99" s="4" t="s">
        <v>9</v>
      </c>
      <c r="X99" s="4" t="s">
        <v>126</v>
      </c>
      <c r="AB99" s="16"/>
      <c r="AC99" s="16"/>
      <c r="AD99" s="16"/>
      <c r="AE99" s="16"/>
      <c r="AF99" s="16"/>
      <c r="AG99" s="16"/>
      <c r="AH99" s="16"/>
      <c r="AI99" s="16"/>
      <c r="AJ99" s="16"/>
      <c r="AK99" s="16"/>
    </row>
    <row r="100" spans="1:51" ht="15.5" x14ac:dyDescent="0.35">
      <c r="A100" s="4" t="s">
        <v>161</v>
      </c>
      <c r="C100" s="8" t="s">
        <v>129</v>
      </c>
      <c r="D100" s="8" t="s">
        <v>130</v>
      </c>
      <c r="E100" s="4" t="s">
        <v>58</v>
      </c>
      <c r="F100" s="8" t="s">
        <v>130</v>
      </c>
      <c r="G100" s="4" t="s">
        <v>58</v>
      </c>
      <c r="H100" s="8" t="s">
        <v>130</v>
      </c>
      <c r="I100" s="4" t="s">
        <v>58</v>
      </c>
      <c r="J100" s="8" t="s">
        <v>130</v>
      </c>
      <c r="K100" s="4" t="s">
        <v>58</v>
      </c>
      <c r="L100" s="8" t="s">
        <v>130</v>
      </c>
      <c r="M100" s="4" t="s">
        <v>58</v>
      </c>
      <c r="N100" s="8" t="s">
        <v>130</v>
      </c>
      <c r="O100" s="4" t="s">
        <v>58</v>
      </c>
      <c r="P100" s="8" t="s">
        <v>130</v>
      </c>
      <c r="Q100" s="4" t="s">
        <v>58</v>
      </c>
      <c r="R100" s="8" t="s">
        <v>130</v>
      </c>
      <c r="S100" s="4" t="s">
        <v>58</v>
      </c>
      <c r="T100" s="8" t="s">
        <v>130</v>
      </c>
      <c r="U100" s="4" t="s">
        <v>58</v>
      </c>
      <c r="V100" s="8" t="s">
        <v>130</v>
      </c>
      <c r="W100" s="4" t="s">
        <v>58</v>
      </c>
      <c r="AA100" s="4" t="s">
        <v>161</v>
      </c>
      <c r="AB100" s="4" t="s">
        <v>0</v>
      </c>
      <c r="AC100" s="4" t="s">
        <v>1</v>
      </c>
      <c r="AD100" s="4" t="s">
        <v>2</v>
      </c>
      <c r="AE100" s="4" t="s">
        <v>3</v>
      </c>
      <c r="AF100" s="4" t="s">
        <v>4</v>
      </c>
      <c r="AG100" s="4" t="s">
        <v>5</v>
      </c>
      <c r="AH100" s="4" t="s">
        <v>6</v>
      </c>
      <c r="AI100" s="4" t="s">
        <v>79</v>
      </c>
      <c r="AJ100" s="4" t="s">
        <v>81</v>
      </c>
      <c r="AK100" s="4" t="s">
        <v>9</v>
      </c>
    </row>
    <row r="101" spans="1:51" ht="15.5" x14ac:dyDescent="0.35">
      <c r="A101" s="5" t="s">
        <v>152</v>
      </c>
      <c r="C101">
        <v>16</v>
      </c>
      <c r="D101" s="16">
        <v>0.8</v>
      </c>
      <c r="E101" s="3">
        <f>+D101*E$62</f>
        <v>0.73793158832720884</v>
      </c>
      <c r="F101" s="16">
        <v>0.8</v>
      </c>
      <c r="G101" s="3">
        <f>+F101*G$62</f>
        <v>0.41421010906386657</v>
      </c>
      <c r="H101" s="16">
        <v>0.8</v>
      </c>
      <c r="I101" s="3">
        <f>+H101*I$62</f>
        <v>1.9959922471025519E-2</v>
      </c>
      <c r="J101" s="16">
        <v>0.8</v>
      </c>
      <c r="K101" s="3">
        <f>+J101*K$62</f>
        <v>8.0301485490074775E-3</v>
      </c>
      <c r="L101" s="16">
        <v>0.8</v>
      </c>
      <c r="M101" s="3">
        <f>+L101*M$62</f>
        <v>2.8816119824393402E-2</v>
      </c>
      <c r="N101" s="16">
        <v>0.8</v>
      </c>
      <c r="O101" s="3">
        <f>+N101*O$62</f>
        <v>1.4946480828223165</v>
      </c>
      <c r="P101" s="16">
        <v>0.8</v>
      </c>
      <c r="Q101" s="3">
        <f>+P101*Q$62</f>
        <v>0.38773444136552632</v>
      </c>
      <c r="R101" s="16">
        <v>0.2</v>
      </c>
      <c r="S101" s="3">
        <f>+R101*S$62</f>
        <v>6.9638183424895238E-3</v>
      </c>
      <c r="T101" s="16">
        <v>0.8</v>
      </c>
      <c r="U101" s="3">
        <f>+T101*U$62</f>
        <v>3.0087415796339209E-2</v>
      </c>
      <c r="V101" s="16">
        <v>0.8</v>
      </c>
      <c r="W101" s="3">
        <f>+V101*W$62</f>
        <v>0.16410726141718557</v>
      </c>
      <c r="X101" s="3">
        <f>+W101+U101+S101+Q101+O101+M101+K101+I101+G101+E101</f>
        <v>3.2924889079793589</v>
      </c>
      <c r="AA101" s="5" t="s">
        <v>152</v>
      </c>
      <c r="AB101" s="16">
        <f>+D101</f>
        <v>0.8</v>
      </c>
      <c r="AC101" s="16">
        <f>+F101</f>
        <v>0.8</v>
      </c>
      <c r="AD101" s="16">
        <f>+H101</f>
        <v>0.8</v>
      </c>
      <c r="AE101" s="16">
        <f>+J101</f>
        <v>0.8</v>
      </c>
      <c r="AF101" s="16">
        <f>+L101</f>
        <v>0.8</v>
      </c>
      <c r="AG101" s="16">
        <f>+N101</f>
        <v>0.8</v>
      </c>
      <c r="AH101" s="16">
        <f>+P101</f>
        <v>0.8</v>
      </c>
      <c r="AI101" s="16">
        <f>+R101</f>
        <v>0.2</v>
      </c>
      <c r="AJ101" s="16">
        <f>+T101</f>
        <v>0.8</v>
      </c>
      <c r="AK101" s="16">
        <f>+V101</f>
        <v>0.8</v>
      </c>
    </row>
    <row r="102" spans="1:51" ht="15.5" x14ac:dyDescent="0.35">
      <c r="A102" s="5" t="s">
        <v>153</v>
      </c>
      <c r="C102">
        <v>18</v>
      </c>
      <c r="D102" s="16">
        <v>0.2</v>
      </c>
      <c r="E102" s="3">
        <f>+D102*E$62</f>
        <v>0.18448289708180221</v>
      </c>
      <c r="F102" s="16">
        <v>0.2</v>
      </c>
      <c r="G102" s="3">
        <f>+F102*G$62</f>
        <v>0.10355252726596664</v>
      </c>
      <c r="H102" s="16">
        <v>0.2</v>
      </c>
      <c r="I102" s="3">
        <f>+H102*I$62</f>
        <v>4.9899806177563797E-3</v>
      </c>
      <c r="J102" s="16">
        <v>0.2</v>
      </c>
      <c r="K102" s="3">
        <f>+J102*K$62</f>
        <v>2.0075371372518694E-3</v>
      </c>
      <c r="L102" s="16">
        <v>0.2</v>
      </c>
      <c r="M102" s="3">
        <f>+L102*M$62</f>
        <v>7.2040299560983505E-3</v>
      </c>
      <c r="N102" s="16">
        <v>0.2</v>
      </c>
      <c r="O102" s="3">
        <f>+N102*O$62</f>
        <v>0.37366202070557913</v>
      </c>
      <c r="P102" s="16">
        <v>0.2</v>
      </c>
      <c r="Q102" s="3">
        <f>+P102*Q$62</f>
        <v>9.6933610341381579E-2</v>
      </c>
      <c r="R102" s="16">
        <v>0.8</v>
      </c>
      <c r="S102" s="3">
        <f>+R102*S$62</f>
        <v>2.7855273369958095E-2</v>
      </c>
      <c r="T102" s="16">
        <v>0.2</v>
      </c>
      <c r="U102" s="3">
        <f>+T102*U$62</f>
        <v>7.5218539490848023E-3</v>
      </c>
      <c r="V102" s="16">
        <v>0.2</v>
      </c>
      <c r="W102" s="3">
        <f>+V102*W$62</f>
        <v>4.1026815354296392E-2</v>
      </c>
      <c r="X102" s="3">
        <f>+W102+U102+S102+Q102+O102+M102+K102+I102+G102+E102</f>
        <v>0.8492365457791754</v>
      </c>
      <c r="AA102" s="5" t="s">
        <v>153</v>
      </c>
      <c r="AB102" s="16">
        <f>+D102</f>
        <v>0.2</v>
      </c>
      <c r="AC102" s="16">
        <f>+F102</f>
        <v>0.2</v>
      </c>
      <c r="AD102" s="16">
        <f>+H102</f>
        <v>0.2</v>
      </c>
      <c r="AE102" s="16">
        <f>+J102</f>
        <v>0.2</v>
      </c>
      <c r="AF102" s="16">
        <f>+L102</f>
        <v>0.2</v>
      </c>
      <c r="AG102" s="16">
        <f>+N102</f>
        <v>0.2</v>
      </c>
      <c r="AH102" s="16">
        <f>+P102</f>
        <v>0.2</v>
      </c>
      <c r="AI102" s="16">
        <f>+R102</f>
        <v>0.8</v>
      </c>
      <c r="AJ102" s="16">
        <f>+T102</f>
        <v>0.2</v>
      </c>
      <c r="AK102" s="16">
        <f>+V102</f>
        <v>0.2</v>
      </c>
    </row>
    <row r="103" spans="1:51" ht="15.5" x14ac:dyDescent="0.35">
      <c r="A103" s="5" t="s">
        <v>10</v>
      </c>
      <c r="D103" s="16">
        <f t="shared" ref="D103:X103" si="99">SUM(D101:D102)</f>
        <v>1</v>
      </c>
      <c r="E103" s="3">
        <f t="shared" si="99"/>
        <v>0.92241448540901105</v>
      </c>
      <c r="F103" s="16">
        <f t="shared" si="99"/>
        <v>1</v>
      </c>
      <c r="G103" s="3">
        <f t="shared" si="99"/>
        <v>0.51776263632983321</v>
      </c>
      <c r="H103" s="16">
        <f t="shared" si="99"/>
        <v>1</v>
      </c>
      <c r="I103" s="3">
        <f t="shared" si="99"/>
        <v>2.4949903088781897E-2</v>
      </c>
      <c r="J103" s="16">
        <f t="shared" si="99"/>
        <v>1</v>
      </c>
      <c r="K103" s="3">
        <f t="shared" si="99"/>
        <v>1.0037685686259347E-2</v>
      </c>
      <c r="L103" s="16">
        <f t="shared" si="99"/>
        <v>1</v>
      </c>
      <c r="M103" s="3">
        <f t="shared" si="99"/>
        <v>3.6020149780491756E-2</v>
      </c>
      <c r="N103" s="16">
        <f t="shared" si="99"/>
        <v>1</v>
      </c>
      <c r="O103" s="3">
        <f t="shared" si="99"/>
        <v>1.8683101035278957</v>
      </c>
      <c r="P103" s="16">
        <f t="shared" si="99"/>
        <v>1</v>
      </c>
      <c r="Q103" s="3">
        <f t="shared" si="99"/>
        <v>0.48466805170690791</v>
      </c>
      <c r="R103" s="16">
        <f t="shared" ref="R103" si="100">SUM(R101:R102)</f>
        <v>1</v>
      </c>
      <c r="S103" s="3">
        <f t="shared" si="99"/>
        <v>3.4819091712447618E-2</v>
      </c>
      <c r="T103" s="16">
        <f t="shared" ref="T103" si="101">SUM(T101:T102)</f>
        <v>1</v>
      </c>
      <c r="U103" s="3">
        <f t="shared" si="99"/>
        <v>3.7609269745424015E-2</v>
      </c>
      <c r="V103" s="16">
        <f t="shared" ref="V103" si="102">SUM(V101:V102)</f>
        <v>1</v>
      </c>
      <c r="W103" s="3">
        <f t="shared" si="99"/>
        <v>0.20513407677148196</v>
      </c>
      <c r="X103" s="3">
        <f t="shared" si="99"/>
        <v>4.141725453758534</v>
      </c>
      <c r="AA103" s="5" t="s">
        <v>10</v>
      </c>
      <c r="AB103" s="16">
        <f>+D103</f>
        <v>1</v>
      </c>
      <c r="AC103" s="16">
        <f>+F103</f>
        <v>1</v>
      </c>
      <c r="AD103" s="16">
        <f>+G103</f>
        <v>0.51776263632983321</v>
      </c>
      <c r="AE103" s="16">
        <f>+H103</f>
        <v>1</v>
      </c>
      <c r="AF103" s="16">
        <f>+L103</f>
        <v>1</v>
      </c>
      <c r="AG103" s="16">
        <f>+N103</f>
        <v>1</v>
      </c>
      <c r="AH103" s="16">
        <f>+P103</f>
        <v>1</v>
      </c>
      <c r="AI103" s="16">
        <f>+R103</f>
        <v>1</v>
      </c>
      <c r="AJ103" s="16">
        <f>+T103</f>
        <v>1</v>
      </c>
      <c r="AK103" s="16">
        <f>+V103</f>
        <v>1</v>
      </c>
    </row>
    <row r="104" spans="1:51" ht="15.5" x14ac:dyDescent="0.35">
      <c r="A104" s="5"/>
      <c r="D104" s="16"/>
      <c r="E104" s="3"/>
      <c r="F104" s="16"/>
      <c r="G104" s="3"/>
      <c r="H104" s="16"/>
      <c r="I104" s="3"/>
      <c r="J104" s="16"/>
      <c r="K104" s="3"/>
      <c r="L104" s="16"/>
      <c r="M104" s="3"/>
      <c r="N104" s="16"/>
      <c r="O104" s="3"/>
      <c r="P104" s="16"/>
      <c r="Q104" s="3"/>
      <c r="R104" s="16"/>
      <c r="S104" s="3"/>
      <c r="T104" s="16"/>
      <c r="U104" s="3"/>
      <c r="V104" s="16"/>
      <c r="W104" s="3"/>
      <c r="X104" s="3"/>
      <c r="AA104" s="5"/>
    </row>
    <row r="105" spans="1:51" ht="15.5" x14ac:dyDescent="0.35">
      <c r="A105" s="4" t="s">
        <v>162</v>
      </c>
      <c r="D105" s="16"/>
      <c r="E105" s="3"/>
      <c r="F105" s="16"/>
      <c r="G105" s="3"/>
      <c r="H105" s="3"/>
      <c r="I105" s="3"/>
      <c r="J105" s="3"/>
      <c r="K105" s="3"/>
      <c r="L105" s="3"/>
      <c r="M105" s="3"/>
      <c r="N105" s="3"/>
      <c r="O105" s="3"/>
      <c r="P105" s="3"/>
      <c r="Q105" s="3"/>
      <c r="R105" s="3"/>
      <c r="S105" s="3"/>
      <c r="T105" s="3"/>
      <c r="U105" s="3"/>
      <c r="V105" s="3"/>
      <c r="W105" s="3"/>
      <c r="X105" s="3"/>
      <c r="AA105" s="4" t="s">
        <v>163</v>
      </c>
      <c r="AB105" s="4" t="s">
        <v>0</v>
      </c>
      <c r="AC105" s="4" t="s">
        <v>1</v>
      </c>
      <c r="AD105" s="4" t="s">
        <v>2</v>
      </c>
      <c r="AE105" s="4" t="s">
        <v>3</v>
      </c>
      <c r="AF105" s="4" t="s">
        <v>4</v>
      </c>
      <c r="AG105" s="4" t="s">
        <v>5</v>
      </c>
      <c r="AH105" s="4" t="s">
        <v>6</v>
      </c>
      <c r="AI105" s="4" t="s">
        <v>79</v>
      </c>
      <c r="AJ105" s="4" t="s">
        <v>81</v>
      </c>
      <c r="AK105" s="4" t="s">
        <v>9</v>
      </c>
      <c r="AL105" t="s">
        <v>126</v>
      </c>
      <c r="AN105" s="4" t="s">
        <v>164</v>
      </c>
      <c r="AO105" s="4" t="s">
        <v>0</v>
      </c>
      <c r="AP105" s="4" t="s">
        <v>1</v>
      </c>
      <c r="AQ105" s="4" t="s">
        <v>2</v>
      </c>
      <c r="AR105" s="4" t="s">
        <v>3</v>
      </c>
      <c r="AS105" s="4" t="s">
        <v>4</v>
      </c>
      <c r="AT105" s="4" t="s">
        <v>5</v>
      </c>
      <c r="AU105" s="4" t="s">
        <v>6</v>
      </c>
      <c r="AV105" s="4" t="s">
        <v>79</v>
      </c>
      <c r="AW105" s="4" t="s">
        <v>81</v>
      </c>
      <c r="AX105" s="4" t="s">
        <v>9</v>
      </c>
      <c r="AY105" t="s">
        <v>126</v>
      </c>
    </row>
    <row r="106" spans="1:51" ht="15.5" x14ac:dyDescent="0.35">
      <c r="A106" s="5" t="s">
        <v>165</v>
      </c>
      <c r="B106" t="s">
        <v>166</v>
      </c>
      <c r="C106">
        <v>15</v>
      </c>
      <c r="D106" s="16">
        <v>0.8</v>
      </c>
      <c r="E106" s="3">
        <f t="shared" ref="E106:E113" si="103">+D106*(E$40-E$103)</f>
        <v>245.23926452074238</v>
      </c>
      <c r="F106" s="16">
        <v>0.75</v>
      </c>
      <c r="G106" s="3">
        <f t="shared" ref="G106:G113" si="104">+F106*(G$40-G$103)</f>
        <v>129.05233710521094</v>
      </c>
      <c r="H106" s="16">
        <v>0</v>
      </c>
      <c r="I106" s="3">
        <f t="shared" ref="I106:I113" si="105">+H106*(I$40-I$103)</f>
        <v>0</v>
      </c>
      <c r="J106" s="16">
        <v>0</v>
      </c>
      <c r="K106" s="3">
        <f t="shared" ref="K106:K113" si="106">+J106*(K$40-K$103)</f>
        <v>0</v>
      </c>
      <c r="L106" s="16">
        <v>0.2</v>
      </c>
      <c r="M106" s="3">
        <f t="shared" ref="M106:M113" si="107">+L106*(M$40-M$103)</f>
        <v>2.3941392887433515</v>
      </c>
      <c r="N106" s="16">
        <v>0</v>
      </c>
      <c r="O106" s="3">
        <f t="shared" ref="O106:O113" si="108">+N106*(O$40-O$103)</f>
        <v>0</v>
      </c>
      <c r="P106" s="16">
        <v>0</v>
      </c>
      <c r="Q106" s="3">
        <f t="shared" ref="Q106:Q113" si="109">+P106*(Q$40-Q$103)</f>
        <v>0</v>
      </c>
      <c r="R106" s="16">
        <v>0</v>
      </c>
      <c r="S106" s="3">
        <f t="shared" ref="S106:S113" si="110">+R106*(S$40-S$103)</f>
        <v>0</v>
      </c>
      <c r="T106" s="16">
        <v>0</v>
      </c>
      <c r="U106" s="3">
        <f t="shared" ref="U106:U113" si="111">+T106*(U$40-U$103)</f>
        <v>0</v>
      </c>
      <c r="V106" s="16">
        <v>0</v>
      </c>
      <c r="W106" s="3">
        <f t="shared" ref="W106:W113" si="112">+V106*(W$40-W$103)</f>
        <v>0</v>
      </c>
      <c r="X106" s="3">
        <f>+W106+U106+S106+Q106+O106+M106+K106+I106+G106+E106</f>
        <v>376.68574091469668</v>
      </c>
      <c r="AA106" s="5" t="s">
        <v>165</v>
      </c>
      <c r="AB106" s="16">
        <f t="shared" ref="AB106:AB113" si="113">+D106</f>
        <v>0.8</v>
      </c>
      <c r="AC106" s="16">
        <f t="shared" ref="AC106:AC113" si="114">+F106</f>
        <v>0.75</v>
      </c>
      <c r="AD106" s="16">
        <f t="shared" ref="AD106:AD111" si="115">+H106</f>
        <v>0</v>
      </c>
      <c r="AE106" s="16">
        <f t="shared" ref="AE106:AE111" si="116">+J106</f>
        <v>0</v>
      </c>
      <c r="AF106" s="16">
        <f t="shared" ref="AF106:AF113" si="117">+L106</f>
        <v>0.2</v>
      </c>
      <c r="AG106" s="16">
        <f t="shared" ref="AG106:AG113" si="118">+N106</f>
        <v>0</v>
      </c>
      <c r="AH106" s="16">
        <f t="shared" ref="AH106:AH113" si="119">+P106</f>
        <v>0</v>
      </c>
      <c r="AI106" s="16">
        <f t="shared" ref="AI106:AI113" si="120">+R106</f>
        <v>0</v>
      </c>
      <c r="AJ106" s="16">
        <f t="shared" ref="AJ106:AJ113" si="121">+T106</f>
        <v>0</v>
      </c>
      <c r="AK106" s="16">
        <f t="shared" ref="AK106:AK113" si="122">+V106</f>
        <v>0</v>
      </c>
      <c r="AN106" s="5" t="s">
        <v>165</v>
      </c>
      <c r="AO106" s="3">
        <f t="shared" ref="AO106:AO113" si="123">+E106</f>
        <v>245.23926452074238</v>
      </c>
      <c r="AP106" s="3">
        <f t="shared" ref="AP106:AP113" si="124">+G106</f>
        <v>129.05233710521094</v>
      </c>
      <c r="AQ106" s="3">
        <f t="shared" ref="AQ106:AQ113" si="125">+I106</f>
        <v>0</v>
      </c>
      <c r="AR106" s="3">
        <f t="shared" ref="AR106:AR113" si="126">+K106</f>
        <v>0</v>
      </c>
      <c r="AS106" s="3">
        <f t="shared" ref="AS106:AS113" si="127">+M106</f>
        <v>2.3941392887433515</v>
      </c>
      <c r="AT106" s="3">
        <f t="shared" ref="AT106:AT113" si="128">+O106</f>
        <v>0</v>
      </c>
      <c r="AU106" s="3">
        <f t="shared" ref="AU106:AU113" si="129">+Q106</f>
        <v>0</v>
      </c>
      <c r="AV106" s="3">
        <f t="shared" ref="AV106:AV113" si="130">+S106</f>
        <v>0</v>
      </c>
      <c r="AW106" s="3">
        <f t="shared" ref="AW106:AW113" si="131">+U106</f>
        <v>0</v>
      </c>
      <c r="AX106" s="3">
        <f t="shared" ref="AX106:AX113" si="132">+W106</f>
        <v>0</v>
      </c>
      <c r="AY106" s="3">
        <f>SUM(AO106:AX106)</f>
        <v>376.68574091469668</v>
      </c>
    </row>
    <row r="107" spans="1:51" ht="15.5" x14ac:dyDescent="0.35">
      <c r="A107" s="5" t="s">
        <v>168</v>
      </c>
      <c r="B107" t="s">
        <v>169</v>
      </c>
      <c r="C107">
        <v>25</v>
      </c>
      <c r="D107" s="16">
        <v>0</v>
      </c>
      <c r="E107" s="3">
        <f t="shared" si="103"/>
        <v>0</v>
      </c>
      <c r="F107" s="16">
        <v>0</v>
      </c>
      <c r="G107" s="3">
        <f t="shared" si="104"/>
        <v>0</v>
      </c>
      <c r="H107" s="16">
        <v>0.2</v>
      </c>
      <c r="I107" s="3">
        <f t="shared" si="105"/>
        <v>1.6583368919677035</v>
      </c>
      <c r="J107" s="16">
        <v>0.2</v>
      </c>
      <c r="K107" s="3">
        <f t="shared" si="106"/>
        <v>0.66717150861337127</v>
      </c>
      <c r="L107" s="16">
        <v>0.2</v>
      </c>
      <c r="M107" s="3">
        <f t="shared" si="107"/>
        <v>2.3941392887433515</v>
      </c>
      <c r="N107" s="16">
        <v>0.55000000000000004</v>
      </c>
      <c r="O107" s="3">
        <f t="shared" si="108"/>
        <v>341.4959484231739</v>
      </c>
      <c r="P107" s="16">
        <v>0.4</v>
      </c>
      <c r="Q107" s="3">
        <f t="shared" si="109"/>
        <v>64.42853967357162</v>
      </c>
      <c r="R107" s="16">
        <v>0.2</v>
      </c>
      <c r="S107" s="3">
        <f t="shared" si="110"/>
        <v>2.3143089624873516</v>
      </c>
      <c r="T107" s="16">
        <v>0</v>
      </c>
      <c r="U107" s="3">
        <f t="shared" si="111"/>
        <v>0</v>
      </c>
      <c r="V107" s="16">
        <v>0</v>
      </c>
      <c r="W107" s="3">
        <f t="shared" si="112"/>
        <v>0</v>
      </c>
      <c r="X107" s="3">
        <f>+W107+U107+S107+Q107+O107+M107+K107+I107+G107+E107</f>
        <v>412.95844474855727</v>
      </c>
      <c r="Y107" s="3">
        <f>+X106+X107</f>
        <v>789.64418566325389</v>
      </c>
      <c r="Z107" s="24">
        <f>+Y107/(X$48-X$49-X77-X85)</f>
        <v>1.0462756582862045</v>
      </c>
      <c r="AA107" s="5" t="s">
        <v>168</v>
      </c>
      <c r="AB107" s="16">
        <f t="shared" si="113"/>
        <v>0</v>
      </c>
      <c r="AC107" s="16">
        <f t="shared" si="114"/>
        <v>0</v>
      </c>
      <c r="AD107" s="16">
        <f t="shared" si="115"/>
        <v>0.2</v>
      </c>
      <c r="AE107" s="16">
        <f t="shared" si="116"/>
        <v>0.2</v>
      </c>
      <c r="AF107" s="16">
        <f t="shared" si="117"/>
        <v>0.2</v>
      </c>
      <c r="AG107" s="16">
        <f t="shared" si="118"/>
        <v>0.55000000000000004</v>
      </c>
      <c r="AH107" s="16">
        <f t="shared" si="119"/>
        <v>0.4</v>
      </c>
      <c r="AI107" s="16">
        <f t="shared" si="120"/>
        <v>0.2</v>
      </c>
      <c r="AJ107" s="16">
        <f t="shared" si="121"/>
        <v>0</v>
      </c>
      <c r="AK107" s="16">
        <f t="shared" si="122"/>
        <v>0</v>
      </c>
      <c r="AN107" s="5" t="s">
        <v>168</v>
      </c>
      <c r="AO107" s="3">
        <f t="shared" si="123"/>
        <v>0</v>
      </c>
      <c r="AP107" s="3">
        <f t="shared" si="124"/>
        <v>0</v>
      </c>
      <c r="AQ107" s="3">
        <f t="shared" si="125"/>
        <v>1.6583368919677035</v>
      </c>
      <c r="AR107" s="3">
        <f t="shared" si="126"/>
        <v>0.66717150861337127</v>
      </c>
      <c r="AS107" s="3">
        <f t="shared" si="127"/>
        <v>2.3941392887433515</v>
      </c>
      <c r="AT107" s="3">
        <f t="shared" si="128"/>
        <v>341.4959484231739</v>
      </c>
      <c r="AU107" s="3">
        <f t="shared" si="129"/>
        <v>64.42853967357162</v>
      </c>
      <c r="AV107" s="3">
        <f t="shared" si="130"/>
        <v>2.3143089624873516</v>
      </c>
      <c r="AW107" s="3">
        <f t="shared" si="131"/>
        <v>0</v>
      </c>
      <c r="AX107" s="3">
        <f t="shared" si="132"/>
        <v>0</v>
      </c>
      <c r="AY107" s="3">
        <f t="shared" ref="AY107:AY113" si="133">SUM(AO107:AX107)</f>
        <v>412.95844474855727</v>
      </c>
    </row>
    <row r="108" spans="1:51" ht="15.5" x14ac:dyDescent="0.35">
      <c r="A108" s="5" t="s">
        <v>156</v>
      </c>
      <c r="B108" t="s">
        <v>143</v>
      </c>
      <c r="C108">
        <v>25</v>
      </c>
      <c r="D108" s="16">
        <v>0.05</v>
      </c>
      <c r="E108" s="3">
        <f t="shared" si="103"/>
        <v>15.327454032546399</v>
      </c>
      <c r="F108" s="16">
        <v>0.05</v>
      </c>
      <c r="G108" s="3">
        <f t="shared" si="104"/>
        <v>8.6034891403473956</v>
      </c>
      <c r="H108" s="16">
        <v>0</v>
      </c>
      <c r="I108" s="3">
        <f t="shared" si="105"/>
        <v>0</v>
      </c>
      <c r="J108" s="16">
        <v>0</v>
      </c>
      <c r="K108" s="3">
        <f t="shared" si="106"/>
        <v>0</v>
      </c>
      <c r="L108" s="16">
        <v>0.1</v>
      </c>
      <c r="M108" s="3">
        <f t="shared" si="107"/>
        <v>1.1970696443716757</v>
      </c>
      <c r="N108" s="16">
        <v>0</v>
      </c>
      <c r="O108" s="3">
        <f t="shared" si="108"/>
        <v>0</v>
      </c>
      <c r="P108" s="16">
        <v>0.2</v>
      </c>
      <c r="Q108" s="3">
        <f t="shared" si="109"/>
        <v>32.21426983678581</v>
      </c>
      <c r="R108" s="16">
        <v>0.2</v>
      </c>
      <c r="S108" s="3">
        <f t="shared" si="110"/>
        <v>2.3143089624873516</v>
      </c>
      <c r="T108" s="16">
        <v>0.2</v>
      </c>
      <c r="U108" s="3">
        <f t="shared" si="111"/>
        <v>2.4997627957458493</v>
      </c>
      <c r="V108" s="16">
        <v>0.2</v>
      </c>
      <c r="W108" s="3">
        <f t="shared" si="112"/>
        <v>13.634578302744499</v>
      </c>
      <c r="X108" s="3">
        <f>+W108+U108+S108+Q108+O108+M108+K108+I108+G108+E108</f>
        <v>75.790932715028987</v>
      </c>
      <c r="AA108" s="5" t="s">
        <v>156</v>
      </c>
      <c r="AB108" s="16">
        <f t="shared" si="113"/>
        <v>0.05</v>
      </c>
      <c r="AC108" s="16">
        <f t="shared" si="114"/>
        <v>0.05</v>
      </c>
      <c r="AD108" s="16">
        <f t="shared" si="115"/>
        <v>0</v>
      </c>
      <c r="AE108" s="16">
        <f t="shared" si="116"/>
        <v>0</v>
      </c>
      <c r="AF108" s="16">
        <f t="shared" si="117"/>
        <v>0.1</v>
      </c>
      <c r="AG108" s="16">
        <f t="shared" si="118"/>
        <v>0</v>
      </c>
      <c r="AH108" s="16">
        <f t="shared" si="119"/>
        <v>0.2</v>
      </c>
      <c r="AI108" s="16">
        <f t="shared" si="120"/>
        <v>0.2</v>
      </c>
      <c r="AJ108" s="16">
        <f t="shared" si="121"/>
        <v>0.2</v>
      </c>
      <c r="AK108" s="16">
        <f t="shared" si="122"/>
        <v>0.2</v>
      </c>
      <c r="AN108" s="5" t="s">
        <v>156</v>
      </c>
      <c r="AO108" s="3">
        <f t="shared" si="123"/>
        <v>15.327454032546399</v>
      </c>
      <c r="AP108" s="3">
        <f t="shared" si="124"/>
        <v>8.6034891403473956</v>
      </c>
      <c r="AQ108" s="3">
        <f t="shared" si="125"/>
        <v>0</v>
      </c>
      <c r="AR108" s="3">
        <f t="shared" si="126"/>
        <v>0</v>
      </c>
      <c r="AS108" s="3">
        <f t="shared" si="127"/>
        <v>1.1970696443716757</v>
      </c>
      <c r="AT108" s="3">
        <f t="shared" si="128"/>
        <v>0</v>
      </c>
      <c r="AU108" s="3">
        <f t="shared" si="129"/>
        <v>32.21426983678581</v>
      </c>
      <c r="AV108" s="3">
        <f t="shared" si="130"/>
        <v>2.3143089624873516</v>
      </c>
      <c r="AW108" s="3">
        <f t="shared" si="131"/>
        <v>2.4997627957458493</v>
      </c>
      <c r="AX108" s="3">
        <f t="shared" si="132"/>
        <v>13.634578302744499</v>
      </c>
      <c r="AY108" s="3">
        <f t="shared" si="133"/>
        <v>75.790932715028987</v>
      </c>
    </row>
    <row r="109" spans="1:51" ht="15.5" x14ac:dyDescent="0.35">
      <c r="A109" s="5" t="s">
        <v>170</v>
      </c>
      <c r="B109" t="s">
        <v>140</v>
      </c>
      <c r="C109">
        <v>25</v>
      </c>
      <c r="D109" s="16">
        <v>0.05</v>
      </c>
      <c r="E109" s="3">
        <f t="shared" si="103"/>
        <v>15.327454032546399</v>
      </c>
      <c r="F109" s="16">
        <v>0.05</v>
      </c>
      <c r="G109" s="3">
        <f t="shared" si="104"/>
        <v>8.6034891403473956</v>
      </c>
      <c r="H109" s="16">
        <v>0.1</v>
      </c>
      <c r="I109" s="3">
        <f t="shared" si="105"/>
        <v>0.82916844598385175</v>
      </c>
      <c r="J109" s="16">
        <v>0.1</v>
      </c>
      <c r="K109" s="3">
        <f t="shared" si="106"/>
        <v>0.33358575430668563</v>
      </c>
      <c r="L109" s="16">
        <v>0.1</v>
      </c>
      <c r="M109" s="3">
        <f t="shared" si="107"/>
        <v>1.1970696443716757</v>
      </c>
      <c r="N109" s="16">
        <v>0.15</v>
      </c>
      <c r="O109" s="3">
        <f t="shared" si="108"/>
        <v>93.135258660865603</v>
      </c>
      <c r="P109" s="16">
        <v>0.1</v>
      </c>
      <c r="Q109" s="3">
        <f t="shared" si="109"/>
        <v>16.107134918392905</v>
      </c>
      <c r="R109" s="16">
        <v>0.1</v>
      </c>
      <c r="S109" s="3">
        <f t="shared" si="110"/>
        <v>1.1571544812436758</v>
      </c>
      <c r="T109" s="16">
        <v>0.1</v>
      </c>
      <c r="U109" s="3">
        <f t="shared" si="111"/>
        <v>1.2498813978729246</v>
      </c>
      <c r="V109" s="16">
        <v>0.1</v>
      </c>
      <c r="W109" s="3">
        <f t="shared" si="112"/>
        <v>6.8172891513722496</v>
      </c>
      <c r="X109" s="3">
        <f t="shared" ref="X109:X113" si="134">+W109+U109+S109+Q109+O109+M109+K109+I109+G109+E109</f>
        <v>144.75748562730337</v>
      </c>
      <c r="AA109" s="5" t="s">
        <v>170</v>
      </c>
      <c r="AB109" s="16">
        <f t="shared" si="113"/>
        <v>0.05</v>
      </c>
      <c r="AC109" s="16">
        <f t="shared" si="114"/>
        <v>0.05</v>
      </c>
      <c r="AD109" s="16">
        <f t="shared" si="115"/>
        <v>0.1</v>
      </c>
      <c r="AE109" s="16">
        <f t="shared" si="116"/>
        <v>0.1</v>
      </c>
      <c r="AF109" s="16">
        <f t="shared" si="117"/>
        <v>0.1</v>
      </c>
      <c r="AG109" s="16">
        <f t="shared" si="118"/>
        <v>0.15</v>
      </c>
      <c r="AH109" s="16">
        <f t="shared" si="119"/>
        <v>0.1</v>
      </c>
      <c r="AI109" s="16">
        <f t="shared" si="120"/>
        <v>0.1</v>
      </c>
      <c r="AJ109" s="16">
        <f t="shared" si="121"/>
        <v>0.1</v>
      </c>
      <c r="AK109" s="16">
        <f t="shared" si="122"/>
        <v>0.1</v>
      </c>
      <c r="AN109" s="5" t="s">
        <v>170</v>
      </c>
      <c r="AO109" s="3">
        <f t="shared" si="123"/>
        <v>15.327454032546399</v>
      </c>
      <c r="AP109" s="3">
        <f t="shared" si="124"/>
        <v>8.6034891403473956</v>
      </c>
      <c r="AQ109" s="3">
        <f t="shared" si="125"/>
        <v>0.82916844598385175</v>
      </c>
      <c r="AR109" s="3">
        <f t="shared" si="126"/>
        <v>0.33358575430668563</v>
      </c>
      <c r="AS109" s="3">
        <f t="shared" si="127"/>
        <v>1.1970696443716757</v>
      </c>
      <c r="AT109" s="3">
        <f t="shared" si="128"/>
        <v>93.135258660865603</v>
      </c>
      <c r="AU109" s="3">
        <f t="shared" si="129"/>
        <v>16.107134918392905</v>
      </c>
      <c r="AV109" s="3">
        <f t="shared" si="130"/>
        <v>1.1571544812436758</v>
      </c>
      <c r="AW109" s="3">
        <f t="shared" si="131"/>
        <v>1.2498813978729246</v>
      </c>
      <c r="AX109" s="3">
        <f t="shared" si="132"/>
        <v>6.8172891513722496</v>
      </c>
      <c r="AY109" s="3">
        <f t="shared" si="133"/>
        <v>144.75748562730337</v>
      </c>
    </row>
    <row r="110" spans="1:51" ht="15.5" x14ac:dyDescent="0.35">
      <c r="A110" s="5" t="s">
        <v>158</v>
      </c>
      <c r="B110" t="s">
        <v>143</v>
      </c>
      <c r="C110">
        <v>25</v>
      </c>
      <c r="D110" s="16">
        <v>0.1</v>
      </c>
      <c r="E110" s="3">
        <f t="shared" si="103"/>
        <v>30.654908065092798</v>
      </c>
      <c r="F110" s="16">
        <v>0.05</v>
      </c>
      <c r="G110" s="3">
        <f t="shared" si="104"/>
        <v>8.6034891403473956</v>
      </c>
      <c r="H110" s="16">
        <v>0.1</v>
      </c>
      <c r="I110" s="3">
        <f t="shared" si="105"/>
        <v>0.82916844598385175</v>
      </c>
      <c r="J110" s="16">
        <v>0.1</v>
      </c>
      <c r="K110" s="3">
        <f t="shared" si="106"/>
        <v>0.33358575430668563</v>
      </c>
      <c r="L110" s="16">
        <v>0.1</v>
      </c>
      <c r="M110" s="3">
        <f t="shared" si="107"/>
        <v>1.1970696443716757</v>
      </c>
      <c r="N110" s="16">
        <v>0.1</v>
      </c>
      <c r="O110" s="3">
        <f t="shared" si="108"/>
        <v>62.090172440577071</v>
      </c>
      <c r="P110" s="16">
        <v>0.1</v>
      </c>
      <c r="Q110" s="3">
        <f t="shared" si="109"/>
        <v>16.107134918392905</v>
      </c>
      <c r="R110" s="16">
        <v>0.1</v>
      </c>
      <c r="S110" s="3">
        <f t="shared" si="110"/>
        <v>1.1571544812436758</v>
      </c>
      <c r="T110" s="16">
        <v>0.1</v>
      </c>
      <c r="U110" s="3">
        <f t="shared" si="111"/>
        <v>1.2498813978729246</v>
      </c>
      <c r="V110" s="16">
        <v>0.1</v>
      </c>
      <c r="W110" s="3">
        <f t="shared" si="112"/>
        <v>6.8172891513722496</v>
      </c>
      <c r="X110" s="3">
        <f t="shared" si="134"/>
        <v>129.03985343956123</v>
      </c>
      <c r="AA110" s="5" t="s">
        <v>158</v>
      </c>
      <c r="AB110" s="16">
        <f t="shared" si="113"/>
        <v>0.1</v>
      </c>
      <c r="AC110" s="16">
        <f t="shared" si="114"/>
        <v>0.05</v>
      </c>
      <c r="AD110" s="16">
        <f t="shared" si="115"/>
        <v>0.1</v>
      </c>
      <c r="AE110" s="16">
        <f t="shared" si="116"/>
        <v>0.1</v>
      </c>
      <c r="AF110" s="16">
        <f t="shared" si="117"/>
        <v>0.1</v>
      </c>
      <c r="AG110" s="16">
        <f t="shared" si="118"/>
        <v>0.1</v>
      </c>
      <c r="AH110" s="16">
        <f t="shared" si="119"/>
        <v>0.1</v>
      </c>
      <c r="AI110" s="16">
        <f t="shared" si="120"/>
        <v>0.1</v>
      </c>
      <c r="AJ110" s="16">
        <f t="shared" si="121"/>
        <v>0.1</v>
      </c>
      <c r="AK110" s="16">
        <f t="shared" si="122"/>
        <v>0.1</v>
      </c>
      <c r="AN110" s="5" t="s">
        <v>158</v>
      </c>
      <c r="AO110" s="3">
        <f t="shared" si="123"/>
        <v>30.654908065092798</v>
      </c>
      <c r="AP110" s="3">
        <f t="shared" si="124"/>
        <v>8.6034891403473956</v>
      </c>
      <c r="AQ110" s="3">
        <f t="shared" si="125"/>
        <v>0.82916844598385175</v>
      </c>
      <c r="AR110" s="3">
        <f t="shared" si="126"/>
        <v>0.33358575430668563</v>
      </c>
      <c r="AS110" s="3">
        <f t="shared" si="127"/>
        <v>1.1970696443716757</v>
      </c>
      <c r="AT110" s="3">
        <f t="shared" si="128"/>
        <v>62.090172440577071</v>
      </c>
      <c r="AU110" s="3">
        <f t="shared" si="129"/>
        <v>16.107134918392905</v>
      </c>
      <c r="AV110" s="3">
        <f t="shared" si="130"/>
        <v>1.1571544812436758</v>
      </c>
      <c r="AW110" s="3">
        <f t="shared" si="131"/>
        <v>1.2498813978729246</v>
      </c>
      <c r="AX110" s="3">
        <f t="shared" si="132"/>
        <v>6.8172891513722496</v>
      </c>
      <c r="AY110" s="3">
        <f t="shared" si="133"/>
        <v>129.03985343956123</v>
      </c>
    </row>
    <row r="111" spans="1:51" ht="15.5" x14ac:dyDescent="0.35">
      <c r="A111" s="5" t="s">
        <v>159</v>
      </c>
      <c r="B111" t="s">
        <v>143</v>
      </c>
      <c r="C111">
        <v>25</v>
      </c>
      <c r="D111" s="16">
        <v>0</v>
      </c>
      <c r="E111" s="3">
        <f t="shared" si="103"/>
        <v>0</v>
      </c>
      <c r="F111" s="16">
        <v>0</v>
      </c>
      <c r="G111" s="3">
        <f t="shared" si="104"/>
        <v>0</v>
      </c>
      <c r="H111" s="16">
        <v>0</v>
      </c>
      <c r="I111" s="3">
        <f t="shared" si="105"/>
        <v>0</v>
      </c>
      <c r="J111" s="16">
        <v>0</v>
      </c>
      <c r="K111" s="3">
        <f t="shared" si="106"/>
        <v>0</v>
      </c>
      <c r="L111" s="16">
        <v>0</v>
      </c>
      <c r="M111" s="3">
        <f t="shared" si="107"/>
        <v>0</v>
      </c>
      <c r="N111" s="16">
        <v>0</v>
      </c>
      <c r="O111" s="3">
        <f t="shared" si="108"/>
        <v>0</v>
      </c>
      <c r="P111" s="16">
        <v>0</v>
      </c>
      <c r="Q111" s="3">
        <f t="shared" si="109"/>
        <v>0</v>
      </c>
      <c r="R111" s="16">
        <v>0</v>
      </c>
      <c r="S111" s="3">
        <f t="shared" si="110"/>
        <v>0</v>
      </c>
      <c r="T111" s="16">
        <v>0</v>
      </c>
      <c r="U111" s="3">
        <f t="shared" si="111"/>
        <v>0</v>
      </c>
      <c r="V111" s="16">
        <v>0</v>
      </c>
      <c r="W111" s="3">
        <f t="shared" si="112"/>
        <v>0</v>
      </c>
      <c r="X111" s="3">
        <f t="shared" si="134"/>
        <v>0</v>
      </c>
      <c r="AA111" s="5" t="s">
        <v>159</v>
      </c>
      <c r="AB111" s="16">
        <f t="shared" si="113"/>
        <v>0</v>
      </c>
      <c r="AC111" s="16">
        <f t="shared" si="114"/>
        <v>0</v>
      </c>
      <c r="AD111" s="16">
        <f t="shared" si="115"/>
        <v>0</v>
      </c>
      <c r="AE111" s="16">
        <f t="shared" si="116"/>
        <v>0</v>
      </c>
      <c r="AF111" s="16">
        <f t="shared" si="117"/>
        <v>0</v>
      </c>
      <c r="AG111" s="16">
        <f t="shared" si="118"/>
        <v>0</v>
      </c>
      <c r="AH111" s="16">
        <f t="shared" si="119"/>
        <v>0</v>
      </c>
      <c r="AI111" s="16">
        <f t="shared" si="120"/>
        <v>0</v>
      </c>
      <c r="AJ111" s="16">
        <f t="shared" si="121"/>
        <v>0</v>
      </c>
      <c r="AK111" s="16">
        <f t="shared" si="122"/>
        <v>0</v>
      </c>
      <c r="AN111" s="5" t="s">
        <v>159</v>
      </c>
      <c r="AO111" s="3">
        <f t="shared" si="123"/>
        <v>0</v>
      </c>
      <c r="AP111" s="3">
        <f t="shared" si="124"/>
        <v>0</v>
      </c>
      <c r="AQ111" s="3">
        <f t="shared" si="125"/>
        <v>0</v>
      </c>
      <c r="AR111" s="3">
        <f t="shared" si="126"/>
        <v>0</v>
      </c>
      <c r="AS111" s="3">
        <f t="shared" si="127"/>
        <v>0</v>
      </c>
      <c r="AT111" s="3">
        <f t="shared" si="128"/>
        <v>0</v>
      </c>
      <c r="AU111" s="3">
        <f t="shared" si="129"/>
        <v>0</v>
      </c>
      <c r="AV111" s="3">
        <f t="shared" si="130"/>
        <v>0</v>
      </c>
      <c r="AW111" s="3">
        <f t="shared" si="131"/>
        <v>0</v>
      </c>
      <c r="AX111" s="3">
        <f t="shared" si="132"/>
        <v>0</v>
      </c>
      <c r="AY111" s="3">
        <f t="shared" si="133"/>
        <v>0</v>
      </c>
    </row>
    <row r="112" spans="1:51" ht="15.5" x14ac:dyDescent="0.35">
      <c r="A112" s="5" t="s">
        <v>148</v>
      </c>
      <c r="B112" t="s">
        <v>146</v>
      </c>
      <c r="C112">
        <v>35</v>
      </c>
      <c r="D112" s="16">
        <v>0</v>
      </c>
      <c r="E112" s="3">
        <f t="shared" si="103"/>
        <v>0</v>
      </c>
      <c r="F112" s="16">
        <v>0</v>
      </c>
      <c r="G112" s="3">
        <f t="shared" si="104"/>
        <v>0</v>
      </c>
      <c r="H112" s="16">
        <v>0.2</v>
      </c>
      <c r="I112" s="3">
        <f t="shared" si="105"/>
        <v>1.6583368919677035</v>
      </c>
      <c r="J112" s="16">
        <v>0.2</v>
      </c>
      <c r="K112" s="3">
        <f t="shared" si="106"/>
        <v>0.66717150861337127</v>
      </c>
      <c r="L112" s="16">
        <v>0</v>
      </c>
      <c r="M112" s="3">
        <f t="shared" si="107"/>
        <v>0</v>
      </c>
      <c r="N112" s="16">
        <v>0</v>
      </c>
      <c r="O112" s="3">
        <f t="shared" si="108"/>
        <v>0</v>
      </c>
      <c r="P112" s="16">
        <v>0</v>
      </c>
      <c r="Q112" s="3">
        <f t="shared" si="109"/>
        <v>0</v>
      </c>
      <c r="R112" s="16">
        <v>0</v>
      </c>
      <c r="S112" s="3">
        <f t="shared" si="110"/>
        <v>0</v>
      </c>
      <c r="T112" s="16">
        <v>0</v>
      </c>
      <c r="U112" s="3">
        <f t="shared" si="111"/>
        <v>0</v>
      </c>
      <c r="V112" s="16">
        <v>0</v>
      </c>
      <c r="W112" s="3">
        <f t="shared" si="112"/>
        <v>0</v>
      </c>
      <c r="X112" s="3">
        <f t="shared" si="134"/>
        <v>2.3255084005810747</v>
      </c>
      <c r="AA112" s="5" t="s">
        <v>148</v>
      </c>
      <c r="AB112" s="16">
        <f t="shared" si="113"/>
        <v>0</v>
      </c>
      <c r="AC112" s="16">
        <f t="shared" si="114"/>
        <v>0</v>
      </c>
      <c r="AD112" s="16">
        <f>+G112</f>
        <v>0</v>
      </c>
      <c r="AE112" s="16">
        <f>+H112</f>
        <v>0.2</v>
      </c>
      <c r="AF112" s="16">
        <f t="shared" si="117"/>
        <v>0</v>
      </c>
      <c r="AG112" s="16">
        <f t="shared" si="118"/>
        <v>0</v>
      </c>
      <c r="AH112" s="16">
        <f t="shared" si="119"/>
        <v>0</v>
      </c>
      <c r="AI112" s="16">
        <f t="shared" si="120"/>
        <v>0</v>
      </c>
      <c r="AJ112" s="16">
        <f t="shared" si="121"/>
        <v>0</v>
      </c>
      <c r="AK112" s="16">
        <f t="shared" si="122"/>
        <v>0</v>
      </c>
      <c r="AN112" s="5" t="s">
        <v>148</v>
      </c>
      <c r="AO112" s="3">
        <f t="shared" si="123"/>
        <v>0</v>
      </c>
      <c r="AP112" s="3">
        <f t="shared" si="124"/>
        <v>0</v>
      </c>
      <c r="AQ112" s="3">
        <f t="shared" si="125"/>
        <v>1.6583368919677035</v>
      </c>
      <c r="AR112" s="3">
        <f t="shared" si="126"/>
        <v>0.66717150861337127</v>
      </c>
      <c r="AS112" s="3">
        <f t="shared" si="127"/>
        <v>0</v>
      </c>
      <c r="AT112" s="3">
        <f t="shared" si="128"/>
        <v>0</v>
      </c>
      <c r="AU112" s="3">
        <f t="shared" si="129"/>
        <v>0</v>
      </c>
      <c r="AV112" s="3">
        <f t="shared" si="130"/>
        <v>0</v>
      </c>
      <c r="AW112" s="3">
        <f t="shared" si="131"/>
        <v>0</v>
      </c>
      <c r="AX112" s="3">
        <f t="shared" si="132"/>
        <v>0</v>
      </c>
      <c r="AY112" s="3">
        <f t="shared" si="133"/>
        <v>2.3255084005810747</v>
      </c>
    </row>
    <row r="113" spans="1:51" ht="15.5" x14ac:dyDescent="0.35">
      <c r="A113" s="5" t="s">
        <v>149</v>
      </c>
      <c r="B113" t="s">
        <v>143</v>
      </c>
      <c r="C113">
        <v>25</v>
      </c>
      <c r="D113" s="16">
        <v>0</v>
      </c>
      <c r="E113" s="3">
        <f t="shared" si="103"/>
        <v>0</v>
      </c>
      <c r="F113" s="16">
        <v>0.1</v>
      </c>
      <c r="G113" s="3">
        <f t="shared" si="104"/>
        <v>17.206978280694791</v>
      </c>
      <c r="H113" s="16">
        <v>0.4</v>
      </c>
      <c r="I113" s="3">
        <f t="shared" si="105"/>
        <v>3.316673783935407</v>
      </c>
      <c r="J113" s="16">
        <v>0.4</v>
      </c>
      <c r="K113" s="3">
        <f t="shared" si="106"/>
        <v>1.3343430172267425</v>
      </c>
      <c r="L113" s="16">
        <v>0.3</v>
      </c>
      <c r="M113" s="3">
        <f t="shared" si="107"/>
        <v>3.5912089331150265</v>
      </c>
      <c r="N113" s="16">
        <v>0.2</v>
      </c>
      <c r="O113" s="3">
        <f t="shared" si="108"/>
        <v>124.18034488115414</v>
      </c>
      <c r="P113" s="16">
        <v>0.2</v>
      </c>
      <c r="Q113" s="3">
        <f t="shared" si="109"/>
        <v>32.21426983678581</v>
      </c>
      <c r="R113" s="16">
        <v>0.4</v>
      </c>
      <c r="S113" s="3">
        <f t="shared" si="110"/>
        <v>4.6286179249747033</v>
      </c>
      <c r="T113" s="16">
        <v>0.6</v>
      </c>
      <c r="U113" s="3">
        <f t="shared" si="111"/>
        <v>7.4992883872375469</v>
      </c>
      <c r="V113" s="16">
        <v>0.6</v>
      </c>
      <c r="W113" s="3">
        <f t="shared" si="112"/>
        <v>40.903734908233496</v>
      </c>
      <c r="X113" s="3">
        <f t="shared" si="134"/>
        <v>234.87545995335762</v>
      </c>
      <c r="AA113" s="5" t="s">
        <v>149</v>
      </c>
      <c r="AB113" s="16">
        <f t="shared" si="113"/>
        <v>0</v>
      </c>
      <c r="AC113" s="16">
        <f t="shared" si="114"/>
        <v>0.1</v>
      </c>
      <c r="AD113" s="16">
        <f>+G113</f>
        <v>17.206978280694791</v>
      </c>
      <c r="AE113" s="16">
        <f>+H113</f>
        <v>0.4</v>
      </c>
      <c r="AF113" s="16">
        <f t="shared" si="117"/>
        <v>0.3</v>
      </c>
      <c r="AG113" s="16">
        <f t="shared" si="118"/>
        <v>0.2</v>
      </c>
      <c r="AH113" s="16">
        <f t="shared" si="119"/>
        <v>0.2</v>
      </c>
      <c r="AI113" s="16">
        <f t="shared" si="120"/>
        <v>0.4</v>
      </c>
      <c r="AJ113" s="16">
        <f t="shared" si="121"/>
        <v>0.6</v>
      </c>
      <c r="AK113" s="16">
        <f t="shared" si="122"/>
        <v>0.6</v>
      </c>
      <c r="AN113" s="5" t="s">
        <v>149</v>
      </c>
      <c r="AO113" s="3">
        <f t="shared" si="123"/>
        <v>0</v>
      </c>
      <c r="AP113" s="3">
        <f t="shared" si="124"/>
        <v>17.206978280694791</v>
      </c>
      <c r="AQ113" s="3">
        <f t="shared" si="125"/>
        <v>3.316673783935407</v>
      </c>
      <c r="AR113" s="3">
        <f t="shared" si="126"/>
        <v>1.3343430172267425</v>
      </c>
      <c r="AS113" s="3">
        <f t="shared" si="127"/>
        <v>3.5912089331150265</v>
      </c>
      <c r="AT113" s="3">
        <f t="shared" si="128"/>
        <v>124.18034488115414</v>
      </c>
      <c r="AU113" s="3">
        <f t="shared" si="129"/>
        <v>32.21426983678581</v>
      </c>
      <c r="AV113" s="3">
        <f t="shared" si="130"/>
        <v>4.6286179249747033</v>
      </c>
      <c r="AW113" s="3">
        <f t="shared" si="131"/>
        <v>7.4992883872375469</v>
      </c>
      <c r="AX113" s="3">
        <f t="shared" si="132"/>
        <v>40.903734908233496</v>
      </c>
      <c r="AY113" s="3">
        <f t="shared" si="133"/>
        <v>234.87545995335765</v>
      </c>
    </row>
    <row r="114" spans="1:51" ht="15.5" x14ac:dyDescent="0.35">
      <c r="A114" s="5" t="s">
        <v>10</v>
      </c>
      <c r="D114" s="16">
        <f t="shared" ref="D114:W114" si="135">SUM(D106:D113)</f>
        <v>1.0000000000000002</v>
      </c>
      <c r="E114" s="30">
        <f t="shared" si="135"/>
        <v>306.54908065092792</v>
      </c>
      <c r="F114" s="16">
        <f t="shared" si="135"/>
        <v>1.0000000000000002</v>
      </c>
      <c r="G114" s="30">
        <f t="shared" si="135"/>
        <v>172.0697828069479</v>
      </c>
      <c r="H114" s="16">
        <f t="shared" si="135"/>
        <v>1</v>
      </c>
      <c r="I114" s="30">
        <f t="shared" si="135"/>
        <v>8.2916844598385175</v>
      </c>
      <c r="J114" s="16">
        <f t="shared" si="135"/>
        <v>1</v>
      </c>
      <c r="K114" s="30">
        <f t="shared" si="135"/>
        <v>3.3358575430668562</v>
      </c>
      <c r="L114" s="16">
        <f t="shared" si="135"/>
        <v>1</v>
      </c>
      <c r="M114" s="30">
        <f t="shared" si="135"/>
        <v>11.970696443716758</v>
      </c>
      <c r="N114" s="16">
        <f t="shared" si="135"/>
        <v>1</v>
      </c>
      <c r="O114" s="30">
        <f t="shared" si="135"/>
        <v>620.90172440577066</v>
      </c>
      <c r="P114" s="16">
        <f t="shared" si="135"/>
        <v>1</v>
      </c>
      <c r="Q114" s="30">
        <f t="shared" si="135"/>
        <v>161.07134918392904</v>
      </c>
      <c r="R114" s="16">
        <f t="shared" si="135"/>
        <v>1</v>
      </c>
      <c r="S114" s="30">
        <f t="shared" si="135"/>
        <v>11.571544812436759</v>
      </c>
      <c r="T114" s="16">
        <f t="shared" si="135"/>
        <v>1</v>
      </c>
      <c r="U114" s="30">
        <f t="shared" si="135"/>
        <v>12.498813978729245</v>
      </c>
      <c r="V114" s="16">
        <f t="shared" si="135"/>
        <v>1</v>
      </c>
      <c r="W114" s="30">
        <f t="shared" si="135"/>
        <v>68.17289151372249</v>
      </c>
      <c r="X114" s="3">
        <f>SUM(X106:X113)</f>
        <v>1376.4334257990863</v>
      </c>
      <c r="Y114" s="3">
        <f>+X103+X114</f>
        <v>1380.5751512528448</v>
      </c>
      <c r="AN114" s="5" t="s">
        <v>10</v>
      </c>
      <c r="AO114" s="3">
        <f>SUM(AO106:AO113)</f>
        <v>306.54908065092792</v>
      </c>
      <c r="AP114" s="3">
        <f t="shared" ref="AP114:AY114" si="136">SUM(AP106:AP113)</f>
        <v>172.0697828069479</v>
      </c>
      <c r="AQ114" s="3">
        <f t="shared" si="136"/>
        <v>8.2916844598385175</v>
      </c>
      <c r="AR114" s="3">
        <f t="shared" si="136"/>
        <v>3.3358575430668562</v>
      </c>
      <c r="AS114" s="3">
        <f t="shared" si="136"/>
        <v>11.970696443716758</v>
      </c>
      <c r="AT114" s="3">
        <f t="shared" si="136"/>
        <v>620.90172440577066</v>
      </c>
      <c r="AU114" s="3">
        <f t="shared" si="136"/>
        <v>161.07134918392904</v>
      </c>
      <c r="AV114" s="3">
        <f t="shared" si="136"/>
        <v>11.571544812436759</v>
      </c>
      <c r="AW114" s="3">
        <f t="shared" si="136"/>
        <v>12.498813978729245</v>
      </c>
      <c r="AX114" s="3">
        <f t="shared" si="136"/>
        <v>68.17289151372249</v>
      </c>
      <c r="AY114" s="3">
        <f t="shared" si="136"/>
        <v>1376.4334257990863</v>
      </c>
    </row>
    <row r="115" spans="1:51" ht="15.5" x14ac:dyDescent="0.35">
      <c r="A115" s="4" t="s">
        <v>191</v>
      </c>
      <c r="D115" s="16"/>
      <c r="E115" s="30"/>
      <c r="F115" s="16"/>
      <c r="G115" s="30"/>
      <c r="H115" s="16"/>
      <c r="I115" s="30"/>
      <c r="J115" s="16"/>
      <c r="K115" s="30"/>
      <c r="L115" s="16"/>
      <c r="M115" s="30"/>
      <c r="N115" s="16"/>
      <c r="O115" s="30"/>
      <c r="P115" s="16"/>
      <c r="Q115" s="30"/>
      <c r="R115" s="16"/>
      <c r="S115" s="30"/>
      <c r="T115" s="16"/>
      <c r="U115" s="30"/>
      <c r="V115" s="16"/>
      <c r="W115" s="30"/>
      <c r="X115" s="3"/>
      <c r="Y115" s="3"/>
    </row>
    <row r="116" spans="1:51" ht="15.5" x14ac:dyDescent="0.35">
      <c r="A116" s="4" t="s">
        <v>203</v>
      </c>
      <c r="D116" s="16"/>
      <c r="E116" s="30"/>
      <c r="F116" s="16"/>
      <c r="G116" s="30"/>
      <c r="H116" s="16"/>
      <c r="I116" s="30"/>
      <c r="J116" s="16"/>
      <c r="K116" s="30"/>
      <c r="L116" s="16"/>
      <c r="M116" s="30"/>
      <c r="N116" s="16"/>
      <c r="O116" s="30"/>
      <c r="P116" s="16"/>
      <c r="Q116" s="30"/>
      <c r="R116" s="16"/>
      <c r="S116" s="30"/>
      <c r="T116" s="16"/>
      <c r="U116" s="30"/>
      <c r="V116" s="16"/>
      <c r="W116" s="30"/>
      <c r="X116" s="3"/>
      <c r="Y116" s="3"/>
    </row>
    <row r="117" spans="1:51" ht="15.5" x14ac:dyDescent="0.35">
      <c r="A117" s="5" t="s">
        <v>152</v>
      </c>
      <c r="C117">
        <v>16</v>
      </c>
      <c r="D117" s="16">
        <v>0.2</v>
      </c>
      <c r="E117" s="3">
        <f>+D117*E$63</f>
        <v>0.15970963952195963</v>
      </c>
      <c r="F117" s="16">
        <v>0.2</v>
      </c>
      <c r="G117" s="3">
        <f>+F117*G$63</f>
        <v>0.10277099729034878</v>
      </c>
      <c r="H117" s="16">
        <v>0.2</v>
      </c>
      <c r="I117" s="3">
        <f>+H117*I$63</f>
        <v>5.4158377261734345E-3</v>
      </c>
      <c r="J117" s="16">
        <v>0.2</v>
      </c>
      <c r="K117" s="3">
        <f>+J117*K$63</f>
        <v>1.8925777334458408E-3</v>
      </c>
      <c r="L117" s="16">
        <v>0.2</v>
      </c>
      <c r="M117" s="3">
        <f>+L117*M$63</f>
        <v>6.9048361934738942E-3</v>
      </c>
      <c r="N117" s="16">
        <v>0.2</v>
      </c>
      <c r="O117" s="3">
        <f>+N117*O$63</f>
        <v>0.36242760839159044</v>
      </c>
      <c r="P117" s="16">
        <v>0.2</v>
      </c>
      <c r="Q117" s="3">
        <f>+P117*Q$63</f>
        <v>9.1802019942455917E-2</v>
      </c>
      <c r="R117" s="16">
        <v>0.8</v>
      </c>
      <c r="S117" s="3">
        <f>+R117*S$63</f>
        <v>3.128426224703499E-2</v>
      </c>
      <c r="T117" s="16">
        <v>0.2</v>
      </c>
      <c r="U117" s="3">
        <f>+T117*U$63</f>
        <v>7.7010719577426728E-3</v>
      </c>
      <c r="V117" s="16">
        <v>0.2</v>
      </c>
      <c r="W117" s="3">
        <f>+V117*W$63</f>
        <v>5.8502639591569983E-2</v>
      </c>
      <c r="X117" s="3">
        <f>+W117+U117+S117+Q117+O117+M117+K117+I117+G117+E117</f>
        <v>0.82841149059579566</v>
      </c>
      <c r="Y117" s="3"/>
    </row>
    <row r="118" spans="1:51" ht="15.5" x14ac:dyDescent="0.35">
      <c r="A118" s="5" t="s">
        <v>153</v>
      </c>
      <c r="C118">
        <v>18</v>
      </c>
      <c r="D118" s="16">
        <v>0.8</v>
      </c>
      <c r="E118" s="30">
        <f>+D118*E$63</f>
        <v>0.63883855808783852</v>
      </c>
      <c r="F118" s="16">
        <v>0.8</v>
      </c>
      <c r="G118" s="30">
        <f>+F118*G$63</f>
        <v>0.4110839891613951</v>
      </c>
      <c r="H118" s="16">
        <v>0.8</v>
      </c>
      <c r="I118" s="30">
        <f>+H118*I$63</f>
        <v>2.1663350904693738E-2</v>
      </c>
      <c r="J118" s="16">
        <v>0.8</v>
      </c>
      <c r="K118" s="30">
        <f>+J118*K$63</f>
        <v>7.5703109337833634E-3</v>
      </c>
      <c r="L118" s="16">
        <v>0.8</v>
      </c>
      <c r="M118" s="30">
        <f>+L118*M$63</f>
        <v>2.7619344773895577E-2</v>
      </c>
      <c r="N118" s="16">
        <v>0.8</v>
      </c>
      <c r="O118" s="30">
        <f>+N118*O$63</f>
        <v>1.4497104335663618</v>
      </c>
      <c r="P118" s="16">
        <v>0.8</v>
      </c>
      <c r="Q118" s="30">
        <f>+P118*Q$63</f>
        <v>0.36720807976982367</v>
      </c>
      <c r="R118" s="16">
        <v>0.2</v>
      </c>
      <c r="S118" s="30">
        <f>+R118*S$63</f>
        <v>7.8210655617587475E-3</v>
      </c>
      <c r="T118" s="16">
        <v>0.8</v>
      </c>
      <c r="U118" s="30">
        <f>+T118*U$63</f>
        <v>3.0804287830970691E-2</v>
      </c>
      <c r="V118" s="16">
        <v>0.8</v>
      </c>
      <c r="W118" s="30">
        <f>+V118*W$63</f>
        <v>0.23401055836627993</v>
      </c>
      <c r="X118" s="3">
        <f>+W118+U118+S118+Q118+O118+M118+K118+I118+G118+E118</f>
        <v>3.1963299789568014</v>
      </c>
      <c r="Y118" s="3"/>
    </row>
    <row r="119" spans="1:51" ht="15.5" x14ac:dyDescent="0.35">
      <c r="A119" s="5" t="s">
        <v>10</v>
      </c>
      <c r="D119" s="16">
        <f t="shared" ref="D119:V119" si="137">SUM(D117:D118)</f>
        <v>1</v>
      </c>
      <c r="E119" s="30">
        <f>SUM(E117:E118)</f>
        <v>0.79854819760979812</v>
      </c>
      <c r="F119" s="16">
        <f t="shared" si="137"/>
        <v>1</v>
      </c>
      <c r="G119" s="30">
        <f>SUM(G117:G118)</f>
        <v>0.51385498645174388</v>
      </c>
      <c r="H119" s="16">
        <f t="shared" si="137"/>
        <v>1</v>
      </c>
      <c r="I119" s="30">
        <f>SUM(I117:I118)</f>
        <v>2.7079188630867172E-2</v>
      </c>
      <c r="J119" s="16">
        <f t="shared" si="137"/>
        <v>1</v>
      </c>
      <c r="K119" s="30">
        <f>SUM(K117:K118)</f>
        <v>9.4628886672292051E-3</v>
      </c>
      <c r="L119" s="16">
        <f t="shared" si="137"/>
        <v>1</v>
      </c>
      <c r="M119" s="30">
        <f>SUM(M117:M118)</f>
        <v>3.4524180967369471E-2</v>
      </c>
      <c r="N119" s="16">
        <f t="shared" si="137"/>
        <v>1</v>
      </c>
      <c r="O119" s="30">
        <f>SUM(O117:O118)</f>
        <v>1.8121380419579523</v>
      </c>
      <c r="P119" s="16">
        <f t="shared" si="137"/>
        <v>1</v>
      </c>
      <c r="Q119" s="30">
        <f>SUM(Q117:Q118)</f>
        <v>0.45901009971227957</v>
      </c>
      <c r="R119" s="16">
        <f t="shared" si="137"/>
        <v>1</v>
      </c>
      <c r="S119" s="30">
        <f>SUM(S117:S118)</f>
        <v>3.9105327808793736E-2</v>
      </c>
      <c r="T119" s="16">
        <f t="shared" si="137"/>
        <v>1</v>
      </c>
      <c r="U119" s="30">
        <f>SUM(U117:U118)</f>
        <v>3.8505359788713361E-2</v>
      </c>
      <c r="V119" s="16">
        <f t="shared" si="137"/>
        <v>1</v>
      </c>
      <c r="W119" s="30">
        <f>SUM(W117:W118)</f>
        <v>0.29251319795784991</v>
      </c>
      <c r="X119" s="3">
        <f t="shared" ref="X119" si="138">SUM(X117:X118)</f>
        <v>4.0247414695525974</v>
      </c>
      <c r="Y119" s="3"/>
    </row>
    <row r="120" spans="1:51" ht="15.5" x14ac:dyDescent="0.35">
      <c r="A120" s="4" t="s">
        <v>172</v>
      </c>
      <c r="D120" s="16"/>
      <c r="E120" s="30"/>
      <c r="F120" s="16"/>
      <c r="G120" s="30"/>
      <c r="H120" s="16"/>
      <c r="I120" s="30"/>
      <c r="J120" s="16"/>
      <c r="K120" s="30"/>
      <c r="L120" s="16"/>
      <c r="M120" s="30"/>
      <c r="N120" s="16"/>
      <c r="O120" s="30"/>
      <c r="P120" s="16"/>
      <c r="Q120" s="30"/>
      <c r="R120" s="16"/>
      <c r="S120" s="30"/>
      <c r="T120" s="16"/>
      <c r="U120" s="30"/>
      <c r="V120" s="16"/>
      <c r="W120" s="30"/>
      <c r="X120" s="3"/>
      <c r="Y120" s="3"/>
      <c r="AA120" s="4" t="s">
        <v>185</v>
      </c>
      <c r="AB120" s="4" t="s">
        <v>0</v>
      </c>
      <c r="AC120" s="4" t="s">
        <v>1</v>
      </c>
      <c r="AD120" s="4" t="s">
        <v>2</v>
      </c>
      <c r="AE120" s="4" t="s">
        <v>3</v>
      </c>
      <c r="AF120" s="4" t="s">
        <v>4</v>
      </c>
      <c r="AG120" s="4" t="s">
        <v>5</v>
      </c>
      <c r="AH120" s="4" t="s">
        <v>6</v>
      </c>
      <c r="AI120" s="4" t="s">
        <v>7</v>
      </c>
      <c r="AJ120" s="4" t="s">
        <v>8</v>
      </c>
      <c r="AK120" s="4" t="s">
        <v>9</v>
      </c>
      <c r="AL120" s="4" t="s">
        <v>10</v>
      </c>
      <c r="AN120" s="4" t="s">
        <v>185</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156</v>
      </c>
      <c r="B121" t="s">
        <v>143</v>
      </c>
      <c r="C121">
        <v>25</v>
      </c>
      <c r="D121" s="16">
        <v>0.1</v>
      </c>
      <c r="E121" s="3">
        <f t="shared" ref="E121:E127" si="139">+D121*(E$39-E$118)</f>
        <v>26.554389397851153</v>
      </c>
      <c r="F121" s="16">
        <v>0.1</v>
      </c>
      <c r="G121" s="3">
        <f t="shared" ref="G121:G127" si="140">+F121*(G$39-G$118)</f>
        <v>17.087391149475323</v>
      </c>
      <c r="H121" s="16">
        <v>0</v>
      </c>
      <c r="I121" s="3">
        <f>+H121*(I$39-I$118)</f>
        <v>0</v>
      </c>
      <c r="J121" s="16">
        <v>0</v>
      </c>
      <c r="K121" s="3">
        <f>+J121*(K$39-K$118)</f>
        <v>0</v>
      </c>
      <c r="L121" s="16">
        <v>0.1</v>
      </c>
      <c r="M121" s="3">
        <f>+L121*(M$39-M$118)</f>
        <v>1.1480440977682596</v>
      </c>
      <c r="N121" s="16">
        <v>0</v>
      </c>
      <c r="O121" s="3">
        <f>+N121*(O$39-O$118)</f>
        <v>0</v>
      </c>
      <c r="P121" s="16">
        <v>0</v>
      </c>
      <c r="Q121" s="3">
        <f>+P121*(Q$39-Q$118)</f>
        <v>0</v>
      </c>
      <c r="R121" s="16">
        <v>0</v>
      </c>
      <c r="S121" s="3">
        <f>+R121*(S$39-S$118)</f>
        <v>0</v>
      </c>
      <c r="T121" s="16">
        <v>0</v>
      </c>
      <c r="U121" s="3">
        <f>+T121*(U$39-U$118)</f>
        <v>0</v>
      </c>
      <c r="V121" s="16">
        <v>0</v>
      </c>
      <c r="W121" s="3">
        <f>+V121*(W$39-W$118)</f>
        <v>0</v>
      </c>
      <c r="X121" s="3">
        <f>+W121+U121+S121+Q121+O121+M121+K121+I121+G121+E121</f>
        <v>44.78982464509474</v>
      </c>
      <c r="Y121" s="3"/>
      <c r="AA121" s="5" t="s">
        <v>156</v>
      </c>
      <c r="AB121" s="16">
        <f t="shared" ref="AB121:AB126" si="141">+D121</f>
        <v>0.1</v>
      </c>
      <c r="AC121" s="16">
        <f t="shared" ref="AC121:AC126" si="142">+F121</f>
        <v>0.1</v>
      </c>
      <c r="AD121" s="16">
        <f t="shared" ref="AD121:AD126" si="143">+H121</f>
        <v>0</v>
      </c>
      <c r="AE121" s="16">
        <f t="shared" ref="AE121:AE126" si="144">+J121</f>
        <v>0</v>
      </c>
      <c r="AF121" s="16">
        <f t="shared" ref="AF121:AF126" si="145">+L121</f>
        <v>0.1</v>
      </c>
      <c r="AG121" s="16">
        <f t="shared" ref="AG121:AG126" si="146">+N121</f>
        <v>0</v>
      </c>
      <c r="AH121" s="16">
        <f t="shared" ref="AH121:AH126" si="147">+P121</f>
        <v>0</v>
      </c>
      <c r="AI121" s="16">
        <f t="shared" ref="AI121:AI126" si="148">+R121</f>
        <v>0</v>
      </c>
      <c r="AJ121" s="16">
        <f t="shared" ref="AJ121:AJ126" si="149">+T121</f>
        <v>0</v>
      </c>
      <c r="AK121" s="16">
        <f t="shared" ref="AK121:AK126" si="150">+V121</f>
        <v>0</v>
      </c>
      <c r="AN121" s="5" t="s">
        <v>156</v>
      </c>
      <c r="AO121" s="3">
        <f t="shared" ref="AO121:AO126" si="151">+E121</f>
        <v>26.554389397851153</v>
      </c>
      <c r="AP121" s="3">
        <f t="shared" ref="AP121:AP126" si="152">+G121</f>
        <v>17.087391149475323</v>
      </c>
      <c r="AQ121" s="3">
        <f t="shared" ref="AQ121:AQ126" si="153">+I121</f>
        <v>0</v>
      </c>
      <c r="AR121" s="3">
        <f t="shared" ref="AR121:AR126" si="154">+K121</f>
        <v>0</v>
      </c>
      <c r="AS121" s="3">
        <f t="shared" ref="AS121:AS126" si="155">+M121</f>
        <v>1.1480440977682596</v>
      </c>
      <c r="AT121" s="3">
        <f t="shared" ref="AT121:AT126" si="156">+O121</f>
        <v>0</v>
      </c>
      <c r="AU121" s="3">
        <f t="shared" ref="AU121:AU126" si="157">+Q121</f>
        <v>0</v>
      </c>
      <c r="AV121" s="3">
        <f t="shared" ref="AV121:AV126" si="158">+S121</f>
        <v>0</v>
      </c>
      <c r="AW121" s="3">
        <f t="shared" ref="AW121:AW126" si="159">+U121</f>
        <v>0</v>
      </c>
      <c r="AX121" s="3">
        <f t="shared" ref="AX121:AX126" si="160">+W121</f>
        <v>0</v>
      </c>
      <c r="AY121" s="3">
        <f>SUM(AO121:AX121)</f>
        <v>44.789824645094733</v>
      </c>
    </row>
    <row r="122" spans="1:51" ht="15.5" x14ac:dyDescent="0.35">
      <c r="A122" s="5" t="s">
        <v>170</v>
      </c>
      <c r="B122" t="s">
        <v>140</v>
      </c>
      <c r="C122">
        <v>25</v>
      </c>
      <c r="D122" s="16">
        <v>0.1</v>
      </c>
      <c r="E122" s="3">
        <f t="shared" si="139"/>
        <v>26.554389397851153</v>
      </c>
      <c r="F122" s="16">
        <v>0.1</v>
      </c>
      <c r="G122" s="3">
        <f t="shared" si="140"/>
        <v>17.087391149475323</v>
      </c>
      <c r="H122" s="16">
        <v>0.1</v>
      </c>
      <c r="I122" s="3">
        <f t="shared" ref="I122:I127" si="161">+H122*(I$39-I$118)</f>
        <v>0.90047328593843634</v>
      </c>
      <c r="J122" s="16">
        <v>0.1</v>
      </c>
      <c r="K122" s="3">
        <f t="shared" ref="K122:K127" si="162">+J122*(K$39-K$118)</f>
        <v>0.31467259114759516</v>
      </c>
      <c r="L122" s="16">
        <v>0.1</v>
      </c>
      <c r="M122" s="3">
        <f t="shared" ref="M122:M127" si="163">+L122*(M$39-M$118)</f>
        <v>1.1480440977682596</v>
      </c>
      <c r="N122" s="16">
        <v>0.1</v>
      </c>
      <c r="O122" s="3">
        <f t="shared" ref="O122:O127" si="164">+N122*(O$39-O$118)</f>
        <v>60.259630355241768</v>
      </c>
      <c r="P122" s="16">
        <v>0.1</v>
      </c>
      <c r="Q122" s="3">
        <f t="shared" ref="Q122:Q127" si="165">+P122*(Q$39-Q$118)</f>
        <v>15.263615849099004</v>
      </c>
      <c r="R122" s="16">
        <v>0.1</v>
      </c>
      <c r="S122" s="3">
        <f t="shared" ref="S122:S127" si="166">+R122*(S$39-S$118)</f>
        <v>1.3027288204036154</v>
      </c>
      <c r="T122" s="16">
        <v>0.1</v>
      </c>
      <c r="U122" s="3">
        <f t="shared" ref="U122:U127" si="167">+T122*(U$39-U$118)</f>
        <v>1.2804315641740149</v>
      </c>
      <c r="V122" s="16">
        <v>0.1</v>
      </c>
      <c r="W122" s="3">
        <f t="shared" ref="W122:W127" si="168">+V122*(W$39-W$118)</f>
        <v>9.7270388760917044</v>
      </c>
      <c r="X122" s="3">
        <f t="shared" ref="X122:X126" si="169">+W122+U122+S122+Q122+O122+M122+K122+I122+G122+E122</f>
        <v>133.83841598719087</v>
      </c>
      <c r="Y122" s="3"/>
      <c r="AA122" s="5" t="s">
        <v>170</v>
      </c>
      <c r="AB122" s="16">
        <f t="shared" si="141"/>
        <v>0.1</v>
      </c>
      <c r="AC122" s="16">
        <f t="shared" si="142"/>
        <v>0.1</v>
      </c>
      <c r="AD122" s="16">
        <f t="shared" si="143"/>
        <v>0.1</v>
      </c>
      <c r="AE122" s="16">
        <f t="shared" si="144"/>
        <v>0.1</v>
      </c>
      <c r="AF122" s="16">
        <f t="shared" si="145"/>
        <v>0.1</v>
      </c>
      <c r="AG122" s="16">
        <f t="shared" si="146"/>
        <v>0.1</v>
      </c>
      <c r="AH122" s="16">
        <f t="shared" si="147"/>
        <v>0.1</v>
      </c>
      <c r="AI122" s="16">
        <f t="shared" si="148"/>
        <v>0.1</v>
      </c>
      <c r="AJ122" s="16">
        <f t="shared" si="149"/>
        <v>0.1</v>
      </c>
      <c r="AK122" s="16">
        <f t="shared" si="150"/>
        <v>0.1</v>
      </c>
      <c r="AN122" s="5" t="s">
        <v>170</v>
      </c>
      <c r="AO122" s="3">
        <f t="shared" si="151"/>
        <v>26.554389397851153</v>
      </c>
      <c r="AP122" s="3">
        <f t="shared" si="152"/>
        <v>17.087391149475323</v>
      </c>
      <c r="AQ122" s="3">
        <f t="shared" si="153"/>
        <v>0.90047328593843634</v>
      </c>
      <c r="AR122" s="3">
        <f t="shared" si="154"/>
        <v>0.31467259114759516</v>
      </c>
      <c r="AS122" s="3">
        <f t="shared" si="155"/>
        <v>1.1480440977682596</v>
      </c>
      <c r="AT122" s="3">
        <f t="shared" si="156"/>
        <v>60.259630355241768</v>
      </c>
      <c r="AU122" s="3">
        <f t="shared" si="157"/>
        <v>15.263615849099004</v>
      </c>
      <c r="AV122" s="3">
        <f t="shared" si="158"/>
        <v>1.3027288204036154</v>
      </c>
      <c r="AW122" s="3">
        <f t="shared" si="159"/>
        <v>1.2804315641740149</v>
      </c>
      <c r="AX122" s="3">
        <f t="shared" si="160"/>
        <v>9.7270388760917044</v>
      </c>
      <c r="AY122" s="3">
        <f t="shared" ref="AY122:AY126" si="170">SUM(AO122:AX122)</f>
        <v>133.83841598719087</v>
      </c>
    </row>
    <row r="123" spans="1:51" ht="15.5" x14ac:dyDescent="0.35">
      <c r="A123" s="5" t="s">
        <v>158</v>
      </c>
      <c r="B123" t="s">
        <v>143</v>
      </c>
      <c r="C123">
        <v>25</v>
      </c>
      <c r="D123" s="16">
        <v>0.1</v>
      </c>
      <c r="E123" s="3">
        <f t="shared" si="139"/>
        <v>26.554389397851153</v>
      </c>
      <c r="F123" s="16">
        <v>0.1</v>
      </c>
      <c r="G123" s="3">
        <f t="shared" si="140"/>
        <v>17.087391149475323</v>
      </c>
      <c r="H123" s="16">
        <v>0.1</v>
      </c>
      <c r="I123" s="3">
        <f t="shared" si="161"/>
        <v>0.90047328593843634</v>
      </c>
      <c r="J123" s="16">
        <v>0.1</v>
      </c>
      <c r="K123" s="3">
        <f t="shared" si="162"/>
        <v>0.31467259114759516</v>
      </c>
      <c r="L123" s="16">
        <v>0.1</v>
      </c>
      <c r="M123" s="3">
        <f t="shared" si="163"/>
        <v>1.1480440977682596</v>
      </c>
      <c r="N123" s="16">
        <v>0.1</v>
      </c>
      <c r="O123" s="3">
        <f t="shared" si="164"/>
        <v>60.259630355241768</v>
      </c>
      <c r="P123" s="16">
        <v>0.1</v>
      </c>
      <c r="Q123" s="3">
        <f t="shared" si="165"/>
        <v>15.263615849099004</v>
      </c>
      <c r="R123" s="16">
        <v>0.1</v>
      </c>
      <c r="S123" s="3">
        <f t="shared" si="166"/>
        <v>1.3027288204036154</v>
      </c>
      <c r="T123" s="16">
        <v>0.1</v>
      </c>
      <c r="U123" s="3">
        <f t="shared" si="167"/>
        <v>1.2804315641740149</v>
      </c>
      <c r="V123" s="16">
        <v>0.1</v>
      </c>
      <c r="W123" s="3">
        <f t="shared" si="168"/>
        <v>9.7270388760917044</v>
      </c>
      <c r="X123" s="3">
        <f t="shared" si="169"/>
        <v>133.83841598719087</v>
      </c>
      <c r="Y123" s="3"/>
      <c r="AA123" s="5" t="s">
        <v>158</v>
      </c>
      <c r="AB123" s="16">
        <f t="shared" si="141"/>
        <v>0.1</v>
      </c>
      <c r="AC123" s="16">
        <f t="shared" si="142"/>
        <v>0.1</v>
      </c>
      <c r="AD123" s="16">
        <f t="shared" si="143"/>
        <v>0.1</v>
      </c>
      <c r="AE123" s="16">
        <f t="shared" si="144"/>
        <v>0.1</v>
      </c>
      <c r="AF123" s="16">
        <f t="shared" si="145"/>
        <v>0.1</v>
      </c>
      <c r="AG123" s="16">
        <f t="shared" si="146"/>
        <v>0.1</v>
      </c>
      <c r="AH123" s="16">
        <f t="shared" si="147"/>
        <v>0.1</v>
      </c>
      <c r="AI123" s="16">
        <f t="shared" si="148"/>
        <v>0.1</v>
      </c>
      <c r="AJ123" s="16">
        <f t="shared" si="149"/>
        <v>0.1</v>
      </c>
      <c r="AK123" s="16">
        <f t="shared" si="150"/>
        <v>0.1</v>
      </c>
      <c r="AN123" s="5" t="s">
        <v>158</v>
      </c>
      <c r="AO123" s="3">
        <f t="shared" si="151"/>
        <v>26.554389397851153</v>
      </c>
      <c r="AP123" s="3">
        <f t="shared" si="152"/>
        <v>17.087391149475323</v>
      </c>
      <c r="AQ123" s="3">
        <f t="shared" si="153"/>
        <v>0.90047328593843634</v>
      </c>
      <c r="AR123" s="3">
        <f t="shared" si="154"/>
        <v>0.31467259114759516</v>
      </c>
      <c r="AS123" s="3">
        <f t="shared" si="155"/>
        <v>1.1480440977682596</v>
      </c>
      <c r="AT123" s="3">
        <f t="shared" si="156"/>
        <v>60.259630355241768</v>
      </c>
      <c r="AU123" s="3">
        <f t="shared" si="157"/>
        <v>15.263615849099004</v>
      </c>
      <c r="AV123" s="3">
        <f t="shared" si="158"/>
        <v>1.3027288204036154</v>
      </c>
      <c r="AW123" s="3">
        <f t="shared" si="159"/>
        <v>1.2804315641740149</v>
      </c>
      <c r="AX123" s="3">
        <f t="shared" si="160"/>
        <v>9.7270388760917044</v>
      </c>
      <c r="AY123" s="3">
        <f t="shared" si="170"/>
        <v>133.83841598719087</v>
      </c>
    </row>
    <row r="124" spans="1:51" ht="15.5" x14ac:dyDescent="0.35">
      <c r="A124" s="5" t="s">
        <v>159</v>
      </c>
      <c r="B124" t="s">
        <v>143</v>
      </c>
      <c r="C124">
        <v>25</v>
      </c>
      <c r="D124" s="16">
        <v>0.02</v>
      </c>
      <c r="E124" s="3">
        <f t="shared" si="139"/>
        <v>5.3108778795702305</v>
      </c>
      <c r="F124" s="16">
        <v>0.02</v>
      </c>
      <c r="G124" s="3">
        <f t="shared" si="140"/>
        <v>3.4174782298950648</v>
      </c>
      <c r="H124" s="16">
        <v>0</v>
      </c>
      <c r="I124" s="3">
        <f t="shared" si="161"/>
        <v>0</v>
      </c>
      <c r="J124" s="16">
        <v>0</v>
      </c>
      <c r="K124" s="3">
        <f t="shared" si="162"/>
        <v>0</v>
      </c>
      <c r="L124" s="16">
        <v>0.02</v>
      </c>
      <c r="M124" s="3">
        <f t="shared" si="163"/>
        <v>0.22960881955365189</v>
      </c>
      <c r="N124" s="16">
        <v>0.02</v>
      </c>
      <c r="O124" s="3">
        <f t="shared" si="164"/>
        <v>12.051926071048355</v>
      </c>
      <c r="P124" s="16">
        <v>0</v>
      </c>
      <c r="Q124" s="3">
        <f t="shared" si="165"/>
        <v>0</v>
      </c>
      <c r="R124" s="16">
        <v>0</v>
      </c>
      <c r="S124" s="3">
        <f t="shared" si="166"/>
        <v>0</v>
      </c>
      <c r="T124" s="16">
        <v>0</v>
      </c>
      <c r="U124" s="3">
        <f t="shared" si="167"/>
        <v>0</v>
      </c>
      <c r="V124" s="16">
        <v>0</v>
      </c>
      <c r="W124" s="3">
        <f t="shared" si="168"/>
        <v>0</v>
      </c>
      <c r="X124" s="3">
        <f t="shared" si="169"/>
        <v>21.009891000067302</v>
      </c>
      <c r="Y124" s="3"/>
      <c r="AA124" s="5" t="s">
        <v>159</v>
      </c>
      <c r="AB124" s="16">
        <f t="shared" si="141"/>
        <v>0.02</v>
      </c>
      <c r="AC124" s="16">
        <f t="shared" si="142"/>
        <v>0.02</v>
      </c>
      <c r="AD124" s="16">
        <f t="shared" si="143"/>
        <v>0</v>
      </c>
      <c r="AE124" s="16">
        <f t="shared" si="144"/>
        <v>0</v>
      </c>
      <c r="AF124" s="16">
        <f t="shared" si="145"/>
        <v>0.02</v>
      </c>
      <c r="AG124" s="16">
        <f t="shared" si="146"/>
        <v>0.02</v>
      </c>
      <c r="AH124" s="16">
        <f t="shared" si="147"/>
        <v>0</v>
      </c>
      <c r="AI124" s="16">
        <f t="shared" si="148"/>
        <v>0</v>
      </c>
      <c r="AJ124" s="16">
        <f t="shared" si="149"/>
        <v>0</v>
      </c>
      <c r="AK124" s="16">
        <f t="shared" si="150"/>
        <v>0</v>
      </c>
      <c r="AN124" s="5" t="s">
        <v>159</v>
      </c>
      <c r="AO124" s="3">
        <f t="shared" si="151"/>
        <v>5.3108778795702305</v>
      </c>
      <c r="AP124" s="3">
        <f t="shared" si="152"/>
        <v>3.4174782298950648</v>
      </c>
      <c r="AQ124" s="3">
        <f t="shared" si="153"/>
        <v>0</v>
      </c>
      <c r="AR124" s="3">
        <f t="shared" si="154"/>
        <v>0</v>
      </c>
      <c r="AS124" s="3">
        <f t="shared" si="155"/>
        <v>0.22960881955365189</v>
      </c>
      <c r="AT124" s="3">
        <f t="shared" si="156"/>
        <v>12.051926071048355</v>
      </c>
      <c r="AU124" s="3">
        <f t="shared" si="157"/>
        <v>0</v>
      </c>
      <c r="AV124" s="3">
        <f t="shared" si="158"/>
        <v>0</v>
      </c>
      <c r="AW124" s="3">
        <f t="shared" si="159"/>
        <v>0</v>
      </c>
      <c r="AX124" s="3">
        <f t="shared" si="160"/>
        <v>0</v>
      </c>
      <c r="AY124" s="3">
        <f t="shared" si="170"/>
        <v>21.009891000067302</v>
      </c>
    </row>
    <row r="125" spans="1:51" ht="15.5" x14ac:dyDescent="0.35">
      <c r="A125" s="5" t="s">
        <v>148</v>
      </c>
      <c r="B125" t="s">
        <v>146</v>
      </c>
      <c r="C125">
        <v>35</v>
      </c>
      <c r="D125" s="16">
        <v>0</v>
      </c>
      <c r="E125" s="3">
        <f t="shared" si="139"/>
        <v>0</v>
      </c>
      <c r="F125" s="16">
        <v>0</v>
      </c>
      <c r="G125" s="3">
        <f t="shared" si="140"/>
        <v>0</v>
      </c>
      <c r="H125" s="16">
        <v>0</v>
      </c>
      <c r="I125" s="3">
        <f t="shared" si="161"/>
        <v>0</v>
      </c>
      <c r="J125" s="16">
        <v>0</v>
      </c>
      <c r="K125" s="3">
        <f t="shared" si="162"/>
        <v>0</v>
      </c>
      <c r="L125" s="16">
        <v>0</v>
      </c>
      <c r="M125" s="3">
        <f t="shared" si="163"/>
        <v>0</v>
      </c>
      <c r="N125" s="16">
        <v>0</v>
      </c>
      <c r="O125" s="3">
        <f t="shared" si="164"/>
        <v>0</v>
      </c>
      <c r="P125" s="16">
        <v>0</v>
      </c>
      <c r="Q125" s="3">
        <f t="shared" si="165"/>
        <v>0</v>
      </c>
      <c r="R125" s="16">
        <v>0</v>
      </c>
      <c r="S125" s="3">
        <f t="shared" si="166"/>
        <v>0</v>
      </c>
      <c r="T125" s="16">
        <v>0</v>
      </c>
      <c r="U125" s="3">
        <f t="shared" si="167"/>
        <v>0</v>
      </c>
      <c r="V125" s="16">
        <v>0</v>
      </c>
      <c r="W125" s="3">
        <f t="shared" si="168"/>
        <v>0</v>
      </c>
      <c r="X125" s="3">
        <f t="shared" si="169"/>
        <v>0</v>
      </c>
      <c r="Y125" s="3"/>
      <c r="AA125" s="5" t="s">
        <v>148</v>
      </c>
      <c r="AB125" s="16">
        <f t="shared" si="141"/>
        <v>0</v>
      </c>
      <c r="AC125" s="16">
        <f t="shared" si="142"/>
        <v>0</v>
      </c>
      <c r="AD125" s="16">
        <f t="shared" si="143"/>
        <v>0</v>
      </c>
      <c r="AE125" s="16">
        <f t="shared" si="144"/>
        <v>0</v>
      </c>
      <c r="AF125" s="16">
        <f t="shared" si="145"/>
        <v>0</v>
      </c>
      <c r="AG125" s="16">
        <f t="shared" si="146"/>
        <v>0</v>
      </c>
      <c r="AH125" s="16">
        <f t="shared" si="147"/>
        <v>0</v>
      </c>
      <c r="AI125" s="16">
        <f t="shared" si="148"/>
        <v>0</v>
      </c>
      <c r="AJ125" s="16">
        <f t="shared" si="149"/>
        <v>0</v>
      </c>
      <c r="AK125" s="16">
        <f t="shared" si="150"/>
        <v>0</v>
      </c>
      <c r="AN125" s="5" t="s">
        <v>148</v>
      </c>
      <c r="AO125" s="3">
        <f t="shared" si="151"/>
        <v>0</v>
      </c>
      <c r="AP125" s="3">
        <f t="shared" si="152"/>
        <v>0</v>
      </c>
      <c r="AQ125" s="3">
        <f t="shared" si="153"/>
        <v>0</v>
      </c>
      <c r="AR125" s="3">
        <f t="shared" si="154"/>
        <v>0</v>
      </c>
      <c r="AS125" s="3">
        <f t="shared" si="155"/>
        <v>0</v>
      </c>
      <c r="AT125" s="3">
        <f t="shared" si="156"/>
        <v>0</v>
      </c>
      <c r="AU125" s="3">
        <f t="shared" si="157"/>
        <v>0</v>
      </c>
      <c r="AV125" s="3">
        <f t="shared" si="158"/>
        <v>0</v>
      </c>
      <c r="AW125" s="3">
        <f t="shared" si="159"/>
        <v>0</v>
      </c>
      <c r="AX125" s="3">
        <f t="shared" si="160"/>
        <v>0</v>
      </c>
      <c r="AY125" s="3">
        <f t="shared" si="170"/>
        <v>0</v>
      </c>
    </row>
    <row r="126" spans="1:51" ht="15.5" x14ac:dyDescent="0.35">
      <c r="A126" s="5" t="s">
        <v>149</v>
      </c>
      <c r="B126" t="s">
        <v>143</v>
      </c>
      <c r="C126">
        <v>25</v>
      </c>
      <c r="D126" s="16">
        <v>0.68</v>
      </c>
      <c r="E126" s="3">
        <f t="shared" si="139"/>
        <v>180.56984790538783</v>
      </c>
      <c r="F126" s="16">
        <v>0.68</v>
      </c>
      <c r="G126" s="3">
        <f t="shared" si="140"/>
        <v>116.19425981643221</v>
      </c>
      <c r="H126" s="16">
        <v>0.8</v>
      </c>
      <c r="I126" s="3">
        <f t="shared" si="161"/>
        <v>7.2037862875074907</v>
      </c>
      <c r="J126" s="16">
        <v>0.8</v>
      </c>
      <c r="K126" s="3">
        <f t="shared" si="162"/>
        <v>2.5173807291807613</v>
      </c>
      <c r="L126" s="16">
        <v>0.68</v>
      </c>
      <c r="M126" s="3">
        <f t="shared" si="163"/>
        <v>7.8066998648241643</v>
      </c>
      <c r="N126" s="16">
        <v>0.78</v>
      </c>
      <c r="O126" s="3">
        <f t="shared" si="164"/>
        <v>470.0251167708858</v>
      </c>
      <c r="P126" s="16">
        <v>0.8</v>
      </c>
      <c r="Q126" s="3">
        <f t="shared" si="165"/>
        <v>122.10892679279203</v>
      </c>
      <c r="R126" s="16">
        <v>0.8</v>
      </c>
      <c r="S126" s="3">
        <f t="shared" si="166"/>
        <v>10.421830563228923</v>
      </c>
      <c r="T126" s="16">
        <v>0.8</v>
      </c>
      <c r="U126" s="3">
        <f t="shared" si="167"/>
        <v>10.243452513392119</v>
      </c>
      <c r="V126" s="16">
        <v>0.8</v>
      </c>
      <c r="W126" s="3">
        <f t="shared" si="168"/>
        <v>77.816311008733635</v>
      </c>
      <c r="X126" s="3">
        <f t="shared" si="169"/>
        <v>1004.9076122523651</v>
      </c>
      <c r="Y126" s="3"/>
      <c r="AA126" s="5" t="s">
        <v>149</v>
      </c>
      <c r="AB126" s="16">
        <f t="shared" si="141"/>
        <v>0.68</v>
      </c>
      <c r="AC126" s="16">
        <f t="shared" si="142"/>
        <v>0.68</v>
      </c>
      <c r="AD126" s="16">
        <f t="shared" si="143"/>
        <v>0.8</v>
      </c>
      <c r="AE126" s="16">
        <f t="shared" si="144"/>
        <v>0.8</v>
      </c>
      <c r="AF126" s="16">
        <f t="shared" si="145"/>
        <v>0.68</v>
      </c>
      <c r="AG126" s="16">
        <f t="shared" si="146"/>
        <v>0.78</v>
      </c>
      <c r="AH126" s="16">
        <f t="shared" si="147"/>
        <v>0.8</v>
      </c>
      <c r="AI126" s="16">
        <f t="shared" si="148"/>
        <v>0.8</v>
      </c>
      <c r="AJ126" s="16">
        <f t="shared" si="149"/>
        <v>0.8</v>
      </c>
      <c r="AK126" s="16">
        <f t="shared" si="150"/>
        <v>0.8</v>
      </c>
      <c r="AN126" s="5" t="s">
        <v>149</v>
      </c>
      <c r="AO126" s="3">
        <f t="shared" si="151"/>
        <v>180.56984790538783</v>
      </c>
      <c r="AP126" s="3">
        <f t="shared" si="152"/>
        <v>116.19425981643221</v>
      </c>
      <c r="AQ126" s="3">
        <f t="shared" si="153"/>
        <v>7.2037862875074907</v>
      </c>
      <c r="AR126" s="3">
        <f t="shared" si="154"/>
        <v>2.5173807291807613</v>
      </c>
      <c r="AS126" s="3">
        <f t="shared" si="155"/>
        <v>7.8066998648241643</v>
      </c>
      <c r="AT126" s="3">
        <f t="shared" si="156"/>
        <v>470.0251167708858</v>
      </c>
      <c r="AU126" s="3">
        <f t="shared" si="157"/>
        <v>122.10892679279203</v>
      </c>
      <c r="AV126" s="3">
        <f t="shared" si="158"/>
        <v>10.421830563228923</v>
      </c>
      <c r="AW126" s="3">
        <f t="shared" si="159"/>
        <v>10.243452513392119</v>
      </c>
      <c r="AX126" s="3">
        <f t="shared" si="160"/>
        <v>77.816311008733635</v>
      </c>
      <c r="AY126" s="3">
        <f t="shared" si="170"/>
        <v>1004.907612252365</v>
      </c>
    </row>
    <row r="127" spans="1:51" ht="15.5" x14ac:dyDescent="0.35">
      <c r="A127" s="5" t="s">
        <v>10</v>
      </c>
      <c r="D127" s="16">
        <f t="shared" ref="D127:F127" si="171">SUM(D121:D126)</f>
        <v>1</v>
      </c>
      <c r="E127" s="3">
        <f t="shared" si="139"/>
        <v>265.54389397851151</v>
      </c>
      <c r="F127" s="16">
        <f t="shared" si="171"/>
        <v>1</v>
      </c>
      <c r="G127" s="3">
        <f t="shared" si="140"/>
        <v>170.87391149475323</v>
      </c>
      <c r="H127" s="16">
        <f t="shared" ref="H127" si="172">SUM(H121:H126)</f>
        <v>1</v>
      </c>
      <c r="I127" s="3">
        <f t="shared" si="161"/>
        <v>9.0047328593843634</v>
      </c>
      <c r="J127" s="16">
        <f t="shared" ref="J127" si="173">SUM(J121:J126)</f>
        <v>1</v>
      </c>
      <c r="K127" s="3">
        <f t="shared" si="162"/>
        <v>3.1467259114759512</v>
      </c>
      <c r="L127" s="16">
        <f t="shared" ref="L127" si="174">SUM(L121:L126)</f>
        <v>1</v>
      </c>
      <c r="M127" s="3">
        <f t="shared" si="163"/>
        <v>11.480440977682594</v>
      </c>
      <c r="N127" s="16">
        <f t="shared" ref="N127" si="175">SUM(N121:N126)</f>
        <v>1</v>
      </c>
      <c r="O127" s="3">
        <f t="shared" si="164"/>
        <v>602.59630355241768</v>
      </c>
      <c r="P127" s="16">
        <f t="shared" ref="P127" si="176">SUM(P121:P126)</f>
        <v>1</v>
      </c>
      <c r="Q127" s="3">
        <f t="shared" si="165"/>
        <v>152.63615849099003</v>
      </c>
      <c r="R127" s="16">
        <f t="shared" ref="R127" si="177">SUM(R121:R126)</f>
        <v>1</v>
      </c>
      <c r="S127" s="3">
        <f t="shared" si="166"/>
        <v>13.027288204036154</v>
      </c>
      <c r="T127" s="16">
        <f t="shared" ref="T127" si="178">SUM(T121:T126)</f>
        <v>1</v>
      </c>
      <c r="U127" s="3">
        <f t="shared" si="167"/>
        <v>12.804315641740148</v>
      </c>
      <c r="V127" s="16">
        <f t="shared" ref="V127" si="179">SUM(V121:V126)</f>
        <v>1</v>
      </c>
      <c r="W127" s="3">
        <f t="shared" si="168"/>
        <v>97.270388760917029</v>
      </c>
      <c r="X127" s="3">
        <f t="shared" ref="X127" si="180">SUM(X121:X126)</f>
        <v>1338.3841598719089</v>
      </c>
      <c r="Y127" s="3"/>
      <c r="AA127" s="5" t="s">
        <v>10</v>
      </c>
      <c r="AN127" s="5" t="s">
        <v>10</v>
      </c>
      <c r="AO127" s="3">
        <f>SUM(AO121:AO126)</f>
        <v>265.54389397851151</v>
      </c>
      <c r="AP127" s="3">
        <f t="shared" ref="AP127:AY127" si="181">SUM(AP121:AP126)</f>
        <v>170.87391149475326</v>
      </c>
      <c r="AQ127" s="3">
        <f t="shared" si="181"/>
        <v>9.0047328593843634</v>
      </c>
      <c r="AR127" s="3">
        <f t="shared" si="181"/>
        <v>3.1467259114759516</v>
      </c>
      <c r="AS127" s="3">
        <f t="shared" si="181"/>
        <v>11.480440977682594</v>
      </c>
      <c r="AT127" s="3">
        <f t="shared" si="181"/>
        <v>602.59630355241768</v>
      </c>
      <c r="AU127" s="3">
        <f t="shared" si="181"/>
        <v>152.63615849099006</v>
      </c>
      <c r="AV127" s="3">
        <f t="shared" si="181"/>
        <v>13.027288204036154</v>
      </c>
      <c r="AW127" s="3">
        <f t="shared" si="181"/>
        <v>12.80431564174015</v>
      </c>
      <c r="AX127" s="3">
        <f t="shared" si="181"/>
        <v>97.270388760917044</v>
      </c>
      <c r="AY127" s="3">
        <f t="shared" si="181"/>
        <v>1338.3841598719087</v>
      </c>
    </row>
    <row r="128" spans="1:51" ht="15.5" x14ac:dyDescent="0.35">
      <c r="A128" s="4" t="s">
        <v>175</v>
      </c>
      <c r="E128" s="4" t="s">
        <v>72</v>
      </c>
      <c r="F128" s="4"/>
      <c r="G128" s="4" t="s">
        <v>73</v>
      </c>
      <c r="H128" s="4"/>
      <c r="I128" s="4" t="s">
        <v>80</v>
      </c>
      <c r="J128" s="4"/>
      <c r="K128" s="4" t="s">
        <v>75</v>
      </c>
      <c r="L128" s="4"/>
      <c r="M128" s="4" t="s">
        <v>76</v>
      </c>
      <c r="N128" s="4"/>
      <c r="O128" s="4" t="s">
        <v>77</v>
      </c>
      <c r="P128" s="4"/>
      <c r="Q128" s="4" t="s">
        <v>78</v>
      </c>
      <c r="R128" s="4"/>
      <c r="S128" s="4" t="s">
        <v>79</v>
      </c>
      <c r="T128" s="4"/>
      <c r="U128" s="4" t="s">
        <v>81</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9819.6477810454217</v>
      </c>
      <c r="F129" s="11"/>
      <c r="G129" s="12">
        <f>+G36</f>
        <v>5853.914643348613</v>
      </c>
      <c r="H129" s="11"/>
      <c r="I129" s="12">
        <f>+I36</f>
        <v>715.9657401127763</v>
      </c>
      <c r="J129" s="11"/>
      <c r="K129" s="12">
        <f>+K36</f>
        <v>168.60994336825209</v>
      </c>
      <c r="L129" s="11"/>
      <c r="M129" s="12">
        <f>+M36</f>
        <v>386.84345803805195</v>
      </c>
      <c r="N129" s="11"/>
      <c r="O129" s="12">
        <f>+O36</f>
        <v>27811.18825301146</v>
      </c>
      <c r="P129" s="11"/>
      <c r="Q129" s="12">
        <f>+Q36</f>
        <v>7585.486976949147</v>
      </c>
      <c r="R129" s="11"/>
      <c r="S129" s="12">
        <f>+S36</f>
        <v>781.68920928457032</v>
      </c>
      <c r="T129" s="11"/>
      <c r="U129" s="12">
        <f>+U36</f>
        <v>562.032323553624</v>
      </c>
      <c r="V129" s="11"/>
      <c r="W129" s="12">
        <f>+W36</f>
        <v>2748.1351670974982</v>
      </c>
      <c r="X129" s="12">
        <f>+X36</f>
        <v>56433.513495809413</v>
      </c>
      <c r="AA129" s="5" t="s">
        <v>30</v>
      </c>
      <c r="AB129" s="12">
        <f>+E129</f>
        <v>9819.6477810454217</v>
      </c>
      <c r="AC129" s="12">
        <f>+G129</f>
        <v>5853.914643348613</v>
      </c>
      <c r="AD129" s="12">
        <f>+I129</f>
        <v>715.9657401127763</v>
      </c>
      <c r="AE129" s="12">
        <f>+K129</f>
        <v>168.60994336825209</v>
      </c>
      <c r="AF129" s="12">
        <f>+M129</f>
        <v>386.84345803805195</v>
      </c>
      <c r="AG129" s="12">
        <f>+O129</f>
        <v>27811.18825301146</v>
      </c>
      <c r="AH129" s="12">
        <f>+Q129</f>
        <v>7585.486976949147</v>
      </c>
      <c r="AI129" s="12">
        <f>+S129</f>
        <v>781.68920928457032</v>
      </c>
      <c r="AJ129" s="12">
        <f>+U129</f>
        <v>562.032323553624</v>
      </c>
      <c r="AK129" s="12">
        <f>+W129</f>
        <v>2748.1351670974982</v>
      </c>
      <c r="AL129" s="12">
        <f>+X129</f>
        <v>56433.513495809413</v>
      </c>
      <c r="AM129" s="5"/>
      <c r="AN129" s="5"/>
    </row>
    <row r="130" spans="1:40" ht="15.5" x14ac:dyDescent="0.35">
      <c r="A130" s="5" t="s">
        <v>269</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63</v>
      </c>
      <c r="AB130" s="12">
        <f t="shared" ref="AB130:AB146" si="182">+E130</f>
        <v>0</v>
      </c>
      <c r="AC130" s="12">
        <f t="shared" ref="AC130:AC146" si="183">+G130</f>
        <v>0</v>
      </c>
      <c r="AD130" s="12">
        <f t="shared" ref="AD130:AD146" si="184">+I130</f>
        <v>0</v>
      </c>
      <c r="AE130" s="12">
        <f t="shared" ref="AE130:AE146" si="185">+K130</f>
        <v>0</v>
      </c>
      <c r="AF130" s="12">
        <f t="shared" ref="AF130:AF146" si="186">+M130</f>
        <v>0</v>
      </c>
      <c r="AG130" s="12">
        <f t="shared" ref="AG130:AG146" si="187">+O130</f>
        <v>0</v>
      </c>
      <c r="AH130" s="12">
        <f t="shared" ref="AH130:AH146" si="188">+Q130</f>
        <v>0</v>
      </c>
      <c r="AI130" s="12">
        <f t="shared" ref="AI130:AI146" si="189">+S130</f>
        <v>0</v>
      </c>
      <c r="AJ130" s="12">
        <f t="shared" ref="AJ130:AJ145" si="190">+U130</f>
        <v>0</v>
      </c>
      <c r="AK130" s="12">
        <f t="shared" ref="AK130:AL145" si="191">+W130</f>
        <v>0</v>
      </c>
      <c r="AL130" s="12">
        <f t="shared" si="191"/>
        <v>0</v>
      </c>
      <c r="AM130" s="5"/>
      <c r="AN130" s="5"/>
    </row>
    <row r="131" spans="1:40" ht="15.5" x14ac:dyDescent="0.35">
      <c r="A131" s="5" t="s">
        <v>282</v>
      </c>
      <c r="E131" s="12">
        <f>+E114</f>
        <v>306.54908065092792</v>
      </c>
      <c r="F131" s="11"/>
      <c r="G131" s="12">
        <f>+G114</f>
        <v>172.0697828069479</v>
      </c>
      <c r="H131" s="11"/>
      <c r="I131" s="12">
        <f>+I114</f>
        <v>8.2916844598385175</v>
      </c>
      <c r="J131" s="11"/>
      <c r="K131" s="12">
        <f>+K114</f>
        <v>3.3358575430668562</v>
      </c>
      <c r="L131" s="11"/>
      <c r="M131" s="12">
        <f>+M114</f>
        <v>11.970696443716758</v>
      </c>
      <c r="N131" s="11"/>
      <c r="O131" s="12">
        <f>+O114</f>
        <v>620.90172440577066</v>
      </c>
      <c r="P131" s="11"/>
      <c r="Q131" s="12">
        <f>+Q114</f>
        <v>161.07134918392904</v>
      </c>
      <c r="R131" s="11"/>
      <c r="S131" s="12">
        <f>+S114</f>
        <v>11.571544812436759</v>
      </c>
      <c r="T131" s="11"/>
      <c r="U131" s="12">
        <f>+U114</f>
        <v>12.498813978729245</v>
      </c>
      <c r="V131" s="11"/>
      <c r="W131" s="12">
        <f>+W114</f>
        <v>68.17289151372249</v>
      </c>
      <c r="X131" s="12">
        <f>+X114</f>
        <v>1376.4334257990863</v>
      </c>
      <c r="AA131" s="5" t="s">
        <v>60</v>
      </c>
      <c r="AB131" s="12">
        <f t="shared" si="182"/>
        <v>306.54908065092792</v>
      </c>
      <c r="AC131" s="12">
        <f t="shared" si="183"/>
        <v>172.0697828069479</v>
      </c>
      <c r="AD131" s="12">
        <f t="shared" si="184"/>
        <v>8.2916844598385175</v>
      </c>
      <c r="AE131" s="12">
        <f t="shared" si="185"/>
        <v>3.3358575430668562</v>
      </c>
      <c r="AF131" s="12">
        <f t="shared" si="186"/>
        <v>11.970696443716758</v>
      </c>
      <c r="AG131" s="12">
        <f t="shared" si="187"/>
        <v>620.90172440577066</v>
      </c>
      <c r="AH131" s="12">
        <f t="shared" si="188"/>
        <v>161.07134918392904</v>
      </c>
      <c r="AI131" s="12">
        <f t="shared" si="189"/>
        <v>11.571544812436759</v>
      </c>
      <c r="AJ131" s="12">
        <f t="shared" si="190"/>
        <v>12.498813978729245</v>
      </c>
      <c r="AK131" s="12">
        <f t="shared" si="191"/>
        <v>68.17289151372249</v>
      </c>
      <c r="AL131" s="12">
        <f t="shared" si="191"/>
        <v>1376.4334257990863</v>
      </c>
      <c r="AM131" s="5"/>
      <c r="AN131" s="5"/>
    </row>
    <row r="132" spans="1:40" ht="15.5" x14ac:dyDescent="0.35">
      <c r="A132" s="5" t="s">
        <v>61</v>
      </c>
      <c r="E132" s="12">
        <f>+E98+E85</f>
        <v>733.40763375822394</v>
      </c>
      <c r="F132" s="11"/>
      <c r="G132" s="12">
        <f>+G98+G85</f>
        <v>315.124504298479</v>
      </c>
      <c r="H132" s="11"/>
      <c r="I132" s="12">
        <f>+I98+I85</f>
        <v>56.330192201983358</v>
      </c>
      <c r="J132" s="11"/>
      <c r="K132" s="12">
        <f>+K98+K85</f>
        <v>14.639718976873963</v>
      </c>
      <c r="L132" s="11"/>
      <c r="M132" s="12">
        <f>+M98+M85</f>
        <v>24.291768208027786</v>
      </c>
      <c r="N132" s="11"/>
      <c r="O132" s="12">
        <f>+O98+O85</f>
        <v>1169.7340097789979</v>
      </c>
      <c r="P132" s="11"/>
      <c r="Q132" s="12">
        <f>+Q98+Q85</f>
        <v>354.13838832998351</v>
      </c>
      <c r="R132" s="11"/>
      <c r="S132" s="12">
        <f>+S98+S85</f>
        <v>15.186246425019025</v>
      </c>
      <c r="T132" s="11"/>
      <c r="U132" s="12">
        <f>+U98+U85</f>
        <v>11.750601617215922</v>
      </c>
      <c r="V132" s="11"/>
      <c r="W132" s="12">
        <f>+W98+W85</f>
        <v>105.83239500184658</v>
      </c>
      <c r="X132" s="12">
        <f>+X98+X85</f>
        <v>2800.4354585966512</v>
      </c>
      <c r="AA132" s="5" t="s">
        <v>61</v>
      </c>
      <c r="AB132" s="12">
        <f t="shared" si="182"/>
        <v>733.40763375822394</v>
      </c>
      <c r="AC132" s="12">
        <f t="shared" si="183"/>
        <v>315.124504298479</v>
      </c>
      <c r="AD132" s="12">
        <f t="shared" si="184"/>
        <v>56.330192201983358</v>
      </c>
      <c r="AE132" s="12">
        <f t="shared" si="185"/>
        <v>14.639718976873963</v>
      </c>
      <c r="AF132" s="12">
        <f t="shared" si="186"/>
        <v>24.291768208027786</v>
      </c>
      <c r="AG132" s="12">
        <f t="shared" si="187"/>
        <v>1169.7340097789979</v>
      </c>
      <c r="AH132" s="12">
        <f t="shared" si="188"/>
        <v>354.13838832998351</v>
      </c>
      <c r="AI132" s="12">
        <f t="shared" si="189"/>
        <v>15.186246425019025</v>
      </c>
      <c r="AJ132" s="12">
        <f t="shared" si="190"/>
        <v>11.750601617215922</v>
      </c>
      <c r="AK132" s="12">
        <f t="shared" si="191"/>
        <v>105.83239500184658</v>
      </c>
      <c r="AL132" s="12">
        <f t="shared" si="191"/>
        <v>2800.4354585966512</v>
      </c>
      <c r="AM132" s="5"/>
      <c r="AN132" s="5"/>
    </row>
    <row r="133" spans="1:40" ht="15.5" x14ac:dyDescent="0.35">
      <c r="A133" s="5" t="s">
        <v>62</v>
      </c>
      <c r="B133" s="3">
        <f>+E130+E131+E132</f>
        <v>1039.9567144091518</v>
      </c>
      <c r="E133" s="12">
        <f>+E130+E131+E132</f>
        <v>1039.9567144091518</v>
      </c>
      <c r="F133" s="11"/>
      <c r="G133" s="12">
        <f>+G130+G131+G132</f>
        <v>487.19428710542689</v>
      </c>
      <c r="H133" s="11"/>
      <c r="I133" s="12">
        <f>+I130+I131+I132</f>
        <v>64.621876661821872</v>
      </c>
      <c r="J133" s="11"/>
      <c r="K133" s="12">
        <f>+K130+K131+K132</f>
        <v>17.97557651994082</v>
      </c>
      <c r="L133" s="11"/>
      <c r="M133" s="12">
        <f>+M130+M131+M132</f>
        <v>36.262464651744544</v>
      </c>
      <c r="N133" s="11"/>
      <c r="O133" s="12">
        <f>+O130+O131+O132</f>
        <v>1790.6357341847686</v>
      </c>
      <c r="P133" s="11"/>
      <c r="Q133" s="12">
        <f>+Q130+Q131+Q132</f>
        <v>515.20973751391261</v>
      </c>
      <c r="R133" s="11"/>
      <c r="S133" s="12">
        <f>+S130+S131+S132</f>
        <v>26.757791237455784</v>
      </c>
      <c r="T133" s="11"/>
      <c r="U133" s="12">
        <f>+U130+U131+U132</f>
        <v>24.249415595945166</v>
      </c>
      <c r="V133" s="11"/>
      <c r="W133" s="12">
        <f>+W130+W131+W132</f>
        <v>174.00528651556908</v>
      </c>
      <c r="X133" s="12">
        <f>+X130+X131+X132</f>
        <v>4176.868884395737</v>
      </c>
      <c r="AA133" s="5" t="s">
        <v>62</v>
      </c>
      <c r="AB133" s="12">
        <f t="shared" si="182"/>
        <v>1039.9567144091518</v>
      </c>
      <c r="AC133" s="12">
        <f t="shared" si="183"/>
        <v>487.19428710542689</v>
      </c>
      <c r="AD133" s="12">
        <f t="shared" si="184"/>
        <v>64.621876661821872</v>
      </c>
      <c r="AE133" s="12">
        <f t="shared" si="185"/>
        <v>17.97557651994082</v>
      </c>
      <c r="AF133" s="12">
        <f t="shared" si="186"/>
        <v>36.262464651744544</v>
      </c>
      <c r="AG133" s="12">
        <f t="shared" si="187"/>
        <v>1790.6357341847686</v>
      </c>
      <c r="AH133" s="12">
        <f t="shared" si="188"/>
        <v>515.20973751391261</v>
      </c>
      <c r="AI133" s="12">
        <f t="shared" si="189"/>
        <v>26.757791237455784</v>
      </c>
      <c r="AJ133" s="12">
        <f t="shared" si="190"/>
        <v>24.249415595945166</v>
      </c>
      <c r="AK133" s="12">
        <f t="shared" si="191"/>
        <v>174.00528651556908</v>
      </c>
      <c r="AL133" s="12">
        <f t="shared" si="191"/>
        <v>4176.868884395737</v>
      </c>
      <c r="AM133" s="5"/>
      <c r="AN133" s="5"/>
    </row>
    <row r="134" spans="1:40" ht="15.5" x14ac:dyDescent="0.35">
      <c r="A134" s="5" t="s">
        <v>12</v>
      </c>
      <c r="E134" s="12">
        <f>+E73+E79</f>
        <v>207.86643283548992</v>
      </c>
      <c r="F134" s="4"/>
      <c r="G134" s="12">
        <f>+G73+G79</f>
        <v>95.70043514325188</v>
      </c>
      <c r="H134" s="4"/>
      <c r="I134" s="12">
        <f>+I73+I79</f>
        <v>0.66526867655912703</v>
      </c>
      <c r="J134" s="4"/>
      <c r="K134" s="12">
        <f>+K73+K79</f>
        <v>10.583909308605978</v>
      </c>
      <c r="L134" s="4"/>
      <c r="M134" s="12">
        <f>+M73+M79</f>
        <v>1.0779609452974239</v>
      </c>
      <c r="N134" s="4"/>
      <c r="O134" s="12">
        <f>+O73+O79</f>
        <v>237.12684149830056</v>
      </c>
      <c r="P134" s="4"/>
      <c r="Q134" s="12">
        <f>+Q73+Q79</f>
        <v>99.896775106763059</v>
      </c>
      <c r="R134" s="4"/>
      <c r="S134" s="12">
        <f>+S73+S79</f>
        <v>4.4815240885757959</v>
      </c>
      <c r="T134" s="4"/>
      <c r="U134" s="12">
        <f>+U73+U79</f>
        <v>0</v>
      </c>
      <c r="V134" s="4"/>
      <c r="W134" s="12">
        <f>+W73+W79</f>
        <v>9.9384970694805173</v>
      </c>
      <c r="X134" s="3">
        <f>+E134+G134+I134+K134+M134+O134+Q134+S134+U134+W134</f>
        <v>667.33764467232425</v>
      </c>
      <c r="AA134" s="5" t="s">
        <v>12</v>
      </c>
      <c r="AB134" s="12">
        <f t="shared" si="182"/>
        <v>207.86643283548992</v>
      </c>
      <c r="AC134" s="12">
        <f t="shared" si="183"/>
        <v>95.70043514325188</v>
      </c>
      <c r="AD134" s="12">
        <f t="shared" si="184"/>
        <v>0.66526867655912703</v>
      </c>
      <c r="AE134" s="12">
        <f t="shared" si="185"/>
        <v>10.583909308605978</v>
      </c>
      <c r="AF134" s="12">
        <f t="shared" si="186"/>
        <v>1.0779609452974239</v>
      </c>
      <c r="AG134" s="12">
        <f t="shared" si="187"/>
        <v>237.12684149830056</v>
      </c>
      <c r="AH134" s="12">
        <f t="shared" si="188"/>
        <v>99.896775106763059</v>
      </c>
      <c r="AI134" s="12">
        <f t="shared" si="189"/>
        <v>4.4815240885757959</v>
      </c>
      <c r="AJ134" s="12">
        <f t="shared" si="190"/>
        <v>0</v>
      </c>
      <c r="AK134" s="12">
        <f t="shared" si="191"/>
        <v>9.9384970694805173</v>
      </c>
      <c r="AL134" s="12">
        <f t="shared" si="191"/>
        <v>667.33764467232425</v>
      </c>
      <c r="AM134" s="5"/>
      <c r="AN134" s="5"/>
    </row>
    <row r="135" spans="1:40" ht="15.5" x14ac:dyDescent="0.35">
      <c r="A135" s="5" t="s">
        <v>13</v>
      </c>
      <c r="E135" s="12">
        <f>+E80+E81+E106+E107</f>
        <v>245.23926452074238</v>
      </c>
      <c r="F135" s="4"/>
      <c r="G135" s="12">
        <f>+G80+G81+G106+G107</f>
        <v>129.05233710521094</v>
      </c>
      <c r="H135" s="4"/>
      <c r="I135" s="12">
        <f>+I80+I81+I106+I107</f>
        <v>1.6583368919677035</v>
      </c>
      <c r="J135" s="4"/>
      <c r="K135" s="12">
        <f>+K80+K81+K106+K107</f>
        <v>0.66717150861337127</v>
      </c>
      <c r="L135" s="4"/>
      <c r="M135" s="12">
        <f>+M80+M81+M106+M107</f>
        <v>4.7882785774867029</v>
      </c>
      <c r="N135" s="4"/>
      <c r="O135" s="12">
        <f>+O80+O81+O106+O107</f>
        <v>341.4959484231739</v>
      </c>
      <c r="P135" s="4"/>
      <c r="Q135" s="12">
        <f>+Q80+Q81+Q106+Q107</f>
        <v>64.42853967357162</v>
      </c>
      <c r="R135" s="4"/>
      <c r="S135" s="12">
        <f>+S80+S81+S106+S107</f>
        <v>2.3143089624873516</v>
      </c>
      <c r="T135" s="4"/>
      <c r="U135" s="12">
        <f>+U80+U81+U106+U107</f>
        <v>0</v>
      </c>
      <c r="V135" s="4"/>
      <c r="W135" s="12">
        <f>+W80+W81+W106+W107</f>
        <v>0</v>
      </c>
      <c r="X135" s="12">
        <f>SUM(E135:W135)</f>
        <v>789.64418566325401</v>
      </c>
      <c r="Y135" s="3">
        <f>+X134+X135</f>
        <v>1456.9818303355783</v>
      </c>
      <c r="AA135" s="5" t="s">
        <v>13</v>
      </c>
      <c r="AB135" s="12">
        <f t="shared" si="182"/>
        <v>245.23926452074238</v>
      </c>
      <c r="AC135" s="12">
        <f t="shared" si="183"/>
        <v>129.05233710521094</v>
      </c>
      <c r="AD135" s="12">
        <f t="shared" si="184"/>
        <v>1.6583368919677035</v>
      </c>
      <c r="AE135" s="12">
        <f t="shared" si="185"/>
        <v>0.66717150861337127</v>
      </c>
      <c r="AF135" s="12">
        <f t="shared" si="186"/>
        <v>4.7882785774867029</v>
      </c>
      <c r="AG135" s="12">
        <f t="shared" si="187"/>
        <v>341.4959484231739</v>
      </c>
      <c r="AH135" s="12">
        <f t="shared" si="188"/>
        <v>64.42853967357162</v>
      </c>
      <c r="AI135" s="12">
        <f t="shared" si="189"/>
        <v>2.3143089624873516</v>
      </c>
      <c r="AJ135" s="12">
        <f t="shared" si="190"/>
        <v>0</v>
      </c>
      <c r="AK135" s="12">
        <f t="shared" si="191"/>
        <v>0</v>
      </c>
      <c r="AL135" s="12">
        <f t="shared" si="191"/>
        <v>789.64418566325401</v>
      </c>
      <c r="AM135" s="6">
        <f>10*AL135/1000</f>
        <v>7.8964418566325403</v>
      </c>
      <c r="AN135" s="6">
        <f>5*AL135/1000</f>
        <v>3.9482209283162701</v>
      </c>
    </row>
    <row r="136" spans="1:40" ht="15.5" x14ac:dyDescent="0.35">
      <c r="A136" s="5" t="s">
        <v>14</v>
      </c>
      <c r="E136" s="12">
        <f>+E92+E93+E108+E109+E121+E122</f>
        <v>188.99664690504318</v>
      </c>
      <c r="F136" s="4"/>
      <c r="G136" s="12">
        <f>+G92+G93+G108+G109+G121+G122</f>
        <v>95.323994671776816</v>
      </c>
      <c r="H136" s="4"/>
      <c r="I136" s="12">
        <f>+I92+I93+I108+I109+I121+I122</f>
        <v>10.079679631640374</v>
      </c>
      <c r="J136" s="4"/>
      <c r="K136" s="12">
        <f>+K92+K93+K108+K109+K121+K122</f>
        <v>1.2613925548833511</v>
      </c>
      <c r="L136" s="4"/>
      <c r="M136" s="12">
        <f>+M92+M93+M108+M109+M121+M122</f>
        <v>9.3336357133931216</v>
      </c>
      <c r="N136" s="4"/>
      <c r="O136" s="12">
        <f>+O92+O93+O108+O109+O121+O122</f>
        <v>433.39045365766503</v>
      </c>
      <c r="P136" s="4"/>
      <c r="Q136" s="12">
        <f>+Q92+Q93+Q108+Q109+Q121+Q122</f>
        <v>139.94741166883992</v>
      </c>
      <c r="R136" s="4"/>
      <c r="S136" s="12">
        <f>+S92+S93+S108+S109+S121+S122</f>
        <v>7.4537339913118821</v>
      </c>
      <c r="T136" s="4"/>
      <c r="U136" s="12">
        <f>+U92+U93+U108+U109+U121+U122</f>
        <v>7.9677261620967696</v>
      </c>
      <c r="V136" s="4"/>
      <c r="W136" s="12">
        <f>+W92+W93+W108+W109+W121+W122</f>
        <v>54.159834686102073</v>
      </c>
      <c r="X136" s="12">
        <f>SUM(E136:W136)</f>
        <v>947.91450964275248</v>
      </c>
      <c r="AA136" s="5" t="s">
        <v>14</v>
      </c>
      <c r="AB136" s="12">
        <f t="shared" si="182"/>
        <v>188.99664690504318</v>
      </c>
      <c r="AC136" s="12">
        <f t="shared" si="183"/>
        <v>95.323994671776816</v>
      </c>
      <c r="AD136" s="12">
        <f t="shared" si="184"/>
        <v>10.079679631640374</v>
      </c>
      <c r="AE136" s="12">
        <f t="shared" si="185"/>
        <v>1.2613925548833511</v>
      </c>
      <c r="AF136" s="12">
        <f t="shared" si="186"/>
        <v>9.3336357133931216</v>
      </c>
      <c r="AG136" s="12">
        <f t="shared" si="187"/>
        <v>433.39045365766503</v>
      </c>
      <c r="AH136" s="12">
        <f t="shared" si="188"/>
        <v>139.94741166883992</v>
      </c>
      <c r="AI136" s="12">
        <f t="shared" si="189"/>
        <v>7.4537339913118821</v>
      </c>
      <c r="AJ136" s="12">
        <f t="shared" si="190"/>
        <v>7.9677261620967696</v>
      </c>
      <c r="AK136" s="12">
        <f t="shared" si="191"/>
        <v>54.159834686102073</v>
      </c>
      <c r="AL136" s="12">
        <f t="shared" si="191"/>
        <v>947.91450964275248</v>
      </c>
      <c r="AM136" s="6"/>
      <c r="AN136" s="6"/>
    </row>
    <row r="137" spans="1:40" ht="15.5" x14ac:dyDescent="0.35">
      <c r="A137" s="5" t="s">
        <v>176</v>
      </c>
      <c r="E137" s="3">
        <f>+E77+E79+E82+E90+E93+E103+E109+E119+E122</f>
        <v>305.66896310409322</v>
      </c>
      <c r="F137" s="3"/>
      <c r="G137" s="3">
        <f>+G77+G79+G82+G90+G93+G103+G109+G119+G122</f>
        <v>145.05516696388975</v>
      </c>
      <c r="H137" s="3"/>
      <c r="I137" s="3">
        <f>+I77+I79+I82+I90+I93+I103+I109+I119+I122</f>
        <v>10.964480667716906</v>
      </c>
      <c r="J137" s="3"/>
      <c r="K137" s="3">
        <f>+K77+K79+K82+K90+K93+K103+K109+K119+K122</f>
        <v>11.87710202078021</v>
      </c>
      <c r="L137" s="3"/>
      <c r="M137" s="3">
        <f>+M77+M79+M82+M90+M93+M103+M109+M119+M122</f>
        <v>5.8851838382952053</v>
      </c>
      <c r="N137" s="3"/>
      <c r="O137" s="3">
        <f>+O77+O79+O82+O90+O93+O103+O109+O119+O122</f>
        <v>677.00612409023324</v>
      </c>
      <c r="P137" s="3"/>
      <c r="Q137" s="3">
        <f>+Q77+Q79+Q82+Q90+Q93+Q103+Q109+Q119+Q122</f>
        <v>209.33951676590902</v>
      </c>
      <c r="R137" s="3"/>
      <c r="S137" s="3">
        <f>+S77+S79+S82+S90+S93+S103+S109+S119+S122</f>
        <v>9.727124791411164</v>
      </c>
      <c r="T137" s="3"/>
      <c r="U137" s="3">
        <f>+U77+U79+U82+U90+U93+U103+U109+U119+U122</f>
        <v>5.5794358743721668</v>
      </c>
      <c r="V137" s="3"/>
      <c r="W137" s="3">
        <f>+W77+W79+W82+W90+W93+W103+W109+W119+W122</f>
        <v>51.250037778992422</v>
      </c>
      <c r="X137" s="3">
        <f>SUM(E137:W137)</f>
        <v>1432.3531358956934</v>
      </c>
      <c r="Y137" s="1">
        <f>+X137/(X137+X138)</f>
        <v>2.5381250380628096E-2</v>
      </c>
      <c r="Z137" s="1">
        <f>+X137/80415</f>
        <v>1.7812014374130367E-2</v>
      </c>
      <c r="AA137" s="5" t="s">
        <v>15</v>
      </c>
      <c r="AB137" s="12">
        <f t="shared" si="182"/>
        <v>305.66896310409322</v>
      </c>
      <c r="AC137" s="12">
        <f t="shared" si="183"/>
        <v>145.05516696388975</v>
      </c>
      <c r="AD137" s="12">
        <f t="shared" si="184"/>
        <v>10.964480667716906</v>
      </c>
      <c r="AE137" s="12">
        <f t="shared" si="185"/>
        <v>11.87710202078021</v>
      </c>
      <c r="AF137" s="12">
        <f t="shared" si="186"/>
        <v>5.8851838382952053</v>
      </c>
      <c r="AG137" s="12">
        <f t="shared" si="187"/>
        <v>677.00612409023324</v>
      </c>
      <c r="AH137" s="12">
        <f t="shared" si="188"/>
        <v>209.33951676590902</v>
      </c>
      <c r="AI137" s="12">
        <f t="shared" si="189"/>
        <v>9.727124791411164</v>
      </c>
      <c r="AJ137" s="12">
        <f t="shared" si="190"/>
        <v>5.5794358743721668</v>
      </c>
      <c r="AK137" s="12">
        <f t="shared" si="191"/>
        <v>51.250037778992422</v>
      </c>
      <c r="AL137" s="12">
        <f t="shared" si="191"/>
        <v>1432.3531358956934</v>
      </c>
      <c r="AM137" s="6"/>
      <c r="AN137" s="6"/>
    </row>
    <row r="138" spans="1:40" ht="15.5" x14ac:dyDescent="0.35">
      <c r="A138" s="5" t="s">
        <v>16</v>
      </c>
      <c r="E138" s="3">
        <f>+E36-E137</f>
        <v>9513.9788179413281</v>
      </c>
      <c r="F138" s="3"/>
      <c r="G138" s="3">
        <f>+G36-G137</f>
        <v>5708.8594763847232</v>
      </c>
      <c r="H138" s="3"/>
      <c r="I138" s="3">
        <f>+I36-I137</f>
        <v>705.00125944505942</v>
      </c>
      <c r="J138" s="3"/>
      <c r="K138" s="3">
        <f>+K36-K137</f>
        <v>156.73284134747189</v>
      </c>
      <c r="L138" s="3"/>
      <c r="M138" s="3">
        <f>+M36-M137</f>
        <v>380.95827419975672</v>
      </c>
      <c r="N138" s="3"/>
      <c r="O138" s="3">
        <f>+O36-O137</f>
        <v>27134.182128921228</v>
      </c>
      <c r="P138" s="3"/>
      <c r="Q138" s="3">
        <f>+Q36-Q137</f>
        <v>7376.1474601832379</v>
      </c>
      <c r="R138" s="3"/>
      <c r="S138" s="3">
        <f>+S36-S137</f>
        <v>771.96208449315918</v>
      </c>
      <c r="T138" s="3"/>
      <c r="U138" s="3">
        <f>+U36-U137</f>
        <v>556.45288767925183</v>
      </c>
      <c r="V138" s="3"/>
      <c r="W138" s="3">
        <f t="shared" ref="W138" si="192">+W36-W137</f>
        <v>2696.8851293185057</v>
      </c>
      <c r="X138" s="3">
        <f>SUM(E138:W138)</f>
        <v>55001.160359913723</v>
      </c>
      <c r="AA138" s="5" t="s">
        <v>16</v>
      </c>
      <c r="AB138" s="12">
        <f t="shared" si="182"/>
        <v>9513.9788179413281</v>
      </c>
      <c r="AC138" s="12">
        <f t="shared" si="183"/>
        <v>5708.8594763847232</v>
      </c>
      <c r="AD138" s="12">
        <f t="shared" si="184"/>
        <v>705.00125944505942</v>
      </c>
      <c r="AE138" s="12">
        <f t="shared" si="185"/>
        <v>156.73284134747189</v>
      </c>
      <c r="AF138" s="12">
        <f t="shared" si="186"/>
        <v>380.95827419975672</v>
      </c>
      <c r="AG138" s="12">
        <f t="shared" si="187"/>
        <v>27134.182128921228</v>
      </c>
      <c r="AH138" s="12">
        <f t="shared" si="188"/>
        <v>7376.1474601832379</v>
      </c>
      <c r="AI138" s="12">
        <f t="shared" si="189"/>
        <v>771.96208449315918</v>
      </c>
      <c r="AJ138" s="12">
        <f t="shared" si="190"/>
        <v>556.45288767925183</v>
      </c>
      <c r="AK138" s="12">
        <f t="shared" si="191"/>
        <v>2696.8851293185057</v>
      </c>
      <c r="AL138" s="12">
        <f t="shared" si="191"/>
        <v>55001.160359913723</v>
      </c>
      <c r="AM138" s="6"/>
      <c r="AN138" s="6"/>
    </row>
    <row r="139" spans="1:40" ht="15.5" x14ac:dyDescent="0.35">
      <c r="A139" s="5" t="s">
        <v>17</v>
      </c>
      <c r="E139" s="7">
        <f>-E137/E129</f>
        <v>-3.1128302146856739E-2</v>
      </c>
      <c r="F139" s="7"/>
      <c r="G139" s="7">
        <f>-G137/G129</f>
        <v>-2.477917356186695E-2</v>
      </c>
      <c r="H139" s="7"/>
      <c r="I139" s="7">
        <f>-I137/I129</f>
        <v>-1.5314253257411202E-2</v>
      </c>
      <c r="J139" s="7"/>
      <c r="K139" s="7">
        <f>-K137/K129</f>
        <v>-7.0441290611432436E-2</v>
      </c>
      <c r="L139" s="7"/>
      <c r="M139" s="7">
        <f>-M137/M129</f>
        <v>-1.5213347197708867E-2</v>
      </c>
      <c r="N139" s="7"/>
      <c r="O139" s="7">
        <f>-O137/O129</f>
        <v>-2.4342941334659637E-2</v>
      </c>
      <c r="P139" s="7"/>
      <c r="Q139" s="7">
        <f>-Q137/Q129</f>
        <v>-2.7597373431930215E-2</v>
      </c>
      <c r="R139" s="7"/>
      <c r="S139" s="7">
        <f>-S137/S129</f>
        <v>-1.2443724022126099E-2</v>
      </c>
      <c r="T139" s="7"/>
      <c r="U139" s="7">
        <f>-U137/U129</f>
        <v>-9.9272508725022253E-3</v>
      </c>
      <c r="V139" s="7"/>
      <c r="W139" s="7">
        <f>-W137/W129</f>
        <v>-1.8649023669793232E-2</v>
      </c>
      <c r="X139" s="7">
        <f>-X137/X129</f>
        <v>-2.5381250380628096E-2</v>
      </c>
      <c r="AA139" s="5" t="s">
        <v>17</v>
      </c>
      <c r="AB139" s="52">
        <f t="shared" si="182"/>
        <v>-3.1128302146856739E-2</v>
      </c>
      <c r="AC139" s="52">
        <f t="shared" si="183"/>
        <v>-2.477917356186695E-2</v>
      </c>
      <c r="AD139" s="52">
        <f t="shared" si="184"/>
        <v>-1.5314253257411202E-2</v>
      </c>
      <c r="AE139" s="52">
        <f t="shared" si="185"/>
        <v>-7.0441290611432436E-2</v>
      </c>
      <c r="AF139" s="52">
        <f t="shared" si="186"/>
        <v>-1.5213347197708867E-2</v>
      </c>
      <c r="AG139" s="52">
        <f t="shared" si="187"/>
        <v>-2.4342941334659637E-2</v>
      </c>
      <c r="AH139" s="52">
        <f t="shared" si="188"/>
        <v>-2.7597373431930215E-2</v>
      </c>
      <c r="AI139" s="52">
        <f t="shared" si="189"/>
        <v>-1.2443724022126099E-2</v>
      </c>
      <c r="AJ139" s="52">
        <f t="shared" si="190"/>
        <v>-9.9272508725022253E-3</v>
      </c>
      <c r="AK139" s="52">
        <f>-AK137/AK129</f>
        <v>-1.8649023669793232E-2</v>
      </c>
      <c r="AL139" s="52">
        <f>-AL137/AL129</f>
        <v>-2.5381250380628096E-2</v>
      </c>
      <c r="AM139" s="6"/>
      <c r="AN139" s="6"/>
    </row>
    <row r="140" spans="1:40" ht="15.5" x14ac:dyDescent="0.35">
      <c r="A140" s="5" t="s">
        <v>18</v>
      </c>
      <c r="E140" s="1">
        <f>+E35</f>
        <v>0.76499688863588311</v>
      </c>
      <c r="F140" s="3"/>
      <c r="G140" s="1">
        <f>+G35</f>
        <v>0.73274044145377826</v>
      </c>
      <c r="H140" s="3"/>
      <c r="I140" s="1">
        <f>+I35</f>
        <v>1.5827572976068696</v>
      </c>
      <c r="J140" s="3"/>
      <c r="K140" s="1">
        <f>+K35</f>
        <v>1.3601451694881583</v>
      </c>
      <c r="L140" s="3"/>
      <c r="M140" s="1">
        <f>+M35</f>
        <v>0.65209322985419749</v>
      </c>
      <c r="N140" s="3"/>
      <c r="O140" s="1">
        <f>+O35</f>
        <v>8.7878301990040215E-3</v>
      </c>
      <c r="P140" s="3"/>
      <c r="Q140" s="1">
        <f>+Q35</f>
        <v>1.0583895304806116E-2</v>
      </c>
      <c r="R140" s="3"/>
      <c r="S140" s="1">
        <f>+S35</f>
        <v>0.1537695526205502</v>
      </c>
      <c r="T140" s="3"/>
      <c r="U140" s="1">
        <f>+U35</f>
        <v>3.5585141924834121E-3</v>
      </c>
      <c r="V140" s="3"/>
      <c r="W140" s="1">
        <f>+W35</f>
        <v>0</v>
      </c>
      <c r="X140" s="1">
        <f>+X35</f>
        <v>0</v>
      </c>
      <c r="AA140" s="5" t="s">
        <v>18</v>
      </c>
      <c r="AB140" s="34">
        <f t="shared" si="182"/>
        <v>0.76499688863588311</v>
      </c>
      <c r="AC140" s="34">
        <f t="shared" si="183"/>
        <v>0.73274044145377826</v>
      </c>
      <c r="AD140" s="34">
        <f t="shared" si="184"/>
        <v>1.5827572976068696</v>
      </c>
      <c r="AE140" s="34">
        <f t="shared" si="185"/>
        <v>1.3601451694881583</v>
      </c>
      <c r="AF140" s="34">
        <f t="shared" si="186"/>
        <v>0.65209322985419749</v>
      </c>
      <c r="AG140" s="34">
        <f t="shared" si="187"/>
        <v>8.7878301990040215E-3</v>
      </c>
      <c r="AH140" s="34">
        <f t="shared" si="188"/>
        <v>1.0583895304806116E-2</v>
      </c>
      <c r="AI140" s="34">
        <f t="shared" si="189"/>
        <v>0.1537695526205502</v>
      </c>
      <c r="AJ140" s="34">
        <f t="shared" si="190"/>
        <v>3.5585141924834121E-3</v>
      </c>
      <c r="AK140" s="12">
        <f t="shared" si="191"/>
        <v>0</v>
      </c>
      <c r="AL140" s="12"/>
      <c r="AM140" s="6"/>
      <c r="AN140" s="6"/>
    </row>
    <row r="141" spans="1:40" ht="15.5" x14ac:dyDescent="0.35">
      <c r="A141" s="5" t="s">
        <v>19</v>
      </c>
      <c r="E141" s="1">
        <f>+E34/E138</f>
        <v>0.78957501837548516</v>
      </c>
      <c r="F141" s="1"/>
      <c r="G141" s="1">
        <f>+G34/G138</f>
        <v>0.75135848372928749</v>
      </c>
      <c r="H141" s="1"/>
      <c r="I141" s="1">
        <f>+I34/I138</f>
        <v>1.6073730150382946</v>
      </c>
      <c r="J141" s="1"/>
      <c r="K141" s="1">
        <f>+K34/K138</f>
        <v>1.4632159924388379</v>
      </c>
      <c r="L141" s="1"/>
      <c r="M141" s="1">
        <f>+M34/M138</f>
        <v>0.66216700642582105</v>
      </c>
      <c r="N141" s="1"/>
      <c r="O141" s="1">
        <f>+O34/O138</f>
        <v>9.0070892440684228E-3</v>
      </c>
      <c r="P141" s="1"/>
      <c r="Q141" s="1">
        <f>+Q34/Q138</f>
        <v>1.0884272641426504E-2</v>
      </c>
      <c r="R141" s="1"/>
      <c r="S141" s="1">
        <f>+S34/S138</f>
        <v>0.15570712916414636</v>
      </c>
      <c r="T141" s="1"/>
      <c r="U141" s="1">
        <f>+U34/U138</f>
        <v>3.5941946646035404E-3</v>
      </c>
      <c r="V141" s="1"/>
      <c r="W141" s="1">
        <f>+W34/W138</f>
        <v>0</v>
      </c>
      <c r="X141" s="1">
        <f>+X34/X138</f>
        <v>0.25205060964684251</v>
      </c>
      <c r="AA141" s="5" t="s">
        <v>19</v>
      </c>
      <c r="AB141" s="34">
        <f t="shared" si="182"/>
        <v>0.78957501837548516</v>
      </c>
      <c r="AC141" s="34">
        <f t="shared" si="183"/>
        <v>0.75135848372928749</v>
      </c>
      <c r="AD141" s="34">
        <f t="shared" si="184"/>
        <v>1.6073730150382946</v>
      </c>
      <c r="AE141" s="34">
        <f t="shared" si="185"/>
        <v>1.4632159924388379</v>
      </c>
      <c r="AF141" s="34">
        <f t="shared" si="186"/>
        <v>0.66216700642582105</v>
      </c>
      <c r="AG141" s="34">
        <f t="shared" si="187"/>
        <v>9.0070892440684228E-3</v>
      </c>
      <c r="AH141" s="34">
        <f t="shared" si="188"/>
        <v>1.0884272641426504E-2</v>
      </c>
      <c r="AI141" s="34">
        <f t="shared" si="189"/>
        <v>0.15570712916414636</v>
      </c>
      <c r="AJ141" s="34">
        <f t="shared" si="190"/>
        <v>3.5941946646035404E-3</v>
      </c>
      <c r="AK141" s="12">
        <f t="shared" si="191"/>
        <v>0</v>
      </c>
      <c r="AL141" s="12"/>
      <c r="AM141" s="6"/>
      <c r="AN141" s="6"/>
    </row>
    <row r="142" spans="1:40" ht="15.5" x14ac:dyDescent="0.35">
      <c r="A142" s="5" t="s">
        <v>177</v>
      </c>
      <c r="E142" s="1">
        <f>+E141-E35</f>
        <v>2.457812973960205E-2</v>
      </c>
      <c r="F142" s="1"/>
      <c r="G142" s="1">
        <f>+G141-G35</f>
        <v>1.8618042275509228E-2</v>
      </c>
      <c r="H142" s="1"/>
      <c r="I142" s="1">
        <f>+I141-I35</f>
        <v>2.4615717431424988E-2</v>
      </c>
      <c r="J142" s="1"/>
      <c r="K142" s="1">
        <f>+K141-K35</f>
        <v>0.1030708229506796</v>
      </c>
      <c r="L142" s="1"/>
      <c r="M142" s="1">
        <f>+M141-M35</f>
        <v>1.0073776571623561E-2</v>
      </c>
      <c r="N142" s="1"/>
      <c r="O142" s="1">
        <f>+O141-O35</f>
        <v>2.1925904506440129E-4</v>
      </c>
      <c r="P142" s="1"/>
      <c r="Q142" s="1">
        <f>+Q141-Q35</f>
        <v>3.0037733662038879E-4</v>
      </c>
      <c r="R142" s="1"/>
      <c r="S142" s="1">
        <f>+S141-S35</f>
        <v>1.9375765435961645E-3</v>
      </c>
      <c r="T142" s="1"/>
      <c r="U142" s="1">
        <f>+U141-U35</f>
        <v>3.5680472120128322E-5</v>
      </c>
      <c r="V142" s="1"/>
      <c r="W142" s="1">
        <f>+W141-W35</f>
        <v>0</v>
      </c>
      <c r="X142" s="1">
        <f>+X141-X35</f>
        <v>0.25205060964684251</v>
      </c>
      <c r="AA142" s="5" t="s">
        <v>20</v>
      </c>
      <c r="AB142" s="34">
        <f t="shared" si="182"/>
        <v>2.457812973960205E-2</v>
      </c>
      <c r="AC142" s="34">
        <f t="shared" si="183"/>
        <v>1.8618042275509228E-2</v>
      </c>
      <c r="AD142" s="34">
        <f t="shared" si="184"/>
        <v>2.4615717431424988E-2</v>
      </c>
      <c r="AE142" s="34">
        <f t="shared" si="185"/>
        <v>0.1030708229506796</v>
      </c>
      <c r="AF142" s="34">
        <f t="shared" si="186"/>
        <v>1.0073776571623561E-2</v>
      </c>
      <c r="AG142" s="34">
        <f t="shared" si="187"/>
        <v>2.1925904506440129E-4</v>
      </c>
      <c r="AH142" s="34">
        <f t="shared" si="188"/>
        <v>3.0037733662038879E-4</v>
      </c>
      <c r="AI142" s="34">
        <f t="shared" si="189"/>
        <v>1.9375765435961645E-3</v>
      </c>
      <c r="AJ142" s="34">
        <f t="shared" si="190"/>
        <v>3.5680472120128322E-5</v>
      </c>
      <c r="AK142" s="12">
        <f t="shared" si="191"/>
        <v>0</v>
      </c>
      <c r="AL142" s="12"/>
      <c r="AM142" s="6"/>
      <c r="AN142" s="6"/>
    </row>
    <row r="143" spans="1:40" ht="15.5" x14ac:dyDescent="0.35">
      <c r="A143" s="5" t="s">
        <v>21</v>
      </c>
      <c r="E143" s="3">
        <f>+E43</f>
        <v>340.7061352732548</v>
      </c>
      <c r="F143" s="1"/>
      <c r="G143" s="3">
        <f>+G43</f>
        <v>127.62688039884034</v>
      </c>
      <c r="H143" s="1"/>
      <c r="I143" s="3">
        <f>+I43</f>
        <v>57.52463266021747</v>
      </c>
      <c r="J143" s="1"/>
      <c r="K143" s="3">
        <f>+K43</f>
        <v>10.674998000919759</v>
      </c>
      <c r="L143" s="1"/>
      <c r="M143" s="3">
        <f>+M43</f>
        <v>7.6745589469046864</v>
      </c>
      <c r="N143" s="1"/>
      <c r="O143" s="3">
        <f>+O43</f>
        <v>1011.4152298054677</v>
      </c>
      <c r="P143" s="1"/>
      <c r="Q143" s="3">
        <f>+Q43</f>
        <v>169.84319946680614</v>
      </c>
      <c r="R143" s="1"/>
      <c r="S143" s="3">
        <f>+S43</f>
        <v>3.0193304460804131</v>
      </c>
      <c r="T143" s="1"/>
      <c r="U143" s="3">
        <f>+U43</f>
        <v>1.9578637598268509</v>
      </c>
      <c r="V143" s="1"/>
      <c r="W143" s="3">
        <f>+W43</f>
        <v>0</v>
      </c>
      <c r="X143" s="3">
        <f>+X43</f>
        <v>1730.442828758318</v>
      </c>
      <c r="Y143" s="3">
        <f>SUM(E143:W143)</f>
        <v>1730.442828758318</v>
      </c>
      <c r="AA143" s="5" t="s">
        <v>21</v>
      </c>
      <c r="AB143" s="12">
        <f t="shared" si="182"/>
        <v>340.7061352732548</v>
      </c>
      <c r="AC143" s="12">
        <f t="shared" si="183"/>
        <v>127.62688039884034</v>
      </c>
      <c r="AD143" s="12">
        <f t="shared" si="184"/>
        <v>57.52463266021747</v>
      </c>
      <c r="AE143" s="12">
        <f t="shared" si="185"/>
        <v>10.674998000919759</v>
      </c>
      <c r="AF143" s="12">
        <f t="shared" si="186"/>
        <v>7.6745589469046864</v>
      </c>
      <c r="AG143" s="12">
        <f t="shared" si="187"/>
        <v>1011.4152298054677</v>
      </c>
      <c r="AH143" s="12">
        <f t="shared" si="188"/>
        <v>169.84319946680614</v>
      </c>
      <c r="AI143" s="12">
        <f t="shared" si="189"/>
        <v>3.0193304460804131</v>
      </c>
      <c r="AJ143" s="12">
        <f t="shared" si="190"/>
        <v>1.9578637598268509</v>
      </c>
      <c r="AK143" s="12">
        <f t="shared" si="191"/>
        <v>0</v>
      </c>
      <c r="AL143" s="12">
        <f t="shared" si="191"/>
        <v>1730.442828758318</v>
      </c>
      <c r="AM143" s="6"/>
      <c r="AN143" s="6"/>
    </row>
    <row r="144" spans="1:40" ht="15.5" x14ac:dyDescent="0.35">
      <c r="A144" s="5" t="s">
        <v>22</v>
      </c>
      <c r="E144" s="3">
        <f>+E112+E96+E83+E125+E107</f>
        <v>52.616480022124051</v>
      </c>
      <c r="G144" s="3">
        <f>+G112+G96+G83+G125+G107</f>
        <v>21.971117046065689</v>
      </c>
      <c r="I144" s="3">
        <f>+I112+I96+I83+I125+I107</f>
        <v>14.45005765022619</v>
      </c>
      <c r="K144" s="3">
        <f>+K112+K96+K83+K125+K107</f>
        <v>2.1518552964655031</v>
      </c>
      <c r="M144" s="3">
        <f>+M112+M96+M83+M125+M107</f>
        <v>3.554991346021664</v>
      </c>
      <c r="O144" s="3">
        <f>+O112+O96+O83+O125+O107</f>
        <v>434.82780330369314</v>
      </c>
      <c r="Q144" s="3">
        <f>+Q112+Q96+Q83+Q125+Q107</f>
        <v>89.882670028425693</v>
      </c>
      <c r="S144" s="3">
        <f>+S112+S96+S83+S125+S107</f>
        <v>2.3143089624873516</v>
      </c>
      <c r="U144" s="3">
        <f>+U112+U96+U83+U125+U107</f>
        <v>0</v>
      </c>
      <c r="W144" s="3">
        <f>+W112+W96+W83+W125+W107</f>
        <v>0</v>
      </c>
      <c r="X144" s="3">
        <f>+X112+X96+X83+X125+X107</f>
        <v>621.7692836555093</v>
      </c>
      <c r="AA144" s="5" t="s">
        <v>22</v>
      </c>
      <c r="AB144" s="12">
        <f t="shared" si="182"/>
        <v>52.616480022124051</v>
      </c>
      <c r="AC144" s="12">
        <f t="shared" si="183"/>
        <v>21.971117046065689</v>
      </c>
      <c r="AD144" s="12">
        <f t="shared" si="184"/>
        <v>14.45005765022619</v>
      </c>
      <c r="AE144" s="12">
        <f t="shared" si="185"/>
        <v>2.1518552964655031</v>
      </c>
      <c r="AF144" s="12">
        <f t="shared" si="186"/>
        <v>3.554991346021664</v>
      </c>
      <c r="AG144" s="12">
        <f t="shared" si="187"/>
        <v>434.82780330369314</v>
      </c>
      <c r="AH144" s="12">
        <f t="shared" si="188"/>
        <v>89.882670028425693</v>
      </c>
      <c r="AI144" s="12">
        <f t="shared" si="189"/>
        <v>2.3143089624873516</v>
      </c>
      <c r="AJ144" s="12">
        <f t="shared" si="190"/>
        <v>0</v>
      </c>
      <c r="AK144" s="12">
        <f t="shared" si="191"/>
        <v>0</v>
      </c>
      <c r="AL144" s="12">
        <f t="shared" si="191"/>
        <v>621.7692836555093</v>
      </c>
      <c r="AM144" s="6"/>
      <c r="AN144" s="6"/>
    </row>
    <row r="145" spans="1:41" ht="15.5" x14ac:dyDescent="0.35">
      <c r="A145" s="5" t="s">
        <v>23</v>
      </c>
      <c r="E145" s="3">
        <f>+E43-E144</f>
        <v>288.08965525113075</v>
      </c>
      <c r="G145" s="3">
        <f>+G43-G144</f>
        <v>105.65576335277466</v>
      </c>
      <c r="I145" s="3">
        <f>+I43-I144</f>
        <v>43.074575009991278</v>
      </c>
      <c r="K145" s="3">
        <f>+K43-K144</f>
        <v>8.5231427044542549</v>
      </c>
      <c r="M145" s="3">
        <f>+M43-M144</f>
        <v>4.1195676008830224</v>
      </c>
      <c r="O145" s="3">
        <f>+O43-O144</f>
        <v>576.58742650177453</v>
      </c>
      <c r="Q145" s="3">
        <f>+Q43-Q144</f>
        <v>79.960529438380448</v>
      </c>
      <c r="S145" s="3">
        <f>+S43-S144</f>
        <v>0.70502148359306149</v>
      </c>
      <c r="U145" s="3">
        <f>+U43-U144</f>
        <v>1.9578637598268509</v>
      </c>
      <c r="W145" s="3">
        <f>+W43-W144</f>
        <v>0</v>
      </c>
      <c r="X145" s="3">
        <f>+X43-X144</f>
        <v>1108.6735451028087</v>
      </c>
      <c r="AA145" s="5" t="s">
        <v>23</v>
      </c>
      <c r="AB145" s="12">
        <f t="shared" si="182"/>
        <v>288.08965525113075</v>
      </c>
      <c r="AC145" s="12">
        <f t="shared" si="183"/>
        <v>105.65576335277466</v>
      </c>
      <c r="AD145" s="12">
        <f t="shared" si="184"/>
        <v>43.074575009991278</v>
      </c>
      <c r="AE145" s="12">
        <f t="shared" si="185"/>
        <v>8.5231427044542549</v>
      </c>
      <c r="AF145" s="12">
        <f t="shared" si="186"/>
        <v>4.1195676008830224</v>
      </c>
      <c r="AG145" s="12">
        <f t="shared" si="187"/>
        <v>576.58742650177453</v>
      </c>
      <c r="AH145" s="12">
        <f t="shared" si="188"/>
        <v>79.960529438380448</v>
      </c>
      <c r="AI145" s="12">
        <f t="shared" si="189"/>
        <v>0.70502148359306149</v>
      </c>
      <c r="AJ145" s="12">
        <f t="shared" si="190"/>
        <v>1.9578637598268509</v>
      </c>
      <c r="AK145" s="12">
        <f t="shared" si="191"/>
        <v>0</v>
      </c>
      <c r="AL145" s="12">
        <f t="shared" si="191"/>
        <v>1108.6735451028087</v>
      </c>
      <c r="AM145" s="6">
        <f>10*AL145/1000</f>
        <v>11.086735451028087</v>
      </c>
      <c r="AN145" s="6">
        <f>5*AL145/1000</f>
        <v>5.5433677255140434</v>
      </c>
    </row>
    <row r="146" spans="1:41" ht="15.5" x14ac:dyDescent="0.35">
      <c r="A146" s="5" t="s">
        <v>178</v>
      </c>
      <c r="E146" s="16">
        <f>-E145/E143</f>
        <v>-0.84556638529586703</v>
      </c>
      <c r="G146" s="16">
        <f>-G145/G143</f>
        <v>-0.82784882794749148</v>
      </c>
      <c r="I146" s="16">
        <f>-I145/I143</f>
        <v>-0.74880226118819748</v>
      </c>
      <c r="K146" s="16">
        <f>-K145/K143</f>
        <v>-0.79842101176224112</v>
      </c>
      <c r="M146" s="16">
        <f>-M145/M143</f>
        <v>-0.53678232578362461</v>
      </c>
      <c r="O146" s="16">
        <f>-O145/O143</f>
        <v>-0.57007983418706631</v>
      </c>
      <c r="Q146" s="16">
        <f>-Q145/Q143</f>
        <v>-0.47079029180681325</v>
      </c>
      <c r="S146" s="16">
        <f>-S145/S143</f>
        <v>-0.23350259144648947</v>
      </c>
      <c r="U146" s="16">
        <f>-U145/U143</f>
        <v>-1</v>
      </c>
      <c r="W146" s="16"/>
      <c r="X146" s="16">
        <f>-X145/X143</f>
        <v>-0.64068776308451592</v>
      </c>
      <c r="AA146" s="5" t="s">
        <v>24</v>
      </c>
      <c r="AB146" s="33">
        <f t="shared" si="182"/>
        <v>-0.84556638529586703</v>
      </c>
      <c r="AC146" s="33">
        <f t="shared" si="183"/>
        <v>-0.82784882794749148</v>
      </c>
      <c r="AD146" s="33">
        <f t="shared" si="184"/>
        <v>-0.74880226118819748</v>
      </c>
      <c r="AE146" s="33">
        <f t="shared" si="185"/>
        <v>-0.79842101176224112</v>
      </c>
      <c r="AF146" s="33">
        <f t="shared" si="186"/>
        <v>-0.53678232578362461</v>
      </c>
      <c r="AG146" s="33">
        <f t="shared" si="187"/>
        <v>-0.57007983418706631</v>
      </c>
      <c r="AH146" s="33">
        <f t="shared" si="188"/>
        <v>-0.47079029180681325</v>
      </c>
      <c r="AI146" s="33">
        <f t="shared" si="189"/>
        <v>-0.23350259144648947</v>
      </c>
      <c r="AJ146" s="12">
        <f>+V146</f>
        <v>0</v>
      </c>
      <c r="AK146" s="12">
        <f t="shared" ref="AK146" si="193">+W146</f>
        <v>0</v>
      </c>
      <c r="AL146" s="33">
        <f>+X146</f>
        <v>-0.64068776308451592</v>
      </c>
      <c r="AM146" s="6"/>
      <c r="AN146" s="6"/>
    </row>
    <row r="147" spans="1:41" ht="15.5" x14ac:dyDescent="0.35">
      <c r="AB147" s="5"/>
      <c r="AM147" s="2">
        <f>+AM135+AM145</f>
        <v>18.983177307660625</v>
      </c>
      <c r="AN147" s="2">
        <f>+AN135+AN145</f>
        <v>9.4915886538303127</v>
      </c>
      <c r="AO147" s="2">
        <f>+AM147-AN147</f>
        <v>9.4915886538303127</v>
      </c>
    </row>
    <row r="148" spans="1:41" ht="15.5" x14ac:dyDescent="0.35">
      <c r="E148" s="4" t="s">
        <v>72</v>
      </c>
      <c r="F148" s="4"/>
      <c r="G148" s="4" t="s">
        <v>73</v>
      </c>
      <c r="H148" s="4"/>
      <c r="I148" s="4" t="s">
        <v>80</v>
      </c>
      <c r="J148" s="4"/>
      <c r="K148" s="4" t="s">
        <v>75</v>
      </c>
      <c r="L148" s="4"/>
      <c r="M148" s="4" t="s">
        <v>76</v>
      </c>
      <c r="N148" s="4"/>
      <c r="O148" s="4" t="s">
        <v>77</v>
      </c>
      <c r="P148" s="4"/>
      <c r="Q148" s="4" t="s">
        <v>78</v>
      </c>
      <c r="R148" s="4"/>
      <c r="S148" s="4" t="s">
        <v>79</v>
      </c>
      <c r="T148" s="4"/>
      <c r="U148" s="4" t="s">
        <v>81</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51</v>
      </c>
      <c r="AN148" s="4" t="s">
        <v>52</v>
      </c>
    </row>
    <row r="149" spans="1:41" ht="15.5" x14ac:dyDescent="0.35">
      <c r="A149" t="s">
        <v>25</v>
      </c>
      <c r="E149" s="6">
        <f>+E54</f>
        <v>29.484210660885807</v>
      </c>
      <c r="F149" s="6"/>
      <c r="G149" s="6">
        <f>+G54</f>
        <v>13.49277550171726</v>
      </c>
      <c r="H149" s="6"/>
      <c r="I149" s="6">
        <f>+I54</f>
        <v>2.1956544675706273</v>
      </c>
      <c r="J149" s="6"/>
      <c r="K149" s="6">
        <f>+K54</f>
        <v>0.55749161792145485</v>
      </c>
      <c r="L149" s="6"/>
      <c r="M149" s="6">
        <f>+M54</f>
        <v>0.98603507421690406</v>
      </c>
      <c r="N149" s="6"/>
      <c r="O149" s="6">
        <f>+O54</f>
        <v>55.014747438094012</v>
      </c>
      <c r="P149" s="6"/>
      <c r="Q149" s="6">
        <f>+Q54</f>
        <v>14.617432433833372</v>
      </c>
      <c r="R149" s="6"/>
      <c r="S149" s="6">
        <f>+S54</f>
        <v>0.70115095835889296</v>
      </c>
      <c r="T149" s="6"/>
      <c r="U149" s="6">
        <f>+U54</f>
        <v>0.62763820620271094</v>
      </c>
      <c r="V149" s="6"/>
      <c r="W149" s="6">
        <f>+W54</f>
        <v>4.3632218283743498</v>
      </c>
      <c r="X149" s="6">
        <f>+X54</f>
        <v>122.0403581871754</v>
      </c>
      <c r="AA149" t="s">
        <v>25</v>
      </c>
      <c r="AB149" s="12">
        <f>+E149</f>
        <v>29.484210660885807</v>
      </c>
      <c r="AC149" s="12">
        <f>+G149</f>
        <v>13.49277550171726</v>
      </c>
      <c r="AD149" s="12">
        <f>+I149</f>
        <v>2.1956544675706273</v>
      </c>
      <c r="AE149" s="12">
        <f>+K149</f>
        <v>0.55749161792145485</v>
      </c>
      <c r="AF149" s="12">
        <f>+M149</f>
        <v>0.98603507421690406</v>
      </c>
      <c r="AG149" s="12">
        <f>+O149</f>
        <v>55.014747438094012</v>
      </c>
      <c r="AH149" s="12">
        <f>+Q149</f>
        <v>14.617432433833372</v>
      </c>
      <c r="AI149" s="12">
        <f>+S149</f>
        <v>0.70115095835889296</v>
      </c>
      <c r="AJ149" s="12">
        <f>+U149</f>
        <v>0.62763820620271094</v>
      </c>
      <c r="AK149" s="12">
        <f>+W149</f>
        <v>4.3632218283743498</v>
      </c>
      <c r="AL149" s="12">
        <f>+X149</f>
        <v>122.0403581871754</v>
      </c>
      <c r="AM149" s="2">
        <f>+AL149</f>
        <v>122.0403581871754</v>
      </c>
      <c r="AN149" s="3">
        <f>+AL149</f>
        <v>122.0403581871754</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19.556311276667437</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9.0301465603005067</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1.7320343403971123</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0.23255037049128363</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0.8723308962807923</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40.576903634208044</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10.965057618709599</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0.57182910188213876</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0.60743205112964282</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4.1403284611432882</v>
      </c>
      <c r="X150" s="2">
        <f>0.001*($C73*X73+$C74*X74+$C75*X75+$C76*X76+$C79*X79+$C80*X80+$C81*X81+$C82*X82+$C83*X83+$C84*X84+$C88*X88+$C89*X89+$C92*X92+$C93*X93+$C94*X94+$C95*X95+$C96*X96+$C97*X97+$C101*X101+$C102*X102+$C106*X106+$C107*X107+$C108*X108+$C109*X109+$C110*X110+$C111*X111+$C112*X112+$C113*X113+$N$2*($C117*X117+$C118*X118+$C121*X121+$C122*X122+$C123*X123+$C124*X124+$C125*X125+$C126*X126))</f>
        <v>88.284924311209835</v>
      </c>
      <c r="AA150" t="s">
        <v>26</v>
      </c>
      <c r="AB150" s="12">
        <f t="shared" ref="AB150:AB152" si="194">+E150</f>
        <v>19.556311276667437</v>
      </c>
      <c r="AC150" s="12">
        <f t="shared" ref="AC150:AC152" si="195">+G150</f>
        <v>9.0301465603005067</v>
      </c>
      <c r="AD150" s="12">
        <f t="shared" ref="AD150:AD152" si="196">+I150</f>
        <v>1.7320343403971123</v>
      </c>
      <c r="AE150" s="12">
        <f t="shared" ref="AE150:AE152" si="197">+K150</f>
        <v>0.23255037049128363</v>
      </c>
      <c r="AF150" s="12">
        <f t="shared" ref="AF150:AF152" si="198">+M150</f>
        <v>0.8723308962807923</v>
      </c>
      <c r="AG150" s="12">
        <f t="shared" ref="AG150:AG152" si="199">+O150</f>
        <v>40.576903634208044</v>
      </c>
      <c r="AH150" s="12">
        <f t="shared" ref="AH150:AH152" si="200">+Q150</f>
        <v>10.965057618709599</v>
      </c>
      <c r="AI150" s="12">
        <f t="shared" ref="AI150:AI152" si="201">+S150</f>
        <v>0.57182910188213876</v>
      </c>
      <c r="AJ150" s="12">
        <f t="shared" ref="AJ150:AJ152" si="202">+U150</f>
        <v>0.60743205112964282</v>
      </c>
      <c r="AK150" s="12">
        <f t="shared" ref="AK150:AK152" si="203">+W150</f>
        <v>4.1403284611432882</v>
      </c>
      <c r="AL150" s="12">
        <f t="shared" ref="AL150:AL152" si="204">+X150</f>
        <v>88.284924311209835</v>
      </c>
      <c r="AM150" s="2">
        <f>+AL150+AO147</f>
        <v>97.776512965040155</v>
      </c>
      <c r="AN150" s="2">
        <f>+AL150+AM147</f>
        <v>107.26810161887046</v>
      </c>
    </row>
    <row r="151" spans="1:41" ht="15.5" x14ac:dyDescent="0.35">
      <c r="A151" t="s">
        <v>35</v>
      </c>
      <c r="E151" s="2">
        <f>+E150-E149</f>
        <v>-9.9278993842183709</v>
      </c>
      <c r="F151" s="2"/>
      <c r="G151" s="2">
        <f t="shared" ref="G151:W151" si="205">+G150-G149</f>
        <v>-4.462628941416753</v>
      </c>
      <c r="H151" s="2"/>
      <c r="I151" s="2">
        <f t="shared" ref="I151" si="206">+I150-I149</f>
        <v>-0.46362012717351497</v>
      </c>
      <c r="J151" s="2"/>
      <c r="K151" s="2">
        <f t="shared" ref="K151" si="207">+K150-K149</f>
        <v>-0.32494124743017122</v>
      </c>
      <c r="L151" s="2"/>
      <c r="M151" s="2">
        <f t="shared" si="205"/>
        <v>-0.11370417793611176</v>
      </c>
      <c r="N151" s="2"/>
      <c r="O151" s="2">
        <f t="shared" si="205"/>
        <v>-14.437843803885968</v>
      </c>
      <c r="P151" s="2"/>
      <c r="Q151" s="2">
        <f t="shared" si="205"/>
        <v>-3.6523748151237729</v>
      </c>
      <c r="R151" s="2"/>
      <c r="S151" s="2">
        <f t="shared" si="205"/>
        <v>-0.1293218564767542</v>
      </c>
      <c r="T151" s="2"/>
      <c r="U151" s="2">
        <f t="shared" si="205"/>
        <v>-2.0206155073068111E-2</v>
      </c>
      <c r="V151" s="2"/>
      <c r="W151" s="2">
        <f t="shared" si="205"/>
        <v>-0.22289336723106157</v>
      </c>
      <c r="X151" s="3">
        <f>SUM(E151:W151)</f>
        <v>-33.755433875965551</v>
      </c>
      <c r="AA151" t="s">
        <v>27</v>
      </c>
      <c r="AB151" s="12">
        <f t="shared" si="194"/>
        <v>-9.9278993842183709</v>
      </c>
      <c r="AC151" s="12">
        <f t="shared" si="195"/>
        <v>-4.462628941416753</v>
      </c>
      <c r="AD151" s="12">
        <f t="shared" si="196"/>
        <v>-0.46362012717351497</v>
      </c>
      <c r="AE151" s="12">
        <f t="shared" si="197"/>
        <v>-0.32494124743017122</v>
      </c>
      <c r="AF151" s="12">
        <f t="shared" si="198"/>
        <v>-0.11370417793611176</v>
      </c>
      <c r="AG151" s="12">
        <f t="shared" si="199"/>
        <v>-14.437843803885968</v>
      </c>
      <c r="AH151" s="12">
        <f t="shared" si="200"/>
        <v>-3.6523748151237729</v>
      </c>
      <c r="AI151" s="12">
        <f t="shared" si="201"/>
        <v>-0.1293218564767542</v>
      </c>
      <c r="AJ151" s="12">
        <f t="shared" si="202"/>
        <v>-2.0206155073068111E-2</v>
      </c>
      <c r="AK151" s="12">
        <f t="shared" si="203"/>
        <v>-0.22289336723106157</v>
      </c>
      <c r="AL151" s="12">
        <f t="shared" si="204"/>
        <v>-33.755433875965551</v>
      </c>
      <c r="AM151" s="2">
        <f>+AM150-AM149</f>
        <v>-24.263845222135245</v>
      </c>
      <c r="AN151" s="2">
        <f>+AN150-AN149</f>
        <v>-14.77225656830494</v>
      </c>
    </row>
    <row r="152" spans="1:41" ht="15.5" x14ac:dyDescent="0.35">
      <c r="A152" t="s">
        <v>28</v>
      </c>
      <c r="E152" s="2">
        <f>100*E151/E149</f>
        <v>-33.671918500395435</v>
      </c>
      <c r="F152" s="2"/>
      <c r="G152" s="2">
        <f>100*G151/G149</f>
        <v>-33.074210275334252</v>
      </c>
      <c r="H152" s="2"/>
      <c r="I152" s="2">
        <f>100*I151/I149</f>
        <v>-21.115350070837216</v>
      </c>
      <c r="J152" s="2"/>
      <c r="K152" s="2">
        <f>100*K151/K149</f>
        <v>-58.286301889466671</v>
      </c>
      <c r="L152" s="2"/>
      <c r="M152" s="2">
        <f>100*M151/M149</f>
        <v>-11.531453688542886</v>
      </c>
      <c r="N152" s="2"/>
      <c r="O152" s="2">
        <f>100*O151/O149</f>
        <v>-26.243588267186578</v>
      </c>
      <c r="P152" s="2"/>
      <c r="Q152" s="2">
        <f>100*Q151/Q149</f>
        <v>-24.986431999302564</v>
      </c>
      <c r="R152" s="2"/>
      <c r="S152" s="2">
        <f>100*S151/S149</f>
        <v>-18.444224447677243</v>
      </c>
      <c r="T152" s="2"/>
      <c r="U152" s="2">
        <f>100*U151/U149</f>
        <v>-3.2193953257431311</v>
      </c>
      <c r="V152" s="2"/>
      <c r="W152" s="2">
        <f>100*W151/W149</f>
        <v>-5.1084582906504945</v>
      </c>
      <c r="X152" s="2">
        <f t="shared" ref="X152" si="208">100*X151/X149</f>
        <v>-27.659238613667668</v>
      </c>
      <c r="AA152" t="s">
        <v>28</v>
      </c>
      <c r="AB152" s="6">
        <f t="shared" si="194"/>
        <v>-33.671918500395435</v>
      </c>
      <c r="AC152" s="6">
        <f t="shared" si="195"/>
        <v>-33.074210275334252</v>
      </c>
      <c r="AD152" s="6">
        <f t="shared" si="196"/>
        <v>-21.115350070837216</v>
      </c>
      <c r="AE152" s="6">
        <f t="shared" si="197"/>
        <v>-58.286301889466671</v>
      </c>
      <c r="AF152" s="6">
        <f t="shared" si="198"/>
        <v>-11.531453688542886</v>
      </c>
      <c r="AG152" s="6">
        <f t="shared" si="199"/>
        <v>-26.243588267186578</v>
      </c>
      <c r="AH152" s="6">
        <f t="shared" si="200"/>
        <v>-24.986431999302564</v>
      </c>
      <c r="AI152" s="6">
        <f t="shared" si="201"/>
        <v>-18.444224447677243</v>
      </c>
      <c r="AJ152" s="6">
        <f t="shared" si="202"/>
        <v>-3.2193953257431311</v>
      </c>
      <c r="AK152" s="6">
        <f t="shared" si="203"/>
        <v>-5.1084582906504945</v>
      </c>
      <c r="AL152" s="6">
        <f t="shared" si="204"/>
        <v>-27.659238613667668</v>
      </c>
      <c r="AM152" s="2">
        <f>100*AM151/AM149</f>
        <v>-19.88182072107767</v>
      </c>
      <c r="AN152" s="2">
        <f>100*AN151/AN149</f>
        <v>-12.104402828487668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D72A0-7565-46B8-9D30-39A53DAA9E4D}">
  <dimension ref="A2:AZ152"/>
  <sheetViews>
    <sheetView zoomScale="50" zoomScaleNormal="50" workbookViewId="0">
      <selection activeCell="O3" sqref="O3"/>
    </sheetView>
  </sheetViews>
  <sheetFormatPr defaultRowHeight="14.5" x14ac:dyDescent="0.35"/>
  <cols>
    <col min="1" max="1" width="57.6328125" customWidth="1"/>
    <col min="27" max="27" width="69.26953125" customWidth="1"/>
  </cols>
  <sheetData>
    <row r="2" spans="1:25" x14ac:dyDescent="0.35">
      <c r="N2">
        <f>+Koko_maa!N1</f>
        <v>0</v>
      </c>
      <c r="O2" t="s">
        <v>186</v>
      </c>
    </row>
    <row r="3" spans="1:25" x14ac:dyDescent="0.35">
      <c r="A3" s="8" t="s">
        <v>64</v>
      </c>
      <c r="O3" t="s">
        <v>304</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72</v>
      </c>
    </row>
    <row r="7" spans="1:25" ht="15.5" x14ac:dyDescent="0.35">
      <c r="A7" s="4" t="s">
        <v>73</v>
      </c>
    </row>
    <row r="8" spans="1:25" ht="15.5" x14ac:dyDescent="0.35">
      <c r="A8" s="4" t="s">
        <v>74</v>
      </c>
    </row>
    <row r="9" spans="1:25" ht="15.5" x14ac:dyDescent="0.35">
      <c r="A9" s="4" t="s">
        <v>75</v>
      </c>
    </row>
    <row r="10" spans="1:25" ht="15.5" x14ac:dyDescent="0.35">
      <c r="A10" s="4" t="s">
        <v>76</v>
      </c>
    </row>
    <row r="11" spans="1:25" ht="15.5" x14ac:dyDescent="0.35">
      <c r="A11" s="4" t="s">
        <v>77</v>
      </c>
    </row>
    <row r="12" spans="1:25" ht="15.5" x14ac:dyDescent="0.35">
      <c r="A12" s="4" t="s">
        <v>78</v>
      </c>
      <c r="F12" s="9"/>
    </row>
    <row r="13" spans="1:25" ht="15.5" x14ac:dyDescent="0.35">
      <c r="A13" s="4" t="s">
        <v>79</v>
      </c>
    </row>
    <row r="14" spans="1:25" ht="15.5" x14ac:dyDescent="0.35">
      <c r="A14" s="22"/>
      <c r="B14" s="24"/>
      <c r="C14" s="24"/>
      <c r="D14" s="24"/>
      <c r="E14" s="22" t="s">
        <v>72</v>
      </c>
      <c r="F14" s="22" t="s">
        <v>73</v>
      </c>
      <c r="G14" s="22" t="s">
        <v>80</v>
      </c>
      <c r="H14" s="22" t="s">
        <v>75</v>
      </c>
      <c r="I14" s="22" t="s">
        <v>76</v>
      </c>
      <c r="J14" s="22" t="s">
        <v>77</v>
      </c>
      <c r="K14" s="22" t="s">
        <v>78</v>
      </c>
      <c r="L14" s="22" t="s">
        <v>79</v>
      </c>
      <c r="M14" s="22" t="s">
        <v>81</v>
      </c>
      <c r="N14" s="22" t="s">
        <v>9</v>
      </c>
      <c r="O14" s="24"/>
    </row>
    <row r="15" spans="1:25" ht="15.5" x14ac:dyDescent="0.35">
      <c r="A15" s="22" t="s">
        <v>82</v>
      </c>
      <c r="B15" s="24"/>
      <c r="C15" s="24"/>
      <c r="D15" s="24"/>
      <c r="E15" s="53">
        <v>6218.0000000000027</v>
      </c>
      <c r="F15" s="53">
        <v>2482.4</v>
      </c>
      <c r="G15" s="53">
        <v>799.8</v>
      </c>
      <c r="H15" s="53">
        <v>108.514</v>
      </c>
      <c r="I15" s="53">
        <v>389</v>
      </c>
      <c r="J15" s="53">
        <v>390.69000000000011</v>
      </c>
      <c r="K15" s="53">
        <v>22.8</v>
      </c>
      <c r="L15" s="53">
        <v>156.97999999999999</v>
      </c>
      <c r="M15" s="53">
        <v>0</v>
      </c>
      <c r="N15" s="54">
        <v>0</v>
      </c>
      <c r="O15" s="26">
        <v>10568.184000000001</v>
      </c>
    </row>
    <row r="16" spans="1:25" ht="15.5" x14ac:dyDescent="0.35">
      <c r="A16" s="55" t="s">
        <v>65</v>
      </c>
      <c r="B16" s="26"/>
      <c r="C16" s="26"/>
      <c r="D16" s="26"/>
      <c r="E16" s="26">
        <v>7773.9498114933695</v>
      </c>
      <c r="F16" s="26">
        <v>4384.9530134565566</v>
      </c>
      <c r="G16" s="26">
        <v>830.12199608892297</v>
      </c>
      <c r="H16" s="26">
        <v>5</v>
      </c>
      <c r="I16" s="26">
        <v>611.36559866009679</v>
      </c>
      <c r="J16" s="26">
        <v>49980.555716763607</v>
      </c>
      <c r="K16" s="26">
        <v>5875.841686534508</v>
      </c>
      <c r="L16" s="26">
        <v>941.90470313458547</v>
      </c>
      <c r="M16" s="26">
        <v>590.40427407030779</v>
      </c>
      <c r="N16" s="26">
        <v>1674.449283395827</v>
      </c>
      <c r="O16" s="26">
        <v>72663.546083597772</v>
      </c>
    </row>
    <row r="17" spans="1:22" ht="15.5" x14ac:dyDescent="0.35">
      <c r="A17" s="56" t="s">
        <v>210</v>
      </c>
      <c r="B17" s="26"/>
      <c r="C17" s="26"/>
      <c r="D17" s="26"/>
      <c r="E17" s="26">
        <v>90.601834219147349</v>
      </c>
      <c r="F17" s="26">
        <v>45.351145208106232</v>
      </c>
      <c r="G17" s="26">
        <v>6.0859052104297886</v>
      </c>
      <c r="H17" s="26">
        <v>1</v>
      </c>
      <c r="I17" s="26">
        <v>6.1552016853528997</v>
      </c>
      <c r="J17" s="26">
        <v>473.40979090164461</v>
      </c>
      <c r="K17" s="26">
        <v>70.301771415086776</v>
      </c>
      <c r="L17" s="26">
        <v>10.462684712649756</v>
      </c>
      <c r="M17" s="26">
        <v>7.3041378966689976</v>
      </c>
      <c r="N17" s="26">
        <v>46.62327596530519</v>
      </c>
      <c r="O17" s="26">
        <v>756.29574721439167</v>
      </c>
    </row>
    <row r="18" spans="1:22" ht="15.5" x14ac:dyDescent="0.35">
      <c r="A18" s="56" t="s">
        <v>84</v>
      </c>
      <c r="B18" s="26"/>
      <c r="C18" s="26"/>
      <c r="D18" s="26"/>
      <c r="E18" s="26">
        <v>84.745922194108516</v>
      </c>
      <c r="F18" s="53">
        <v>26.516625271323427</v>
      </c>
      <c r="G18" s="26">
        <v>5.8749312164085756</v>
      </c>
      <c r="H18" s="26">
        <v>1</v>
      </c>
      <c r="I18" s="26">
        <v>8.9421804584888154</v>
      </c>
      <c r="J18" s="26">
        <v>310.19444695640607</v>
      </c>
      <c r="K18" s="26">
        <v>68.547856462474897</v>
      </c>
      <c r="L18" s="26">
        <v>9.3452060441972158</v>
      </c>
      <c r="M18" s="26">
        <v>9.1511865782840207</v>
      </c>
      <c r="N18" s="26">
        <v>29.740734296171048</v>
      </c>
      <c r="O18" s="26">
        <v>553.05908947786259</v>
      </c>
    </row>
    <row r="19" spans="1:22" ht="15.5" x14ac:dyDescent="0.35">
      <c r="A19" s="56" t="s">
        <v>85</v>
      </c>
      <c r="B19" s="26"/>
      <c r="C19" s="26"/>
      <c r="D19" s="26"/>
      <c r="E19" s="26">
        <v>145.68086551154735</v>
      </c>
      <c r="F19" s="53">
        <v>34.774146111326743</v>
      </c>
      <c r="G19" s="26">
        <v>10.080192534218824</v>
      </c>
      <c r="H19" s="26">
        <v>1</v>
      </c>
      <c r="I19" s="26">
        <v>10.950981550463322</v>
      </c>
      <c r="J19" s="26">
        <v>587.71030206978662</v>
      </c>
      <c r="K19" s="26">
        <v>100.62185139903747</v>
      </c>
      <c r="L19" s="26">
        <v>10.522702241568195</v>
      </c>
      <c r="M19" s="26">
        <v>26.730785078435606</v>
      </c>
      <c r="N19" s="26">
        <v>31.187218178944168</v>
      </c>
      <c r="O19" s="26">
        <v>958.25904467532825</v>
      </c>
    </row>
    <row r="20" spans="1:22" ht="15.5" x14ac:dyDescent="0.35">
      <c r="A20" s="55" t="s">
        <v>66</v>
      </c>
      <c r="B20" s="26"/>
      <c r="C20" s="26"/>
      <c r="D20" s="26"/>
      <c r="E20" s="26">
        <f>E17*$N$2+E18+E19</f>
        <v>230.42678770565587</v>
      </c>
      <c r="F20" s="26">
        <f t="shared" ref="F20:O20" si="0">F17*$N$2+F18+F19</f>
        <v>61.290771382650171</v>
      </c>
      <c r="G20" s="26">
        <f t="shared" si="0"/>
        <v>15.955123750627401</v>
      </c>
      <c r="H20" s="26">
        <f t="shared" si="0"/>
        <v>2</v>
      </c>
      <c r="I20" s="26">
        <f t="shared" si="0"/>
        <v>19.893162008952139</v>
      </c>
      <c r="J20" s="26">
        <f t="shared" si="0"/>
        <v>897.90474902619269</v>
      </c>
      <c r="K20" s="26">
        <f t="shared" si="0"/>
        <v>169.16970786151236</v>
      </c>
      <c r="L20" s="26">
        <f t="shared" si="0"/>
        <v>19.867908285765409</v>
      </c>
      <c r="M20" s="26">
        <f t="shared" si="0"/>
        <v>35.881971656719628</v>
      </c>
      <c r="N20" s="26">
        <f t="shared" si="0"/>
        <v>60.927952475115219</v>
      </c>
      <c r="O20" s="26">
        <f t="shared" si="0"/>
        <v>1511.3181341531908</v>
      </c>
      <c r="P20" s="3">
        <f t="shared" ref="P20" si="1">SUM(E20:N20)</f>
        <v>1513.3181341531908</v>
      </c>
    </row>
    <row r="21" spans="1:22" ht="15.5" x14ac:dyDescent="0.35">
      <c r="A21" s="55" t="s">
        <v>67</v>
      </c>
      <c r="B21" s="26"/>
      <c r="C21" s="26"/>
      <c r="D21" s="26"/>
      <c r="E21" s="26">
        <v>86.688954544360314</v>
      </c>
      <c r="F21" s="26">
        <v>10.255463241887007</v>
      </c>
      <c r="G21" s="26">
        <v>13.92404152394872</v>
      </c>
      <c r="H21" s="26">
        <v>1</v>
      </c>
      <c r="I21" s="26">
        <v>1.0926095980331174E-2</v>
      </c>
      <c r="J21" s="26">
        <v>461.4486277814492</v>
      </c>
      <c r="K21" s="26">
        <v>86.357339363836488</v>
      </c>
      <c r="L21" s="26">
        <v>1.5394816068468122</v>
      </c>
      <c r="M21" s="26">
        <v>2.008167327118068</v>
      </c>
      <c r="N21" s="26">
        <v>0</v>
      </c>
      <c r="O21" s="26">
        <v>662.23300148542694</v>
      </c>
      <c r="T21">
        <v>12</v>
      </c>
      <c r="U21">
        <v>270</v>
      </c>
      <c r="V21">
        <f>+T21*U21</f>
        <v>3240</v>
      </c>
    </row>
    <row r="22" spans="1:22" ht="15.5" x14ac:dyDescent="0.35">
      <c r="A22" s="55" t="s">
        <v>68</v>
      </c>
      <c r="B22" s="26"/>
      <c r="C22" s="26"/>
      <c r="D22" s="26"/>
      <c r="E22" s="26">
        <v>134.74138798076604</v>
      </c>
      <c r="F22" s="26">
        <v>40.824596143965501</v>
      </c>
      <c r="G22" s="26">
        <v>1.3238109280736849</v>
      </c>
      <c r="H22" s="26">
        <v>2</v>
      </c>
      <c r="I22" s="26">
        <v>19.722530687593139</v>
      </c>
      <c r="J22" s="26">
        <v>312.03493825085695</v>
      </c>
      <c r="K22" s="26">
        <v>58.880768775339625</v>
      </c>
      <c r="L22" s="26">
        <v>9.5946411581593036</v>
      </c>
      <c r="M22" s="26">
        <v>1.8269326908043029</v>
      </c>
      <c r="N22" s="26">
        <v>0</v>
      </c>
      <c r="O22" s="26">
        <v>578.94960661555854</v>
      </c>
    </row>
    <row r="23" spans="1:22" ht="15.5" x14ac:dyDescent="0.35">
      <c r="A23" s="55" t="s">
        <v>86</v>
      </c>
      <c r="B23" s="26"/>
      <c r="C23" s="26"/>
      <c r="D23" s="26"/>
      <c r="E23" s="26">
        <v>7.3291689737056114</v>
      </c>
      <c r="F23" s="26">
        <v>9.9609421030379117</v>
      </c>
      <c r="G23" s="26">
        <v>0.24989787718052756</v>
      </c>
      <c r="H23" s="26">
        <v>0</v>
      </c>
      <c r="I23" s="26">
        <v>0</v>
      </c>
      <c r="J23" s="26">
        <v>106.63044241125456</v>
      </c>
      <c r="K23" s="26">
        <v>17.888358596606199</v>
      </c>
      <c r="L23" s="26">
        <v>2.2763865000079884</v>
      </c>
      <c r="M23" s="26">
        <v>3.3722339511881003</v>
      </c>
      <c r="N23" s="26">
        <v>0</v>
      </c>
      <c r="O23" s="26">
        <v>147.7074304129809</v>
      </c>
    </row>
    <row r="24" spans="1:22" ht="15.5" x14ac:dyDescent="0.35">
      <c r="A24" s="57" t="s">
        <v>87</v>
      </c>
      <c r="B24" s="27"/>
      <c r="C24" s="27"/>
      <c r="D24" s="27"/>
      <c r="E24" s="27">
        <v>7.178286081247542</v>
      </c>
      <c r="F24" s="27">
        <v>28.149341799510896</v>
      </c>
      <c r="G24" s="27">
        <v>53.491175153547111</v>
      </c>
      <c r="H24" s="27">
        <v>0</v>
      </c>
      <c r="I24" s="27">
        <v>0</v>
      </c>
      <c r="J24" s="27">
        <v>34.922908874517319</v>
      </c>
      <c r="K24" s="27">
        <v>5.0547696858123974</v>
      </c>
      <c r="L24" s="27">
        <v>100</v>
      </c>
      <c r="M24" s="27">
        <v>0</v>
      </c>
      <c r="N24" s="27">
        <v>12.752838963797981</v>
      </c>
      <c r="O24" s="27">
        <v>23.3</v>
      </c>
    </row>
    <row r="25" spans="1:22" ht="15.5" x14ac:dyDescent="0.35">
      <c r="A25" s="22" t="s">
        <v>88</v>
      </c>
      <c r="B25" s="24"/>
      <c r="C25" s="24"/>
      <c r="D25" s="24"/>
      <c r="E25" s="53">
        <v>111.05259008703297</v>
      </c>
      <c r="F25" s="53">
        <v>27.997259374342285</v>
      </c>
      <c r="G25" s="53">
        <v>9.286002680920685</v>
      </c>
      <c r="H25" s="53">
        <v>0</v>
      </c>
      <c r="I25" s="53">
        <v>5.7245582751701258</v>
      </c>
      <c r="J25" s="53">
        <v>503.29073879958383</v>
      </c>
      <c r="K25" s="53">
        <v>83.018150858232445</v>
      </c>
      <c r="L25" s="53">
        <v>34.728786109711322</v>
      </c>
      <c r="M25" s="26">
        <v>0</v>
      </c>
      <c r="N25" s="26">
        <v>18.635981189211066</v>
      </c>
      <c r="O25" s="26">
        <v>793.73406737420476</v>
      </c>
    </row>
    <row r="26" spans="1:22" ht="15.5" x14ac:dyDescent="0.35">
      <c r="A26" s="22" t="s">
        <v>89</v>
      </c>
      <c r="B26" s="24"/>
      <c r="C26" s="24"/>
      <c r="D26" s="24"/>
      <c r="E26" s="53">
        <v>10.457389292056355</v>
      </c>
      <c r="F26" s="53">
        <v>9.788693246738692</v>
      </c>
      <c r="G26" s="53">
        <v>5.3920134442937702</v>
      </c>
      <c r="H26" s="53">
        <v>0</v>
      </c>
      <c r="I26" s="53">
        <v>0</v>
      </c>
      <c r="J26" s="53">
        <v>205.24553323798207</v>
      </c>
      <c r="K26" s="53">
        <v>5.0862028418217431</v>
      </c>
      <c r="L26" s="53">
        <v>17.493020798948937</v>
      </c>
      <c r="M26" s="53">
        <v>0</v>
      </c>
      <c r="N26" s="53">
        <v>3.9772557116490788</v>
      </c>
      <c r="O26" s="26">
        <v>257.44010857349065</v>
      </c>
    </row>
    <row r="27" spans="1:22" ht="15.5" x14ac:dyDescent="0.35">
      <c r="A27" s="22" t="s">
        <v>90</v>
      </c>
      <c r="B27" s="24"/>
      <c r="C27" s="24"/>
      <c r="D27" s="24"/>
      <c r="E27" s="26">
        <v>135.223476219491</v>
      </c>
      <c r="F27" s="26">
        <v>24.985452864588051</v>
      </c>
      <c r="G27" s="26">
        <v>4.6881790899250539</v>
      </c>
      <c r="H27" s="26">
        <v>0</v>
      </c>
      <c r="I27" s="26">
        <v>10.950981550463322</v>
      </c>
      <c r="J27" s="26">
        <v>382.46476883180458</v>
      </c>
      <c r="K27" s="26">
        <v>95.535648557215723</v>
      </c>
      <c r="L27" s="26">
        <v>-6.9703185573807414</v>
      </c>
      <c r="M27" s="26">
        <v>26.730785078435606</v>
      </c>
      <c r="N27" s="26"/>
      <c r="O27" s="26">
        <v>673.60897363454251</v>
      </c>
    </row>
    <row r="28" spans="1:22" ht="15.5" x14ac:dyDescent="0.35">
      <c r="A28" s="55" t="s">
        <v>91</v>
      </c>
      <c r="B28" s="26"/>
      <c r="C28" s="26"/>
      <c r="D28" s="26"/>
      <c r="E28" s="58">
        <v>31</v>
      </c>
      <c r="F28" s="26">
        <v>11</v>
      </c>
      <c r="G28" s="26">
        <v>0</v>
      </c>
      <c r="H28" s="26">
        <v>0</v>
      </c>
      <c r="I28" s="26">
        <v>15.5</v>
      </c>
      <c r="J28" s="26">
        <v>117.4</v>
      </c>
      <c r="K28" s="26">
        <v>20.5</v>
      </c>
      <c r="L28" s="26">
        <v>0</v>
      </c>
      <c r="M28" s="26">
        <v>0</v>
      </c>
      <c r="N28" s="26">
        <v>3.1</v>
      </c>
      <c r="O28" s="26">
        <v>198.5</v>
      </c>
    </row>
    <row r="29" spans="1:22" ht="15.5" x14ac:dyDescent="0.35">
      <c r="A29" s="22" t="s">
        <v>92</v>
      </c>
      <c r="B29" s="24"/>
      <c r="C29" s="24"/>
      <c r="D29" s="24"/>
      <c r="E29" s="59">
        <v>0</v>
      </c>
      <c r="F29" s="59">
        <v>0</v>
      </c>
      <c r="G29" s="59">
        <v>0</v>
      </c>
      <c r="H29" s="59">
        <v>0</v>
      </c>
      <c r="I29" s="59">
        <v>0</v>
      </c>
      <c r="J29" s="59">
        <v>0</v>
      </c>
      <c r="K29" s="59">
        <v>0</v>
      </c>
      <c r="L29" s="59">
        <v>0</v>
      </c>
      <c r="M29" s="59">
        <v>0</v>
      </c>
      <c r="N29" s="59">
        <v>0</v>
      </c>
      <c r="O29" s="26">
        <v>0</v>
      </c>
    </row>
    <row r="30" spans="1:22" ht="15.5" x14ac:dyDescent="0.35">
      <c r="A30" s="4"/>
      <c r="E30" s="9"/>
      <c r="F30" s="9"/>
      <c r="G30" s="9"/>
      <c r="H30" s="9"/>
      <c r="I30" s="9"/>
      <c r="J30" s="9"/>
      <c r="K30" s="9"/>
      <c r="L30" s="9"/>
      <c r="M30" s="9"/>
      <c r="N30" s="9"/>
    </row>
    <row r="31" spans="1:22" ht="15.5" x14ac:dyDescent="0.35">
      <c r="A31" s="4" t="s">
        <v>93</v>
      </c>
      <c r="E31" s="4"/>
      <c r="F31" s="4"/>
    </row>
    <row r="32" spans="1:22" ht="15.5" x14ac:dyDescent="0.35">
      <c r="A32" s="4" t="s">
        <v>215</v>
      </c>
      <c r="E32" t="s">
        <v>95</v>
      </c>
      <c r="G32" t="s">
        <v>95</v>
      </c>
      <c r="I32" t="s">
        <v>95</v>
      </c>
      <c r="K32" t="s">
        <v>95</v>
      </c>
      <c r="M32" t="s">
        <v>95</v>
      </c>
      <c r="O32" t="s">
        <v>95</v>
      </c>
      <c r="Q32" t="s">
        <v>95</v>
      </c>
      <c r="S32" t="s">
        <v>95</v>
      </c>
    </row>
    <row r="33" spans="1:39" ht="23.5" x14ac:dyDescent="0.55000000000000004">
      <c r="A33" s="14" t="s">
        <v>64</v>
      </c>
      <c r="E33" s="4" t="s">
        <v>72</v>
      </c>
      <c r="F33" s="4"/>
      <c r="G33" s="4" t="s">
        <v>73</v>
      </c>
      <c r="H33" s="4"/>
      <c r="I33" s="4" t="s">
        <v>80</v>
      </c>
      <c r="J33" s="4"/>
      <c r="K33" s="4" t="s">
        <v>75</v>
      </c>
      <c r="L33" s="4"/>
      <c r="M33" s="4" t="s">
        <v>76</v>
      </c>
      <c r="N33" s="4"/>
      <c r="O33" s="4" t="s">
        <v>77</v>
      </c>
      <c r="P33" s="4"/>
      <c r="Q33" s="4" t="s">
        <v>78</v>
      </c>
      <c r="R33" s="4"/>
      <c r="S33" s="4" t="s">
        <v>79</v>
      </c>
      <c r="T33" s="4"/>
      <c r="U33" s="4" t="s">
        <v>81</v>
      </c>
      <c r="V33" s="4"/>
      <c r="W33" s="4" t="s">
        <v>9</v>
      </c>
      <c r="X33" s="4" t="s">
        <v>10</v>
      </c>
      <c r="AB33" s="4" t="s">
        <v>0</v>
      </c>
      <c r="AC33" s="4" t="s">
        <v>1</v>
      </c>
      <c r="AD33" s="4" t="s">
        <v>2</v>
      </c>
      <c r="AE33" s="4" t="s">
        <v>3</v>
      </c>
      <c r="AF33" s="4" t="s">
        <v>4</v>
      </c>
      <c r="AG33" s="4" t="s">
        <v>5</v>
      </c>
      <c r="AH33" s="4" t="s">
        <v>6</v>
      </c>
      <c r="AI33" s="4" t="s">
        <v>79</v>
      </c>
      <c r="AJ33" s="4" t="s">
        <v>81</v>
      </c>
      <c r="AK33" s="4" t="s">
        <v>9</v>
      </c>
      <c r="AL33" s="4" t="s">
        <v>10</v>
      </c>
    </row>
    <row r="34" spans="1:39" ht="23.5" x14ac:dyDescent="0.55000000000000004">
      <c r="A34" s="14" t="s">
        <v>96</v>
      </c>
      <c r="E34" s="9">
        <f>+E15</f>
        <v>6218.0000000000027</v>
      </c>
      <c r="F34" s="9"/>
      <c r="G34" s="9">
        <f>+F15</f>
        <v>2482.4</v>
      </c>
      <c r="H34" s="9"/>
      <c r="I34" s="10">
        <f>+G15</f>
        <v>799.8</v>
      </c>
      <c r="J34" s="9"/>
      <c r="K34" s="10">
        <f>+H15</f>
        <v>108.514</v>
      </c>
      <c r="L34" s="9"/>
      <c r="M34" s="9">
        <f>+I15</f>
        <v>389</v>
      </c>
      <c r="N34" s="9"/>
      <c r="O34" s="9">
        <f>+J15</f>
        <v>390.69000000000011</v>
      </c>
      <c r="P34" s="9"/>
      <c r="Q34" s="9">
        <f>+K15</f>
        <v>22.8</v>
      </c>
      <c r="R34" s="9"/>
      <c r="S34" s="9">
        <f>+L15</f>
        <v>156.97999999999999</v>
      </c>
      <c r="T34" s="9"/>
      <c r="U34" s="9">
        <f>+M15</f>
        <v>0</v>
      </c>
      <c r="V34" s="9"/>
      <c r="W34" s="9">
        <f>+N15</f>
        <v>0</v>
      </c>
      <c r="X34" s="11">
        <f>+W34+U34+S34+Q34+O34+M34+K34+I34+G34+E34</f>
        <v>10568.184000000003</v>
      </c>
      <c r="Y34" t="s">
        <v>97</v>
      </c>
      <c r="AA34" t="s">
        <v>98</v>
      </c>
      <c r="AB34" s="3">
        <f t="shared" ref="AB34:AB52" si="2">+E34</f>
        <v>6218.0000000000027</v>
      </c>
      <c r="AC34" s="2">
        <f t="shared" ref="AC34:AC52" si="3">+G34</f>
        <v>2482.4</v>
      </c>
      <c r="AD34" s="3">
        <f t="shared" ref="AD34:AD52" si="4">+I34</f>
        <v>799.8</v>
      </c>
      <c r="AE34" s="3">
        <f t="shared" ref="AE34:AE52" si="5">+K34</f>
        <v>108.514</v>
      </c>
      <c r="AF34" s="3">
        <f t="shared" ref="AF34:AF52" si="6">+M34</f>
        <v>389</v>
      </c>
      <c r="AG34" s="3">
        <f t="shared" ref="AG34:AG52" si="7">+O34</f>
        <v>390.69000000000011</v>
      </c>
      <c r="AH34" s="3">
        <f t="shared" ref="AH34:AH52" si="8">+Q34</f>
        <v>22.8</v>
      </c>
      <c r="AI34" s="2">
        <f t="shared" ref="AI34:AI52" si="9">+S34</f>
        <v>156.97999999999999</v>
      </c>
      <c r="AJ34">
        <f t="shared" ref="AJ34:AJ52" si="10">+U34</f>
        <v>0</v>
      </c>
      <c r="AK34">
        <f t="shared" ref="AK34:AK52" si="11">+W34</f>
        <v>0</v>
      </c>
      <c r="AL34" s="3">
        <f>SUM(AB34:AK34)</f>
        <v>10568.184000000001</v>
      </c>
      <c r="AM34" t="s">
        <v>98</v>
      </c>
    </row>
    <row r="35" spans="1:39" ht="23.5" x14ac:dyDescent="0.55000000000000004">
      <c r="A35" s="14" t="s">
        <v>99</v>
      </c>
      <c r="E35" s="15">
        <f>+E34/E36</f>
        <v>0.7768250185307648</v>
      </c>
      <c r="F35" s="15"/>
      <c r="G35" s="15">
        <f>+G34/G36</f>
        <v>0.55831396570392355</v>
      </c>
      <c r="H35" s="15"/>
      <c r="I35" s="15">
        <f>+I34/I36</f>
        <v>0.94530389871749942</v>
      </c>
      <c r="J35" s="15"/>
      <c r="K35" s="15">
        <f>+K34/K36</f>
        <v>15.501999999999999</v>
      </c>
      <c r="L35" s="15"/>
      <c r="M35" s="15">
        <f>+M34/M36</f>
        <v>0.61622907155809226</v>
      </c>
      <c r="N35" s="15"/>
      <c r="O35" s="15">
        <f>+O34/O36</f>
        <v>7.6788880092528823E-3</v>
      </c>
      <c r="P35" s="15"/>
      <c r="Q35" s="15">
        <f>+Q34/Q36</f>
        <v>3.7717050494125715E-3</v>
      </c>
      <c r="R35" s="15"/>
      <c r="S35" s="15">
        <f>+S34/S36</f>
        <v>0.16321945347161745</v>
      </c>
      <c r="T35" s="15"/>
      <c r="U35" s="15">
        <f>+U34/U36</f>
        <v>0</v>
      </c>
      <c r="V35" s="15"/>
      <c r="W35" s="15">
        <f>+W34/W36</f>
        <v>0</v>
      </c>
      <c r="X35" s="4"/>
      <c r="AA35" t="s">
        <v>100</v>
      </c>
      <c r="AB35" s="1">
        <f t="shared" si="2"/>
        <v>0.7768250185307648</v>
      </c>
      <c r="AC35" s="1">
        <f t="shared" si="3"/>
        <v>0.55831396570392355</v>
      </c>
      <c r="AD35" s="1">
        <f t="shared" si="4"/>
        <v>0.94530389871749942</v>
      </c>
      <c r="AE35" s="1">
        <f t="shared" si="5"/>
        <v>15.501999999999999</v>
      </c>
      <c r="AF35" s="1">
        <f t="shared" si="6"/>
        <v>0.61622907155809226</v>
      </c>
      <c r="AG35" s="1">
        <f t="shared" si="7"/>
        <v>7.6788880092528823E-3</v>
      </c>
      <c r="AH35" s="1">
        <f t="shared" si="8"/>
        <v>3.7717050494125715E-3</v>
      </c>
      <c r="AI35" s="1">
        <f t="shared" si="9"/>
        <v>0.16321945347161745</v>
      </c>
      <c r="AJ35" s="1">
        <f t="shared" si="10"/>
        <v>0</v>
      </c>
      <c r="AK35" s="1">
        <f t="shared" si="11"/>
        <v>0</v>
      </c>
      <c r="AL35" s="1">
        <f>+AL34/AL36</f>
        <v>0.14246317629573862</v>
      </c>
      <c r="AM35" t="s">
        <v>100</v>
      </c>
    </row>
    <row r="36" spans="1:39" ht="23.5" x14ac:dyDescent="0.55000000000000004">
      <c r="A36" s="14" t="s">
        <v>101</v>
      </c>
      <c r="E36" s="11">
        <f>+E37+E42</f>
        <v>8004.3765991990249</v>
      </c>
      <c r="F36" s="11"/>
      <c r="G36" s="11">
        <f>+G37+G42</f>
        <v>4446.2437848392065</v>
      </c>
      <c r="H36" s="11"/>
      <c r="I36" s="11">
        <f>+I37+I42</f>
        <v>846.07711983955039</v>
      </c>
      <c r="J36" s="11"/>
      <c r="K36" s="11">
        <f>+K37+K42</f>
        <v>7</v>
      </c>
      <c r="L36" s="11"/>
      <c r="M36" s="11">
        <f>+M37+M42</f>
        <v>631.25876066904891</v>
      </c>
      <c r="N36" s="11"/>
      <c r="O36" s="11">
        <f>+O37+O42</f>
        <v>50878.460465789802</v>
      </c>
      <c r="P36" s="11"/>
      <c r="Q36" s="11">
        <f>+Q37+Q42</f>
        <v>6045.0113943960205</v>
      </c>
      <c r="R36" s="11"/>
      <c r="S36" s="11">
        <f>+S37+S42</f>
        <v>961.77261142035093</v>
      </c>
      <c r="T36" s="11"/>
      <c r="U36" s="11">
        <f>+U37+U42</f>
        <v>626.28624572702745</v>
      </c>
      <c r="V36" s="11"/>
      <c r="W36" s="11">
        <f>+W37+W42</f>
        <v>1735.3772358709423</v>
      </c>
      <c r="X36" s="11">
        <f>+W36+U36+S36+Q36+O36+M36+K36+I36+G36+E36</f>
        <v>74181.864217750976</v>
      </c>
      <c r="AA36" t="s">
        <v>101</v>
      </c>
      <c r="AB36" s="3">
        <f t="shared" si="2"/>
        <v>8004.3765991990249</v>
      </c>
      <c r="AC36" s="3">
        <f t="shared" si="3"/>
        <v>4446.2437848392065</v>
      </c>
      <c r="AD36" s="3">
        <f t="shared" si="4"/>
        <v>846.07711983955039</v>
      </c>
      <c r="AE36" s="3">
        <f t="shared" si="5"/>
        <v>7</v>
      </c>
      <c r="AF36" s="3">
        <f t="shared" si="6"/>
        <v>631.25876066904891</v>
      </c>
      <c r="AG36" s="3">
        <f t="shared" si="7"/>
        <v>50878.460465789802</v>
      </c>
      <c r="AH36" s="3">
        <f t="shared" si="8"/>
        <v>6045.0113943960205</v>
      </c>
      <c r="AI36" s="3">
        <f t="shared" si="9"/>
        <v>961.77261142035093</v>
      </c>
      <c r="AJ36" s="3">
        <f t="shared" si="10"/>
        <v>626.28624572702745</v>
      </c>
      <c r="AK36" s="3">
        <f t="shared" si="11"/>
        <v>1735.3772358709423</v>
      </c>
      <c r="AL36" s="3">
        <f>SUM(AB36:AK36)</f>
        <v>74181.864217750976</v>
      </c>
      <c r="AM36" t="s">
        <v>101</v>
      </c>
    </row>
    <row r="37" spans="1:39" ht="15.5" x14ac:dyDescent="0.35">
      <c r="A37" s="4" t="s">
        <v>65</v>
      </c>
      <c r="E37" s="3">
        <f>+E16</f>
        <v>7773.9498114933695</v>
      </c>
      <c r="F37" s="3"/>
      <c r="G37" s="3">
        <f>+F16</f>
        <v>4384.9530134565566</v>
      </c>
      <c r="H37" s="3"/>
      <c r="I37" s="3">
        <f>+G16</f>
        <v>830.12199608892297</v>
      </c>
      <c r="J37" s="3"/>
      <c r="K37" s="3">
        <f>+H16</f>
        <v>5</v>
      </c>
      <c r="L37" s="3"/>
      <c r="M37" s="3">
        <f>+I16</f>
        <v>611.36559866009679</v>
      </c>
      <c r="N37" s="3"/>
      <c r="O37" s="3">
        <f>+J16</f>
        <v>49980.555716763607</v>
      </c>
      <c r="P37" s="3"/>
      <c r="Q37" s="3">
        <f>+K16</f>
        <v>5875.841686534508</v>
      </c>
      <c r="R37" s="3"/>
      <c r="S37" s="3">
        <f>+L16</f>
        <v>941.90470313458547</v>
      </c>
      <c r="T37" s="3"/>
      <c r="U37" s="3">
        <f>+M16</f>
        <v>590.40427407030779</v>
      </c>
      <c r="V37" s="3"/>
      <c r="W37" s="3">
        <f>+N16</f>
        <v>1674.449283395827</v>
      </c>
      <c r="X37" s="11">
        <f>+W37+U37+S37+Q37+O37+M37+K37+I37+G37+E37</f>
        <v>72668.546083597772</v>
      </c>
      <c r="AA37" s="4" t="s">
        <v>65</v>
      </c>
      <c r="AB37" s="3">
        <f t="shared" si="2"/>
        <v>7773.9498114933695</v>
      </c>
      <c r="AC37" s="3">
        <f t="shared" si="3"/>
        <v>4384.9530134565566</v>
      </c>
      <c r="AD37" s="3">
        <f t="shared" si="4"/>
        <v>830.12199608892297</v>
      </c>
      <c r="AE37" s="3">
        <f t="shared" si="5"/>
        <v>5</v>
      </c>
      <c r="AF37" s="3">
        <f t="shared" si="6"/>
        <v>611.36559866009679</v>
      </c>
      <c r="AG37" s="3">
        <f t="shared" si="7"/>
        <v>49980.555716763607</v>
      </c>
      <c r="AH37" s="3">
        <f t="shared" si="8"/>
        <v>5875.841686534508</v>
      </c>
      <c r="AI37" s="3">
        <f t="shared" si="9"/>
        <v>941.90470313458547</v>
      </c>
      <c r="AJ37" s="3">
        <f t="shared" si="10"/>
        <v>590.40427407030779</v>
      </c>
      <c r="AK37" s="3">
        <f t="shared" si="11"/>
        <v>1674.449283395827</v>
      </c>
      <c r="AL37" s="3">
        <f>SUM(AB37:AK37)</f>
        <v>72668.546083597772</v>
      </c>
      <c r="AM37" s="4" t="s">
        <v>65</v>
      </c>
    </row>
    <row r="38" spans="1:39" ht="15.5" x14ac:dyDescent="0.35">
      <c r="A38" s="4" t="s">
        <v>102</v>
      </c>
      <c r="E38" s="16">
        <f>+E37/E36</f>
        <v>0.97121240050990187</v>
      </c>
      <c r="G38" s="16">
        <f>+G37/G36</f>
        <v>0.98621515725439102</v>
      </c>
      <c r="I38" s="16">
        <f>+I37/I36</f>
        <v>0.98114223470119</v>
      </c>
      <c r="K38" s="16">
        <f>+K37/K36</f>
        <v>0.7142857142857143</v>
      </c>
      <c r="M38" s="16">
        <f>+M37/M36</f>
        <v>0.96848651733899416</v>
      </c>
      <c r="O38" s="16">
        <f>+O37/O36</f>
        <v>0.98235196700517424</v>
      </c>
      <c r="Q38" s="16">
        <f>+Q37/Q36</f>
        <v>0.97201498941452125</v>
      </c>
      <c r="S38" s="16">
        <f>+S37/S36</f>
        <v>0.97934240583496712</v>
      </c>
      <c r="U38" s="16">
        <f>+U37/U36</f>
        <v>0.94270675445687635</v>
      </c>
      <c r="W38" s="16">
        <f>+W37/W36</f>
        <v>0.96489065822939812</v>
      </c>
      <c r="X38" s="16">
        <f>+X37/X36</f>
        <v>0.97959989075347231</v>
      </c>
      <c r="AA38" s="4" t="s">
        <v>102</v>
      </c>
      <c r="AB38" s="17">
        <f t="shared" si="2"/>
        <v>0.97121240050990187</v>
      </c>
      <c r="AC38" s="17">
        <f t="shared" si="3"/>
        <v>0.98621515725439102</v>
      </c>
      <c r="AD38" s="16">
        <f t="shared" si="4"/>
        <v>0.98114223470119</v>
      </c>
      <c r="AE38" s="16">
        <f t="shared" si="5"/>
        <v>0.7142857142857143</v>
      </c>
      <c r="AF38" s="17">
        <f t="shared" si="6"/>
        <v>0.96848651733899416</v>
      </c>
      <c r="AG38" s="17">
        <f t="shared" si="7"/>
        <v>0.98235196700517424</v>
      </c>
      <c r="AH38" s="17">
        <f t="shared" si="8"/>
        <v>0.97201498941452125</v>
      </c>
      <c r="AI38" s="17">
        <f t="shared" si="9"/>
        <v>0.97934240583496712</v>
      </c>
      <c r="AJ38" s="17">
        <f t="shared" si="10"/>
        <v>0.94270675445687635</v>
      </c>
      <c r="AK38" s="17">
        <f t="shared" si="11"/>
        <v>0.96489065822939812</v>
      </c>
      <c r="AL38" s="17">
        <f>+X38</f>
        <v>0.97959989075347231</v>
      </c>
      <c r="AM38" s="4" t="s">
        <v>102</v>
      </c>
    </row>
    <row r="39" spans="1:39" ht="15.5" x14ac:dyDescent="0.35">
      <c r="A39" s="5" t="s">
        <v>104</v>
      </c>
      <c r="E39" s="3">
        <f>+E17</f>
        <v>90.601834219147349</v>
      </c>
      <c r="F39" s="3"/>
      <c r="G39" s="3">
        <f>+F17</f>
        <v>45.351145208106232</v>
      </c>
      <c r="H39" s="3"/>
      <c r="I39" s="3">
        <f>+G17</f>
        <v>6.0859052104297886</v>
      </c>
      <c r="J39" s="3"/>
      <c r="K39" s="3">
        <f>+H17</f>
        <v>1</v>
      </c>
      <c r="L39" s="3"/>
      <c r="M39" s="3">
        <f>+I17</f>
        <v>6.1552016853528997</v>
      </c>
      <c r="N39" s="3"/>
      <c r="O39" s="3">
        <f>+J17</f>
        <v>473.40979090164461</v>
      </c>
      <c r="P39" s="3"/>
      <c r="Q39" s="3">
        <f>+K17</f>
        <v>70.301771415086776</v>
      </c>
      <c r="R39" s="3"/>
      <c r="S39" s="3">
        <f>+L17</f>
        <v>10.462684712649756</v>
      </c>
      <c r="T39" s="3"/>
      <c r="U39" s="3">
        <f>+M17</f>
        <v>7.3041378966689976</v>
      </c>
      <c r="V39" s="3"/>
      <c r="W39" s="3">
        <f>+N17</f>
        <v>46.62327596530519</v>
      </c>
      <c r="X39" s="11">
        <f>+W39+U39+S39+Q39+O39+M39+K39+I39+G39+E39</f>
        <v>757.29574721439167</v>
      </c>
      <c r="AA39" s="5" t="s">
        <v>104</v>
      </c>
      <c r="AB39" s="3">
        <f t="shared" si="2"/>
        <v>90.601834219147349</v>
      </c>
      <c r="AC39" s="3">
        <f t="shared" si="3"/>
        <v>45.351145208106232</v>
      </c>
      <c r="AD39" s="3">
        <f t="shared" si="4"/>
        <v>6.0859052104297886</v>
      </c>
      <c r="AE39" s="3">
        <f t="shared" si="5"/>
        <v>1</v>
      </c>
      <c r="AF39" s="3">
        <f t="shared" si="6"/>
        <v>6.1552016853528997</v>
      </c>
      <c r="AG39" s="3">
        <f t="shared" si="7"/>
        <v>473.40979090164461</v>
      </c>
      <c r="AH39" s="3">
        <f t="shared" si="8"/>
        <v>70.301771415086776</v>
      </c>
      <c r="AI39" s="3">
        <f t="shared" si="9"/>
        <v>10.462684712649756</v>
      </c>
      <c r="AJ39" s="3">
        <f t="shared" si="10"/>
        <v>7.3041378966689976</v>
      </c>
      <c r="AK39" s="3">
        <f t="shared" si="11"/>
        <v>46.62327596530519</v>
      </c>
      <c r="AL39" s="3">
        <f>SUM(AB39:AK39)</f>
        <v>757.29574721439167</v>
      </c>
      <c r="AM39" s="5" t="s">
        <v>104</v>
      </c>
    </row>
    <row r="40" spans="1:39" ht="15.5" x14ac:dyDescent="0.35">
      <c r="A40" s="18" t="s">
        <v>84</v>
      </c>
      <c r="E40" s="3">
        <f>+E18</f>
        <v>84.745922194108516</v>
      </c>
      <c r="F40" s="3"/>
      <c r="G40" s="3">
        <f>+F18</f>
        <v>26.516625271323427</v>
      </c>
      <c r="H40" s="3"/>
      <c r="I40" s="3">
        <f>+G18</f>
        <v>5.8749312164085756</v>
      </c>
      <c r="J40" s="3"/>
      <c r="K40" s="3">
        <f>+H18</f>
        <v>1</v>
      </c>
      <c r="L40" s="3"/>
      <c r="M40" s="3">
        <f>+I18</f>
        <v>8.9421804584888154</v>
      </c>
      <c r="N40" s="3"/>
      <c r="O40" s="3">
        <f>+J18</f>
        <v>310.19444695640607</v>
      </c>
      <c r="P40" s="3"/>
      <c r="Q40" s="3">
        <f>+K18</f>
        <v>68.547856462474897</v>
      </c>
      <c r="R40" s="3"/>
      <c r="S40" s="3">
        <f>+L18</f>
        <v>9.3452060441972158</v>
      </c>
      <c r="T40" s="3"/>
      <c r="U40" s="3">
        <f>+M18</f>
        <v>9.1511865782840207</v>
      </c>
      <c r="V40" s="3"/>
      <c r="W40" s="3">
        <f>+N18</f>
        <v>29.740734296171048</v>
      </c>
      <c r="X40" s="11">
        <f>+W40+U40+S40+Q40+O40+M40+K40+I40+G40+E40</f>
        <v>554.05908947786259</v>
      </c>
      <c r="AA40" s="5" t="s">
        <v>84</v>
      </c>
      <c r="AB40" s="3">
        <f t="shared" si="2"/>
        <v>84.745922194108516</v>
      </c>
      <c r="AC40" s="3">
        <f t="shared" si="3"/>
        <v>26.516625271323427</v>
      </c>
      <c r="AD40" s="3">
        <f t="shared" si="4"/>
        <v>5.8749312164085756</v>
      </c>
      <c r="AE40" s="3">
        <f t="shared" si="5"/>
        <v>1</v>
      </c>
      <c r="AF40" s="3">
        <f t="shared" si="6"/>
        <v>8.9421804584888154</v>
      </c>
      <c r="AG40" s="3">
        <f t="shared" si="7"/>
        <v>310.19444695640607</v>
      </c>
      <c r="AH40" s="3">
        <f t="shared" si="8"/>
        <v>68.547856462474897</v>
      </c>
      <c r="AI40" s="3">
        <f t="shared" si="9"/>
        <v>9.3452060441972158</v>
      </c>
      <c r="AJ40" s="3">
        <f t="shared" si="10"/>
        <v>9.1511865782840207</v>
      </c>
      <c r="AK40" s="3">
        <f t="shared" si="11"/>
        <v>29.740734296171048</v>
      </c>
      <c r="AL40" s="3">
        <f t="shared" ref="AL40:AL43" si="12">SUM(AB40:AK40)</f>
        <v>554.05908947786259</v>
      </c>
      <c r="AM40" s="5" t="s">
        <v>84</v>
      </c>
    </row>
    <row r="41" spans="1:39" ht="15.5" x14ac:dyDescent="0.35">
      <c r="A41" s="18" t="s">
        <v>85</v>
      </c>
      <c r="B41">
        <f>+E41/E42</f>
        <v>0.63222191726093135</v>
      </c>
      <c r="D41" s="3"/>
      <c r="E41" s="3">
        <f>+E19</f>
        <v>145.68086551154735</v>
      </c>
      <c r="F41" s="3"/>
      <c r="G41" s="3">
        <f>+F19</f>
        <v>34.774146111326743</v>
      </c>
      <c r="H41" s="3"/>
      <c r="I41" s="3">
        <f>+G19</f>
        <v>10.080192534218824</v>
      </c>
      <c r="J41" s="3"/>
      <c r="K41" s="3">
        <f>+H19</f>
        <v>1</v>
      </c>
      <c r="L41" s="3"/>
      <c r="M41" s="3">
        <f>+I19</f>
        <v>10.950981550463322</v>
      </c>
      <c r="N41" s="3"/>
      <c r="O41" s="3">
        <f>+J19</f>
        <v>587.71030206978662</v>
      </c>
      <c r="P41" s="3"/>
      <c r="Q41" s="3">
        <f>+K19</f>
        <v>100.62185139903747</v>
      </c>
      <c r="R41" s="3"/>
      <c r="S41" s="3">
        <f>+L19</f>
        <v>10.522702241568195</v>
      </c>
      <c r="T41" s="3"/>
      <c r="U41" s="3">
        <f>+M19</f>
        <v>26.730785078435606</v>
      </c>
      <c r="V41" s="3"/>
      <c r="W41" s="3">
        <f>+N19</f>
        <v>31.187218178944168</v>
      </c>
      <c r="X41" s="11">
        <f>+W41+U41+S41+Q41+O41+M41+K41+I41+G41+E41</f>
        <v>959.25904467532825</v>
      </c>
      <c r="Y41" s="3">
        <f>SUM(E41:W41)</f>
        <v>959.25904467532825</v>
      </c>
      <c r="Z41">
        <f>0.95*Y41</f>
        <v>911.29609244156177</v>
      </c>
      <c r="AA41" s="5" t="s">
        <v>85</v>
      </c>
      <c r="AB41" s="3">
        <f t="shared" si="2"/>
        <v>145.68086551154735</v>
      </c>
      <c r="AC41" s="3">
        <f t="shared" si="3"/>
        <v>34.774146111326743</v>
      </c>
      <c r="AD41" s="3">
        <f t="shared" si="4"/>
        <v>10.080192534218824</v>
      </c>
      <c r="AE41" s="3">
        <f t="shared" si="5"/>
        <v>1</v>
      </c>
      <c r="AF41" s="3">
        <f t="shared" si="6"/>
        <v>10.950981550463322</v>
      </c>
      <c r="AG41" s="3">
        <f t="shared" si="7"/>
        <v>587.71030206978662</v>
      </c>
      <c r="AH41" s="3">
        <f t="shared" si="8"/>
        <v>100.62185139903747</v>
      </c>
      <c r="AI41" s="3">
        <f t="shared" si="9"/>
        <v>10.522702241568195</v>
      </c>
      <c r="AJ41" s="3">
        <f t="shared" si="10"/>
        <v>26.730785078435606</v>
      </c>
      <c r="AK41" s="3">
        <f t="shared" si="11"/>
        <v>31.187218178944168</v>
      </c>
      <c r="AL41" s="3">
        <f t="shared" si="12"/>
        <v>959.25904467532825</v>
      </c>
      <c r="AM41" s="5" t="s">
        <v>85</v>
      </c>
    </row>
    <row r="42" spans="1:39" ht="15.5" x14ac:dyDescent="0.35">
      <c r="A42" s="4" t="s">
        <v>66</v>
      </c>
      <c r="D42" s="3"/>
      <c r="E42" s="19">
        <f>+E39*$N$2+E40+E41</f>
        <v>230.42678770565587</v>
      </c>
      <c r="F42" s="19"/>
      <c r="G42" s="19">
        <f>+G39*$N$2+G40+G41</f>
        <v>61.290771382650171</v>
      </c>
      <c r="H42" s="19"/>
      <c r="I42" s="19">
        <f>+I39*$N$2+I40+I41</f>
        <v>15.955123750627401</v>
      </c>
      <c r="J42" s="19"/>
      <c r="K42" s="19">
        <f>+K39*$N$2+K40+K41</f>
        <v>2</v>
      </c>
      <c r="L42" s="19"/>
      <c r="M42" s="19">
        <f>+M39*$N$2+M40+M41</f>
        <v>19.893162008952139</v>
      </c>
      <c r="N42" s="19"/>
      <c r="O42" s="19">
        <f>+O39*$N$2+O40+O41</f>
        <v>897.90474902619269</v>
      </c>
      <c r="P42" s="19"/>
      <c r="Q42" s="19">
        <f>+Q39*$N$2+Q40+Q41</f>
        <v>169.16970786151236</v>
      </c>
      <c r="R42" s="19"/>
      <c r="S42" s="19">
        <f>+S39*$N$2+S40+S41</f>
        <v>19.867908285765409</v>
      </c>
      <c r="T42" s="19"/>
      <c r="U42" s="19">
        <f>+U39*$N$2+U40+U41</f>
        <v>35.881971656719628</v>
      </c>
      <c r="V42" s="19"/>
      <c r="W42" s="19">
        <f>+W39*$N$2+W40+W41</f>
        <v>60.927952475115219</v>
      </c>
      <c r="X42" s="19">
        <f>+X39*$N$2+X40+X41</f>
        <v>1513.3181341531908</v>
      </c>
      <c r="AA42" s="4" t="s">
        <v>66</v>
      </c>
      <c r="AB42" s="3">
        <f t="shared" si="2"/>
        <v>230.42678770565587</v>
      </c>
      <c r="AC42" s="3">
        <f t="shared" si="3"/>
        <v>61.290771382650171</v>
      </c>
      <c r="AD42" s="3">
        <f t="shared" si="4"/>
        <v>15.955123750627401</v>
      </c>
      <c r="AE42" s="3">
        <f t="shared" si="5"/>
        <v>2</v>
      </c>
      <c r="AF42" s="3">
        <f t="shared" si="6"/>
        <v>19.893162008952139</v>
      </c>
      <c r="AG42" s="3">
        <f t="shared" si="7"/>
        <v>897.90474902619269</v>
      </c>
      <c r="AH42" s="3">
        <f t="shared" si="8"/>
        <v>169.16970786151236</v>
      </c>
      <c r="AI42" s="3">
        <f t="shared" si="9"/>
        <v>19.867908285765409</v>
      </c>
      <c r="AJ42" s="3">
        <f t="shared" si="10"/>
        <v>35.881971656719628</v>
      </c>
      <c r="AK42" s="3">
        <f t="shared" si="11"/>
        <v>60.927952475115219</v>
      </c>
      <c r="AL42" s="3">
        <f t="shared" si="12"/>
        <v>1513.3181341531908</v>
      </c>
      <c r="AM42" s="4" t="s">
        <v>66</v>
      </c>
    </row>
    <row r="43" spans="1:39" ht="15.5" x14ac:dyDescent="0.35">
      <c r="A43" s="4" t="s">
        <v>67</v>
      </c>
      <c r="B43" s="21">
        <f>+E43/(E43+E45+E46)</f>
        <v>0.37895235033671132</v>
      </c>
      <c r="E43" s="3">
        <f>+E21</f>
        <v>86.688954544360314</v>
      </c>
      <c r="F43" s="3"/>
      <c r="G43" s="3">
        <f>+F21</f>
        <v>10.255463241887007</v>
      </c>
      <c r="H43" s="3"/>
      <c r="I43" s="3">
        <f>+G21</f>
        <v>13.92404152394872</v>
      </c>
      <c r="J43" s="3"/>
      <c r="K43" s="3">
        <f>+H21</f>
        <v>1</v>
      </c>
      <c r="L43" s="3"/>
      <c r="M43" s="3">
        <f>+I21</f>
        <v>1.0926095980331174E-2</v>
      </c>
      <c r="N43" s="3"/>
      <c r="O43" s="3">
        <f>+J21</f>
        <v>461.4486277814492</v>
      </c>
      <c r="P43" s="3"/>
      <c r="Q43" s="3">
        <f>+K21</f>
        <v>86.357339363836488</v>
      </c>
      <c r="R43" s="3"/>
      <c r="S43" s="3">
        <f>+L21</f>
        <v>1.5394816068468122</v>
      </c>
      <c r="T43" s="3"/>
      <c r="U43" s="3">
        <f>+M21</f>
        <v>2.008167327118068</v>
      </c>
      <c r="V43" s="3"/>
      <c r="W43" s="3">
        <f>+N21</f>
        <v>0</v>
      </c>
      <c r="X43" s="11">
        <f>+W43+U43+S43+Q43+O43+M43+K43+I43+G43+E43</f>
        <v>663.23300148542694</v>
      </c>
      <c r="AA43" s="4" t="s">
        <v>67</v>
      </c>
      <c r="AB43" s="3">
        <f t="shared" si="2"/>
        <v>86.688954544360314</v>
      </c>
      <c r="AC43" s="3">
        <f t="shared" si="3"/>
        <v>10.255463241887007</v>
      </c>
      <c r="AD43" s="3">
        <f t="shared" si="4"/>
        <v>13.92404152394872</v>
      </c>
      <c r="AE43" s="3">
        <f t="shared" si="5"/>
        <v>1</v>
      </c>
      <c r="AF43" s="3">
        <f t="shared" si="6"/>
        <v>1.0926095980331174E-2</v>
      </c>
      <c r="AG43" s="3">
        <f t="shared" si="7"/>
        <v>461.4486277814492</v>
      </c>
      <c r="AH43" s="3">
        <f t="shared" si="8"/>
        <v>86.357339363836488</v>
      </c>
      <c r="AI43" s="3">
        <f t="shared" si="9"/>
        <v>1.5394816068468122</v>
      </c>
      <c r="AJ43" s="3">
        <f t="shared" si="10"/>
        <v>2.008167327118068</v>
      </c>
      <c r="AK43" s="3">
        <f t="shared" si="11"/>
        <v>0</v>
      </c>
      <c r="AL43" s="3">
        <f t="shared" si="12"/>
        <v>663.23300148542694</v>
      </c>
      <c r="AM43" s="4" t="s">
        <v>67</v>
      </c>
    </row>
    <row r="44" spans="1:39" ht="15.5" x14ac:dyDescent="0.35">
      <c r="A44" s="22" t="s">
        <v>105</v>
      </c>
      <c r="B44" s="23"/>
      <c r="C44" s="24"/>
      <c r="D44" s="24"/>
      <c r="E44" s="25">
        <f>+E43/(E40+E41)</f>
        <v>0.37621040247757842</v>
      </c>
      <c r="F44" s="25"/>
      <c r="G44" s="25">
        <f t="shared" ref="G44:X44" si="13">+G43/(G40+G41)</f>
        <v>0.16732475396434746</v>
      </c>
      <c r="H44" s="25"/>
      <c r="I44" s="25">
        <f t="shared" si="13"/>
        <v>0.87270031505717327</v>
      </c>
      <c r="J44" s="25"/>
      <c r="K44" s="25">
        <f t="shared" si="13"/>
        <v>0.5</v>
      </c>
      <c r="L44" s="25"/>
      <c r="M44" s="25">
        <f t="shared" si="13"/>
        <v>5.4923877739568566E-4</v>
      </c>
      <c r="N44" s="25"/>
      <c r="O44" s="25">
        <f t="shared" si="13"/>
        <v>0.51391712571061177</v>
      </c>
      <c r="P44" s="25"/>
      <c r="Q44" s="25">
        <f t="shared" si="13"/>
        <v>0.51047755804207762</v>
      </c>
      <c r="R44" s="25"/>
      <c r="S44" s="25">
        <f t="shared" si="13"/>
        <v>7.7485842228786184E-2</v>
      </c>
      <c r="T44" s="25"/>
      <c r="U44" s="25">
        <f t="shared" si="13"/>
        <v>5.5965913644045753E-2</v>
      </c>
      <c r="V44" s="25"/>
      <c r="W44" s="25">
        <f t="shared" si="13"/>
        <v>0</v>
      </c>
      <c r="X44" s="25">
        <f t="shared" si="13"/>
        <v>0.4382640943218149</v>
      </c>
      <c r="AA44" s="4" t="s">
        <v>105</v>
      </c>
      <c r="AB44" s="17">
        <f t="shared" si="2"/>
        <v>0.37621040247757842</v>
      </c>
      <c r="AC44" s="17">
        <f t="shared" si="3"/>
        <v>0.16732475396434746</v>
      </c>
      <c r="AD44" s="16">
        <f t="shared" si="4"/>
        <v>0.87270031505717327</v>
      </c>
      <c r="AE44" s="16">
        <f t="shared" si="5"/>
        <v>0.5</v>
      </c>
      <c r="AF44" s="17">
        <f t="shared" si="6"/>
        <v>5.4923877739568566E-4</v>
      </c>
      <c r="AG44" s="17">
        <f t="shared" si="7"/>
        <v>0.51391712571061177</v>
      </c>
      <c r="AH44" s="17">
        <f t="shared" si="8"/>
        <v>0.51047755804207762</v>
      </c>
      <c r="AI44" s="17">
        <f t="shared" si="9"/>
        <v>7.7485842228786184E-2</v>
      </c>
      <c r="AJ44" s="17">
        <f t="shared" si="10"/>
        <v>5.5965913644045753E-2</v>
      </c>
      <c r="AK44" s="17">
        <f t="shared" si="11"/>
        <v>0</v>
      </c>
      <c r="AL44" s="17">
        <f>+X44</f>
        <v>0.4382640943218149</v>
      </c>
      <c r="AM44" s="4" t="s">
        <v>105</v>
      </c>
    </row>
    <row r="45" spans="1:39" ht="15.5" x14ac:dyDescent="0.35">
      <c r="A45" s="4" t="s">
        <v>106</v>
      </c>
      <c r="B45" s="21">
        <f>1-B43</f>
        <v>0.62104764966328863</v>
      </c>
      <c r="E45" s="3">
        <f t="shared" ref="E45:E52" si="14">+E22</f>
        <v>134.74138798076604</v>
      </c>
      <c r="F45" s="3"/>
      <c r="G45" s="3">
        <f t="shared" ref="G45:G52" si="15">+F22</f>
        <v>40.824596143965501</v>
      </c>
      <c r="H45" s="3"/>
      <c r="I45" s="3">
        <f t="shared" ref="I45:I52" si="16">+G22</f>
        <v>1.3238109280736849</v>
      </c>
      <c r="J45" s="3"/>
      <c r="K45" s="3">
        <f t="shared" ref="K45:K52" si="17">+H22</f>
        <v>2</v>
      </c>
      <c r="L45" s="3"/>
      <c r="M45" s="3">
        <f t="shared" ref="M45:M52" si="18">+I22</f>
        <v>19.722530687593139</v>
      </c>
      <c r="N45" s="3"/>
      <c r="O45" s="3">
        <f t="shared" ref="O45:O52" si="19">+J22</f>
        <v>312.03493825085695</v>
      </c>
      <c r="P45" s="3"/>
      <c r="Q45" s="3">
        <f t="shared" ref="Q45:Q52" si="20">+K22</f>
        <v>58.880768775339625</v>
      </c>
      <c r="R45" s="3"/>
      <c r="S45" s="3">
        <f t="shared" ref="S45:S52" si="21">+L22</f>
        <v>9.5946411581593036</v>
      </c>
      <c r="T45" s="3"/>
      <c r="U45" s="3">
        <f t="shared" ref="U45:U52" si="22">+M22</f>
        <v>1.8269326908043029</v>
      </c>
      <c r="V45" s="3"/>
      <c r="W45" s="3">
        <f t="shared" ref="W45:W52" si="23">+N22</f>
        <v>0</v>
      </c>
      <c r="X45" s="11">
        <f>+W45+U45+S45+Q45+O45+M45+K45+I45+G45+E45</f>
        <v>580.94960661555854</v>
      </c>
      <c r="AA45" s="4" t="s">
        <v>68</v>
      </c>
      <c r="AB45" s="3">
        <f t="shared" si="2"/>
        <v>134.74138798076604</v>
      </c>
      <c r="AC45" s="3">
        <f t="shared" si="3"/>
        <v>40.824596143965501</v>
      </c>
      <c r="AD45" s="3">
        <f t="shared" si="4"/>
        <v>1.3238109280736849</v>
      </c>
      <c r="AE45" s="3">
        <f t="shared" si="5"/>
        <v>2</v>
      </c>
      <c r="AF45" s="3">
        <f t="shared" si="6"/>
        <v>19.722530687593139</v>
      </c>
      <c r="AG45" s="3">
        <f t="shared" si="7"/>
        <v>312.03493825085695</v>
      </c>
      <c r="AH45" s="3">
        <f t="shared" si="8"/>
        <v>58.880768775339625</v>
      </c>
      <c r="AI45" s="3">
        <f t="shared" si="9"/>
        <v>9.5946411581593036</v>
      </c>
      <c r="AJ45" s="3">
        <f t="shared" si="10"/>
        <v>1.8269326908043029</v>
      </c>
      <c r="AK45" s="3">
        <f t="shared" si="11"/>
        <v>0</v>
      </c>
      <c r="AL45" s="3">
        <f>SUM(AB45:AK45)</f>
        <v>580.94960661555854</v>
      </c>
      <c r="AM45" s="4" t="s">
        <v>68</v>
      </c>
    </row>
    <row r="46" spans="1:39" ht="15.5" x14ac:dyDescent="0.35">
      <c r="A46" s="4" t="s">
        <v>86</v>
      </c>
      <c r="B46" s="3"/>
      <c r="E46" s="3">
        <f t="shared" si="14"/>
        <v>7.3291689737056114</v>
      </c>
      <c r="F46" s="3"/>
      <c r="G46" s="3">
        <f t="shared" si="15"/>
        <v>9.9609421030379117</v>
      </c>
      <c r="H46" s="3"/>
      <c r="I46" s="3">
        <f t="shared" si="16"/>
        <v>0.24989787718052756</v>
      </c>
      <c r="J46" s="3"/>
      <c r="K46" s="3">
        <f t="shared" si="17"/>
        <v>0</v>
      </c>
      <c r="L46" s="3"/>
      <c r="M46" s="3">
        <f t="shared" si="18"/>
        <v>0</v>
      </c>
      <c r="N46" s="3"/>
      <c r="O46" s="3">
        <f t="shared" si="19"/>
        <v>106.63044241125456</v>
      </c>
      <c r="P46" s="3"/>
      <c r="Q46" s="3">
        <f t="shared" si="20"/>
        <v>17.888358596606199</v>
      </c>
      <c r="R46" s="3"/>
      <c r="S46" s="3">
        <f t="shared" si="21"/>
        <v>2.2763865000079884</v>
      </c>
      <c r="T46" s="3"/>
      <c r="U46" s="3">
        <f t="shared" si="22"/>
        <v>3.3722339511881003</v>
      </c>
      <c r="V46" s="3"/>
      <c r="W46" s="3">
        <f t="shared" si="23"/>
        <v>0</v>
      </c>
      <c r="X46" s="11">
        <f>+W46+U46+S46+Q46+O46+M46+K46+I46+G46+E46</f>
        <v>147.7074304129809</v>
      </c>
      <c r="Y46">
        <f>+X46/X42</f>
        <v>9.7605009204250179E-2</v>
      </c>
      <c r="AA46" s="4" t="s">
        <v>86</v>
      </c>
      <c r="AB46" s="3">
        <f t="shared" si="2"/>
        <v>7.3291689737056114</v>
      </c>
      <c r="AC46" s="3">
        <f t="shared" si="3"/>
        <v>9.9609421030379117</v>
      </c>
      <c r="AD46" s="3">
        <f t="shared" si="4"/>
        <v>0.24989787718052756</v>
      </c>
      <c r="AE46" s="3">
        <f t="shared" si="5"/>
        <v>0</v>
      </c>
      <c r="AF46" s="3">
        <f t="shared" si="6"/>
        <v>0</v>
      </c>
      <c r="AG46" s="3">
        <f t="shared" si="7"/>
        <v>106.63044241125456</v>
      </c>
      <c r="AH46" s="3">
        <f t="shared" si="8"/>
        <v>17.888358596606199</v>
      </c>
      <c r="AI46" s="3">
        <f t="shared" si="9"/>
        <v>2.2763865000079884</v>
      </c>
      <c r="AJ46" s="3">
        <f t="shared" si="10"/>
        <v>3.3722339511881003</v>
      </c>
      <c r="AK46" s="3">
        <f t="shared" si="11"/>
        <v>0</v>
      </c>
      <c r="AL46" s="3">
        <f>SUM(AB46:AK46)</f>
        <v>147.7074304129809</v>
      </c>
      <c r="AM46" s="4" t="s">
        <v>69</v>
      </c>
    </row>
    <row r="47" spans="1:39" ht="15.5" x14ac:dyDescent="0.35">
      <c r="A47" s="22" t="s">
        <v>107</v>
      </c>
      <c r="E47" s="26">
        <f t="shared" si="14"/>
        <v>7.178286081247542</v>
      </c>
      <c r="F47" s="26"/>
      <c r="G47" s="26">
        <f t="shared" si="15"/>
        <v>28.149341799510896</v>
      </c>
      <c r="H47" s="26"/>
      <c r="I47" s="26">
        <f t="shared" si="16"/>
        <v>53.491175153547111</v>
      </c>
      <c r="J47" s="26"/>
      <c r="K47" s="26">
        <f t="shared" si="17"/>
        <v>0</v>
      </c>
      <c r="L47" s="26"/>
      <c r="M47" s="26">
        <f t="shared" si="18"/>
        <v>0</v>
      </c>
      <c r="N47" s="26"/>
      <c r="O47" s="26">
        <f t="shared" si="19"/>
        <v>34.922908874517319</v>
      </c>
      <c r="P47" s="26"/>
      <c r="Q47" s="26">
        <f t="shared" si="20"/>
        <v>5.0547696858123974</v>
      </c>
      <c r="R47" s="26"/>
      <c r="S47" s="26">
        <f t="shared" si="21"/>
        <v>100</v>
      </c>
      <c r="T47" s="26"/>
      <c r="U47" s="26">
        <f t="shared" si="22"/>
        <v>0</v>
      </c>
      <c r="V47" s="26"/>
      <c r="W47" s="26">
        <f t="shared" si="23"/>
        <v>12.752838963797981</v>
      </c>
      <c r="X47" s="27">
        <f>+O24</f>
        <v>23.3</v>
      </c>
      <c r="AA47" s="4" t="s">
        <v>107</v>
      </c>
      <c r="AB47" s="19">
        <f t="shared" si="2"/>
        <v>7.178286081247542</v>
      </c>
      <c r="AC47" s="19">
        <f t="shared" si="3"/>
        <v>28.149341799510896</v>
      </c>
      <c r="AD47" s="3">
        <f t="shared" si="4"/>
        <v>53.491175153547111</v>
      </c>
      <c r="AE47" s="3">
        <f t="shared" si="5"/>
        <v>0</v>
      </c>
      <c r="AF47" s="19">
        <f t="shared" si="6"/>
        <v>0</v>
      </c>
      <c r="AG47" s="19">
        <f t="shared" si="7"/>
        <v>34.922908874517319</v>
      </c>
      <c r="AH47" s="19">
        <f t="shared" si="8"/>
        <v>5.0547696858123974</v>
      </c>
      <c r="AI47" s="19">
        <f t="shared" si="9"/>
        <v>100</v>
      </c>
      <c r="AJ47" s="19">
        <f t="shared" si="10"/>
        <v>0</v>
      </c>
      <c r="AK47" s="19">
        <f t="shared" si="11"/>
        <v>12.752838963797981</v>
      </c>
      <c r="AL47" s="19">
        <f>+X47</f>
        <v>23.3</v>
      </c>
      <c r="AM47" s="4" t="s">
        <v>107</v>
      </c>
    </row>
    <row r="48" spans="1:39" ht="15.5" x14ac:dyDescent="0.35">
      <c r="A48" s="4" t="s">
        <v>88</v>
      </c>
      <c r="E48" s="3">
        <f t="shared" si="14"/>
        <v>111.05259008703297</v>
      </c>
      <c r="F48" s="3"/>
      <c r="G48" s="3">
        <f t="shared" si="15"/>
        <v>27.997259374342285</v>
      </c>
      <c r="H48" s="3"/>
      <c r="I48" s="3">
        <f t="shared" si="16"/>
        <v>9.286002680920685</v>
      </c>
      <c r="J48" s="3"/>
      <c r="K48" s="3">
        <f t="shared" si="17"/>
        <v>0</v>
      </c>
      <c r="L48" s="3"/>
      <c r="M48" s="3">
        <f t="shared" si="18"/>
        <v>5.7245582751701258</v>
      </c>
      <c r="N48" s="3"/>
      <c r="O48" s="3">
        <f t="shared" si="19"/>
        <v>503.29073879958383</v>
      </c>
      <c r="P48" s="3"/>
      <c r="Q48" s="3">
        <f t="shared" si="20"/>
        <v>83.018150858232445</v>
      </c>
      <c r="R48" s="3"/>
      <c r="S48" s="3">
        <f t="shared" si="21"/>
        <v>34.728786109711322</v>
      </c>
      <c r="T48" s="3"/>
      <c r="U48" s="3">
        <f t="shared" si="22"/>
        <v>0</v>
      </c>
      <c r="V48" s="3"/>
      <c r="W48" s="3">
        <f t="shared" si="23"/>
        <v>18.635981189211066</v>
      </c>
      <c r="X48" s="11">
        <f>+W48+U48+S48+Q48+O48+M48+K48+I48+G48+E48</f>
        <v>793.73406737420476</v>
      </c>
      <c r="AA48" s="4" t="s">
        <v>88</v>
      </c>
      <c r="AB48" s="3">
        <f t="shared" si="2"/>
        <v>111.05259008703297</v>
      </c>
      <c r="AC48" s="3">
        <f t="shared" si="3"/>
        <v>27.997259374342285</v>
      </c>
      <c r="AD48" s="3">
        <f t="shared" si="4"/>
        <v>9.286002680920685</v>
      </c>
      <c r="AE48" s="3">
        <f t="shared" si="5"/>
        <v>0</v>
      </c>
      <c r="AF48" s="3">
        <f t="shared" si="6"/>
        <v>5.7245582751701258</v>
      </c>
      <c r="AG48" s="3">
        <f t="shared" si="7"/>
        <v>503.29073879958383</v>
      </c>
      <c r="AH48" s="3">
        <f t="shared" si="8"/>
        <v>83.018150858232445</v>
      </c>
      <c r="AI48" s="3">
        <f t="shared" si="9"/>
        <v>34.728786109711322</v>
      </c>
      <c r="AJ48" s="3">
        <f t="shared" si="10"/>
        <v>0</v>
      </c>
      <c r="AK48" s="3">
        <f t="shared" si="11"/>
        <v>18.635981189211066</v>
      </c>
      <c r="AL48" s="3">
        <f t="shared" ref="AL48:AL53" si="24">SUM(AB48:AK48)</f>
        <v>793.73406737420476</v>
      </c>
      <c r="AM48" s="4" t="s">
        <v>88</v>
      </c>
    </row>
    <row r="49" spans="1:39" ht="15.5" x14ac:dyDescent="0.35">
      <c r="A49" s="22" t="s">
        <v>89</v>
      </c>
      <c r="E49" s="3">
        <f t="shared" si="14"/>
        <v>10.457389292056355</v>
      </c>
      <c r="F49" s="3"/>
      <c r="G49" s="3">
        <f t="shared" si="15"/>
        <v>9.788693246738692</v>
      </c>
      <c r="H49" s="3"/>
      <c r="I49" s="3">
        <f t="shared" si="16"/>
        <v>5.3920134442937702</v>
      </c>
      <c r="J49" s="3"/>
      <c r="K49" s="3">
        <f t="shared" si="17"/>
        <v>0</v>
      </c>
      <c r="L49" s="3"/>
      <c r="M49" s="3">
        <f t="shared" si="18"/>
        <v>0</v>
      </c>
      <c r="N49" s="3"/>
      <c r="O49" s="3">
        <f t="shared" si="19"/>
        <v>205.24553323798207</v>
      </c>
      <c r="P49" s="3"/>
      <c r="Q49" s="3">
        <f t="shared" si="20"/>
        <v>5.0862028418217431</v>
      </c>
      <c r="R49" s="3"/>
      <c r="S49" s="3">
        <f t="shared" si="21"/>
        <v>17.493020798948937</v>
      </c>
      <c r="T49" s="3"/>
      <c r="U49" s="3">
        <f t="shared" si="22"/>
        <v>0</v>
      </c>
      <c r="V49" s="3"/>
      <c r="W49" s="3">
        <f t="shared" si="23"/>
        <v>3.9772557116490788</v>
      </c>
      <c r="X49" s="11">
        <f>+W49+U49+S49+Q49+O49+M49+K49+I49+G49+E49</f>
        <v>257.44010857349065</v>
      </c>
      <c r="AA49" s="4" t="s">
        <v>89</v>
      </c>
      <c r="AB49" s="3">
        <f t="shared" si="2"/>
        <v>10.457389292056355</v>
      </c>
      <c r="AC49" s="3">
        <f t="shared" si="3"/>
        <v>9.788693246738692</v>
      </c>
      <c r="AD49" s="3">
        <f t="shared" si="4"/>
        <v>5.3920134442937702</v>
      </c>
      <c r="AE49" s="3">
        <f t="shared" si="5"/>
        <v>0</v>
      </c>
      <c r="AF49" s="3">
        <f t="shared" si="6"/>
        <v>0</v>
      </c>
      <c r="AG49" s="3">
        <f t="shared" si="7"/>
        <v>205.24553323798207</v>
      </c>
      <c r="AH49" s="3">
        <f t="shared" si="8"/>
        <v>5.0862028418217431</v>
      </c>
      <c r="AI49" s="3">
        <f t="shared" si="9"/>
        <v>17.493020798948937</v>
      </c>
      <c r="AJ49" s="3">
        <f t="shared" si="10"/>
        <v>0</v>
      </c>
      <c r="AK49" s="3">
        <f t="shared" si="11"/>
        <v>3.9772557116490788</v>
      </c>
      <c r="AL49" s="3">
        <f t="shared" si="24"/>
        <v>257.44010857349065</v>
      </c>
      <c r="AM49" s="4" t="s">
        <v>89</v>
      </c>
    </row>
    <row r="50" spans="1:39" ht="15.5" x14ac:dyDescent="0.35">
      <c r="A50" s="4" t="s">
        <v>90</v>
      </c>
      <c r="E50" s="3">
        <f t="shared" si="14"/>
        <v>135.223476219491</v>
      </c>
      <c r="F50" s="3"/>
      <c r="G50" s="3">
        <f t="shared" si="15"/>
        <v>24.985452864588051</v>
      </c>
      <c r="H50" s="3"/>
      <c r="I50" s="3">
        <f t="shared" si="16"/>
        <v>4.6881790899250539</v>
      </c>
      <c r="J50" s="3"/>
      <c r="K50" s="3">
        <f t="shared" si="17"/>
        <v>0</v>
      </c>
      <c r="L50" s="3"/>
      <c r="M50" s="3">
        <f t="shared" si="18"/>
        <v>10.950981550463322</v>
      </c>
      <c r="N50" s="3"/>
      <c r="O50" s="3">
        <f t="shared" si="19"/>
        <v>382.46476883180458</v>
      </c>
      <c r="P50" s="3"/>
      <c r="Q50" s="3">
        <f t="shared" si="20"/>
        <v>95.535648557215723</v>
      </c>
      <c r="R50" s="3"/>
      <c r="S50" s="3">
        <v>0</v>
      </c>
      <c r="T50" s="3"/>
      <c r="U50" s="3">
        <f t="shared" si="22"/>
        <v>26.730785078435606</v>
      </c>
      <c r="V50" s="3"/>
      <c r="W50" s="3">
        <f t="shared" si="23"/>
        <v>0</v>
      </c>
      <c r="X50" s="11">
        <f>+W50+U50+S50+Q50+O50+M50+K50+I50+G50+E50</f>
        <v>680.57929219192329</v>
      </c>
      <c r="AA50" s="4" t="s">
        <v>90</v>
      </c>
      <c r="AB50" s="19">
        <f t="shared" si="2"/>
        <v>135.223476219491</v>
      </c>
      <c r="AC50" s="19">
        <f t="shared" si="3"/>
        <v>24.985452864588051</v>
      </c>
      <c r="AD50" s="3">
        <f t="shared" si="4"/>
        <v>4.6881790899250539</v>
      </c>
      <c r="AE50" s="3">
        <f t="shared" si="5"/>
        <v>0</v>
      </c>
      <c r="AF50" s="19">
        <f t="shared" si="6"/>
        <v>10.950981550463322</v>
      </c>
      <c r="AG50" s="19">
        <f t="shared" si="7"/>
        <v>382.46476883180458</v>
      </c>
      <c r="AH50" s="19">
        <f t="shared" si="8"/>
        <v>95.535648557215723</v>
      </c>
      <c r="AI50" s="19">
        <f t="shared" si="9"/>
        <v>0</v>
      </c>
      <c r="AJ50" s="19">
        <f t="shared" si="10"/>
        <v>26.730785078435606</v>
      </c>
      <c r="AK50" s="19">
        <f t="shared" si="11"/>
        <v>0</v>
      </c>
      <c r="AL50" s="19">
        <f t="shared" si="24"/>
        <v>680.57929219192329</v>
      </c>
      <c r="AM50" s="4" t="s">
        <v>90</v>
      </c>
    </row>
    <row r="51" spans="1:39" ht="15.5" x14ac:dyDescent="0.35">
      <c r="A51" s="4" t="s">
        <v>70</v>
      </c>
      <c r="E51" s="3">
        <f t="shared" si="14"/>
        <v>31</v>
      </c>
      <c r="F51" s="3"/>
      <c r="G51" s="3">
        <f t="shared" si="15"/>
        <v>11</v>
      </c>
      <c r="H51" s="3"/>
      <c r="I51" s="3">
        <f t="shared" si="16"/>
        <v>0</v>
      </c>
      <c r="J51" s="3"/>
      <c r="K51" s="3">
        <f t="shared" si="17"/>
        <v>0</v>
      </c>
      <c r="L51" s="3"/>
      <c r="M51" s="3">
        <f t="shared" si="18"/>
        <v>15.5</v>
      </c>
      <c r="N51" s="3"/>
      <c r="O51" s="3">
        <f t="shared" si="19"/>
        <v>117.4</v>
      </c>
      <c r="P51" s="3"/>
      <c r="Q51" s="3">
        <f t="shared" si="20"/>
        <v>20.5</v>
      </c>
      <c r="R51" s="3"/>
      <c r="S51" s="3">
        <f t="shared" si="21"/>
        <v>0</v>
      </c>
      <c r="T51" s="3"/>
      <c r="U51" s="3">
        <f t="shared" si="22"/>
        <v>0</v>
      </c>
      <c r="V51" s="3"/>
      <c r="W51" s="3">
        <f t="shared" si="23"/>
        <v>3.1</v>
      </c>
      <c r="X51" s="11">
        <f>+W51+U51+S51+Q51+O51+M51+K51+I51+G51+E51</f>
        <v>198.5</v>
      </c>
      <c r="AA51" s="4" t="s">
        <v>70</v>
      </c>
      <c r="AB51" s="3">
        <f t="shared" si="2"/>
        <v>31</v>
      </c>
      <c r="AC51" s="3">
        <f t="shared" si="3"/>
        <v>11</v>
      </c>
      <c r="AD51" s="3">
        <f t="shared" si="4"/>
        <v>0</v>
      </c>
      <c r="AE51" s="3">
        <f t="shared" si="5"/>
        <v>0</v>
      </c>
      <c r="AF51" s="3">
        <f t="shared" si="6"/>
        <v>15.5</v>
      </c>
      <c r="AG51" s="3">
        <f t="shared" si="7"/>
        <v>117.4</v>
      </c>
      <c r="AH51" s="3">
        <f t="shared" si="8"/>
        <v>20.5</v>
      </c>
      <c r="AI51" s="3">
        <f t="shared" si="9"/>
        <v>0</v>
      </c>
      <c r="AJ51" s="3">
        <f t="shared" si="10"/>
        <v>0</v>
      </c>
      <c r="AK51" s="3">
        <f t="shared" si="11"/>
        <v>3.1</v>
      </c>
      <c r="AL51" s="3">
        <f t="shared" si="24"/>
        <v>198.5</v>
      </c>
      <c r="AM51" s="4" t="s">
        <v>70</v>
      </c>
    </row>
    <row r="52" spans="1:39" ht="15.5" x14ac:dyDescent="0.35">
      <c r="A52" s="4" t="s">
        <v>71</v>
      </c>
      <c r="E52" s="3">
        <f t="shared" si="14"/>
        <v>0</v>
      </c>
      <c r="F52" s="3"/>
      <c r="G52" s="3">
        <f t="shared" si="15"/>
        <v>0</v>
      </c>
      <c r="H52" s="3"/>
      <c r="I52" s="3">
        <f t="shared" si="16"/>
        <v>0</v>
      </c>
      <c r="J52" s="3"/>
      <c r="K52" s="3">
        <f t="shared" si="17"/>
        <v>0</v>
      </c>
      <c r="L52" s="3"/>
      <c r="M52" s="3">
        <f t="shared" si="18"/>
        <v>0</v>
      </c>
      <c r="N52" s="3"/>
      <c r="O52" s="3">
        <f t="shared" si="19"/>
        <v>0</v>
      </c>
      <c r="P52" s="3"/>
      <c r="Q52" s="3">
        <f t="shared" si="20"/>
        <v>0</v>
      </c>
      <c r="R52" s="3"/>
      <c r="S52" s="3">
        <f t="shared" si="21"/>
        <v>0</v>
      </c>
      <c r="T52" s="3"/>
      <c r="U52" s="3">
        <f t="shared" si="22"/>
        <v>0</v>
      </c>
      <c r="V52" s="3"/>
      <c r="W52" s="3">
        <f t="shared" si="23"/>
        <v>0</v>
      </c>
      <c r="X52" s="11">
        <f>+W52+U52+S52+Q52+O52+M52+K52+I52+G52+E52</f>
        <v>0</v>
      </c>
      <c r="AA52" s="4" t="s">
        <v>71</v>
      </c>
      <c r="AB52" s="3">
        <f t="shared" si="2"/>
        <v>0</v>
      </c>
      <c r="AC52" s="3">
        <f t="shared" si="3"/>
        <v>0</v>
      </c>
      <c r="AD52" s="3">
        <f t="shared" si="4"/>
        <v>0</v>
      </c>
      <c r="AE52" s="3">
        <f t="shared" si="5"/>
        <v>0</v>
      </c>
      <c r="AF52" s="3">
        <f t="shared" si="6"/>
        <v>0</v>
      </c>
      <c r="AG52" s="3">
        <f t="shared" si="7"/>
        <v>0</v>
      </c>
      <c r="AH52" s="3">
        <f t="shared" si="8"/>
        <v>0</v>
      </c>
      <c r="AI52" s="3">
        <f t="shared" si="9"/>
        <v>0</v>
      </c>
      <c r="AJ52" s="3">
        <f t="shared" si="10"/>
        <v>0</v>
      </c>
      <c r="AK52" s="3">
        <f t="shared" si="11"/>
        <v>0</v>
      </c>
      <c r="AL52" s="3">
        <f t="shared" si="24"/>
        <v>0</v>
      </c>
      <c r="AM52" s="4" t="s">
        <v>71</v>
      </c>
    </row>
    <row r="53" spans="1:39" ht="15.5" x14ac:dyDescent="0.35">
      <c r="A53" s="4" t="s">
        <v>108</v>
      </c>
      <c r="E53" s="2">
        <f>0.001*(35*E43+25*E45+25*E46)</f>
        <v>6.5858773329144027</v>
      </c>
      <c r="F53" s="2"/>
      <c r="G53" s="2">
        <f>0.001*(35*G43+25*G45+25*G46+35*G44*G39+25*(1-G44)*G39)</f>
        <v>2.838241991983264</v>
      </c>
      <c r="H53" s="2"/>
      <c r="I53" s="2">
        <f>0.001*(35*I43+25*I45+25*I46+35*I44*I39+25*(1-I44)*I39)</f>
        <v>0.73194351767580679</v>
      </c>
      <c r="J53" s="2"/>
      <c r="K53" s="2">
        <f>0.001*(35*K43+25*K45+25*K46+35*K44*K39+25*(1-K44)*K39)</f>
        <v>0.115</v>
      </c>
      <c r="L53" s="2"/>
      <c r="M53" s="2">
        <f>0.001*(35*M43+25*M45+25*M46+35*M44*M39+25*(1-M44)*M39)</f>
        <v>0.64735952943744546</v>
      </c>
      <c r="N53" s="2"/>
      <c r="O53" s="2">
        <f>0.001*(35*O43+25*O45+25*O46+35*O44*O39+25*(1-O44)*O39)</f>
        <v>40.885515251678967</v>
      </c>
      <c r="P53" s="2"/>
      <c r="Q53" s="2">
        <f>0.001*(35*Q43+25*Q45+25*Q46+35*Q44*Q39+25*(1-Q44)*Q39)</f>
        <v>7.0581541133901506</v>
      </c>
      <c r="R53" s="2"/>
      <c r="S53" s="2">
        <f>0.001*(35*S43+25*S45+25*S46+35*S44*S39+25*(1-S44)*S39)</f>
        <v>0.62033176487940378</v>
      </c>
      <c r="T53" s="2"/>
      <c r="U53" s="2">
        <f>0.001*(35*U43+25*U45+25*U46+35*U44*U39+25*(1-U44)*U39)</f>
        <v>0.38695629742335924</v>
      </c>
      <c r="V53" s="2"/>
      <c r="W53" s="2">
        <f>0.001*(35*W43+25*W45+25*W46+35*W44*W39+25*(1-W44)*W39)</f>
        <v>1.1655818991326299</v>
      </c>
      <c r="X53" s="2">
        <f>SUM(E53:W53)</f>
        <v>61.034961698515438</v>
      </c>
      <c r="AA53" s="4" t="s">
        <v>109</v>
      </c>
      <c r="AB53" s="2">
        <f>+E54</f>
        <v>6.6275592380849995</v>
      </c>
      <c r="AC53" s="2">
        <f>+G54</f>
        <v>1.6348239169851244</v>
      </c>
      <c r="AD53" s="2">
        <f>+I54</f>
        <v>0.53811850900517222</v>
      </c>
      <c r="AE53" s="2">
        <f>+K54</f>
        <v>0.06</v>
      </c>
      <c r="AF53" s="2">
        <f>+M54</f>
        <v>0.49743831118360682</v>
      </c>
      <c r="AG53" s="2">
        <f>+O54</f>
        <v>27.062105003469309</v>
      </c>
      <c r="AH53" s="2">
        <f>+Q54</f>
        <v>5.0928160901761741</v>
      </c>
      <c r="AI53" s="2">
        <f>+S54</f>
        <v>0.51209252321260335</v>
      </c>
      <c r="AJ53" s="2">
        <f>+U54</f>
        <v>0.91713096468917132</v>
      </c>
      <c r="AK53" s="2">
        <f>+W54</f>
        <v>1.5231988118778803</v>
      </c>
      <c r="AL53" s="3">
        <f t="shared" si="24"/>
        <v>44.465283368684041</v>
      </c>
      <c r="AM53" s="4" t="s">
        <v>109</v>
      </c>
    </row>
    <row r="54" spans="1:39" ht="15.5" x14ac:dyDescent="0.35">
      <c r="A54" s="4" t="s">
        <v>110</v>
      </c>
      <c r="E54" s="2">
        <f>+(E44*E42*35+(1-E44)*E42*25)/1000</f>
        <v>6.6275592380849995</v>
      </c>
      <c r="F54" s="3"/>
      <c r="G54" s="2">
        <f>+(G44*G42*35+(1-G44)*G42*25)/1000</f>
        <v>1.6348239169851244</v>
      </c>
      <c r="H54" s="3"/>
      <c r="I54" s="2">
        <f>+(I44*I42*35+(1-I44)*I42*25)/1000</f>
        <v>0.53811850900517222</v>
      </c>
      <c r="J54" s="3"/>
      <c r="K54" s="2">
        <f>+(K44*K42*35+(1-K44)*K42*25)/1000</f>
        <v>0.06</v>
      </c>
      <c r="L54" s="3"/>
      <c r="M54" s="2">
        <f>+(M44*M42*35+(1-M44)*M42*25)/1000</f>
        <v>0.49743831118360682</v>
      </c>
      <c r="N54" s="3"/>
      <c r="O54" s="2">
        <f>+(O44*O42*35+(1-O44)*O42*25)/1000</f>
        <v>27.062105003469309</v>
      </c>
      <c r="P54" s="3"/>
      <c r="Q54" s="2">
        <f>+(Q44*Q42*35+(1-Q44)*Q42*25)/1000</f>
        <v>5.0928160901761741</v>
      </c>
      <c r="R54" s="3"/>
      <c r="S54" s="2">
        <f>+(S44*S42*35+(1-S44)*S42*25)/1000</f>
        <v>0.51209252321260335</v>
      </c>
      <c r="T54" s="3"/>
      <c r="U54" s="2">
        <f>+(U44*U42*35+(1-U44)*U42*25)/1000</f>
        <v>0.91713096468917132</v>
      </c>
      <c r="V54" s="3"/>
      <c r="W54" s="2">
        <f>+(W44*W42*35+(1-W44)*W42*25)/1000</f>
        <v>1.5231988118778803</v>
      </c>
      <c r="X54" s="49">
        <f>+E54+G54+I54+K54+M54+O54+Q54+S54+U54+W54</f>
        <v>44.465283368684041</v>
      </c>
    </row>
    <row r="55" spans="1:39" ht="15.5" x14ac:dyDescent="0.35">
      <c r="A55" s="4" t="s">
        <v>111</v>
      </c>
    </row>
    <row r="56" spans="1:39" ht="15.5" x14ac:dyDescent="0.35">
      <c r="A56" s="4" t="s">
        <v>216</v>
      </c>
      <c r="E56" s="3">
        <f>0.001*E41</f>
        <v>0.14568086551154735</v>
      </c>
      <c r="F56" s="3"/>
      <c r="G56" s="3">
        <f>0.001*G41</f>
        <v>3.4774146111326745E-2</v>
      </c>
      <c r="H56" s="3"/>
      <c r="I56" s="3">
        <f>0.001*I41</f>
        <v>1.0080192534218824E-2</v>
      </c>
      <c r="J56" s="3"/>
      <c r="K56" s="3">
        <f>0.001*K41</f>
        <v>1E-3</v>
      </c>
      <c r="L56" s="3"/>
      <c r="M56" s="3">
        <f>0.001*M41</f>
        <v>1.0950981550463323E-2</v>
      </c>
      <c r="N56" s="3"/>
      <c r="O56" s="3">
        <f>0.001*O41</f>
        <v>0.58771030206978658</v>
      </c>
      <c r="P56" s="3"/>
      <c r="Q56" s="3">
        <f>0.001*Q41</f>
        <v>0.10062185139903747</v>
      </c>
      <c r="R56" s="3"/>
      <c r="S56" s="3">
        <f>0.001*S41</f>
        <v>1.0522702241568196E-2</v>
      </c>
      <c r="T56" s="3"/>
      <c r="U56" s="3">
        <f>0.001*U41</f>
        <v>2.6730785078435605E-2</v>
      </c>
      <c r="V56" s="3"/>
      <c r="W56" s="3">
        <f>0.001*W41</f>
        <v>3.1187218178944168E-2</v>
      </c>
      <c r="X56" s="3">
        <f>0.001*X41</f>
        <v>0.9592590446753283</v>
      </c>
    </row>
    <row r="57" spans="1:39" ht="15.5" x14ac:dyDescent="0.35">
      <c r="A57" s="4" t="s">
        <v>113</v>
      </c>
      <c r="B57" s="21">
        <f>+E57/(E57+E58)</f>
        <v>7.1782860812475424E-2</v>
      </c>
      <c r="E57" s="28">
        <f>E47/100*E56</f>
        <v>1.0457389292056356E-2</v>
      </c>
      <c r="F57" s="28"/>
      <c r="G57" s="28">
        <f t="shared" ref="G57:W57" si="25">G47/100*G56</f>
        <v>9.7886932467386931E-3</v>
      </c>
      <c r="H57" s="28"/>
      <c r="I57" s="28">
        <f t="shared" si="25"/>
        <v>5.3920134442937704E-3</v>
      </c>
      <c r="J57" s="28"/>
      <c r="K57" s="28">
        <f t="shared" si="25"/>
        <v>0</v>
      </c>
      <c r="L57" s="28"/>
      <c r="M57" s="28">
        <f t="shared" si="25"/>
        <v>0</v>
      </c>
      <c r="N57" s="28"/>
      <c r="O57" s="28">
        <f t="shared" si="25"/>
        <v>0.20524553323798203</v>
      </c>
      <c r="P57" s="28"/>
      <c r="Q57" s="28">
        <f t="shared" si="25"/>
        <v>5.0862028418217431E-3</v>
      </c>
      <c r="R57" s="28"/>
      <c r="S57" s="28">
        <f>S47/100*S56</f>
        <v>1.0522702241568196E-2</v>
      </c>
      <c r="T57" s="28"/>
      <c r="U57" s="28">
        <f t="shared" si="25"/>
        <v>0</v>
      </c>
      <c r="V57" s="28"/>
      <c r="W57" s="28">
        <f t="shared" si="25"/>
        <v>3.9772557116490789E-3</v>
      </c>
      <c r="X57" s="28">
        <f>+W57+U57+S57+Q57+O57+M57+K57+I57+G57+E57</f>
        <v>0.25046979001610986</v>
      </c>
      <c r="Y57" s="3"/>
    </row>
    <row r="58" spans="1:39" ht="15.5" x14ac:dyDescent="0.35">
      <c r="A58" s="29" t="s">
        <v>114</v>
      </c>
      <c r="B58" s="21">
        <f>1-B57</f>
        <v>0.92821713918752458</v>
      </c>
      <c r="E58" s="30">
        <f>E56-E57</f>
        <v>0.13522347621949099</v>
      </c>
      <c r="F58" s="30"/>
      <c r="G58" s="30">
        <f t="shared" ref="G58:W58" si="26">G56-G57</f>
        <v>2.4985452864588052E-2</v>
      </c>
      <c r="H58" s="30"/>
      <c r="I58" s="30">
        <f t="shared" si="26"/>
        <v>4.6881790899250533E-3</v>
      </c>
      <c r="J58" s="30"/>
      <c r="K58" s="30">
        <f t="shared" si="26"/>
        <v>1E-3</v>
      </c>
      <c r="L58" s="30"/>
      <c r="M58" s="30">
        <f t="shared" si="26"/>
        <v>1.0950981550463323E-2</v>
      </c>
      <c r="N58" s="30"/>
      <c r="O58" s="30">
        <f t="shared" si="26"/>
        <v>0.38246476883180458</v>
      </c>
      <c r="P58" s="30"/>
      <c r="Q58" s="30">
        <f t="shared" si="26"/>
        <v>9.5535648557215719E-2</v>
      </c>
      <c r="R58" s="30"/>
      <c r="S58" s="30">
        <f t="shared" si="26"/>
        <v>0</v>
      </c>
      <c r="T58" s="30"/>
      <c r="U58" s="30">
        <f t="shared" si="26"/>
        <v>2.6730785078435605E-2</v>
      </c>
      <c r="V58" s="30"/>
      <c r="W58" s="30">
        <f t="shared" si="26"/>
        <v>2.7209962467295089E-2</v>
      </c>
      <c r="X58" s="28">
        <f t="shared" ref="X58:X60" si="27">+W58+U58+S58+Q58+O58+M58+K58+I58+G58+E58</f>
        <v>0.70878925465921849</v>
      </c>
    </row>
    <row r="59" spans="1:39" ht="15.5" x14ac:dyDescent="0.35">
      <c r="A59" s="29" t="s">
        <v>115</v>
      </c>
      <c r="E59" s="3">
        <f t="shared" ref="E59:U59" si="28">+E41-E56</f>
        <v>145.53518464603582</v>
      </c>
      <c r="F59" s="3"/>
      <c r="G59" s="3">
        <f t="shared" si="28"/>
        <v>34.739371965215419</v>
      </c>
      <c r="H59" s="3"/>
      <c r="I59" s="3">
        <f t="shared" si="28"/>
        <v>10.070112341684606</v>
      </c>
      <c r="J59" s="3"/>
      <c r="K59" s="3">
        <f t="shared" si="28"/>
        <v>0.999</v>
      </c>
      <c r="L59" s="3"/>
      <c r="M59" s="3">
        <f t="shared" si="28"/>
        <v>10.940030568912858</v>
      </c>
      <c r="N59" s="3"/>
      <c r="O59" s="3">
        <f t="shared" si="28"/>
        <v>587.12259176771681</v>
      </c>
      <c r="P59" s="3"/>
      <c r="Q59" s="3">
        <f t="shared" si="28"/>
        <v>100.52122954763843</v>
      </c>
      <c r="R59" s="3"/>
      <c r="S59" s="3">
        <f t="shared" si="28"/>
        <v>10.512179539326628</v>
      </c>
      <c r="T59" s="3"/>
      <c r="U59" s="3">
        <f t="shared" si="28"/>
        <v>26.704054293357171</v>
      </c>
      <c r="V59" s="3"/>
      <c r="W59" s="3">
        <f t="shared" ref="W59" si="29">+W41-W56</f>
        <v>31.156030960765225</v>
      </c>
      <c r="X59" s="28">
        <f t="shared" si="27"/>
        <v>958.2997856306531</v>
      </c>
    </row>
    <row r="60" spans="1:39" ht="15.5" x14ac:dyDescent="0.35">
      <c r="A60" s="4" t="s">
        <v>116</v>
      </c>
      <c r="B60" s="21">
        <f>+E60/(E60+E61)</f>
        <v>7.1782860812475424E-2</v>
      </c>
      <c r="E60" s="28">
        <f>E47/100*E59</f>
        <v>10.4469319027643</v>
      </c>
      <c r="F60" s="28"/>
      <c r="G60" s="28">
        <f t="shared" ref="G60:W60" si="30">G47/100*G59</f>
        <v>9.7789045534919534</v>
      </c>
      <c r="H60" s="28"/>
      <c r="I60" s="28">
        <f t="shared" si="30"/>
        <v>5.3866214308494769</v>
      </c>
      <c r="J60" s="28"/>
      <c r="K60" s="28">
        <f t="shared" si="30"/>
        <v>0</v>
      </c>
      <c r="L60" s="28"/>
      <c r="M60" s="28">
        <f t="shared" si="30"/>
        <v>0</v>
      </c>
      <c r="N60" s="28"/>
      <c r="O60" s="28">
        <f t="shared" si="30"/>
        <v>205.04028770474406</v>
      </c>
      <c r="P60" s="28"/>
      <c r="Q60" s="28">
        <f t="shared" si="30"/>
        <v>5.0811166389799212</v>
      </c>
      <c r="R60" s="28"/>
      <c r="S60" s="28">
        <f t="shared" si="30"/>
        <v>10.512179539326628</v>
      </c>
      <c r="T60" s="28"/>
      <c r="U60" s="28">
        <f t="shared" si="30"/>
        <v>0</v>
      </c>
      <c r="V60" s="28"/>
      <c r="W60" s="28">
        <f t="shared" si="30"/>
        <v>3.9732784559374297</v>
      </c>
      <c r="X60" s="28">
        <f t="shared" si="27"/>
        <v>250.21932022609377</v>
      </c>
    </row>
    <row r="61" spans="1:39" ht="15.5" x14ac:dyDescent="0.35">
      <c r="A61" s="29" t="s">
        <v>114</v>
      </c>
      <c r="B61" s="21">
        <f>1-B60</f>
        <v>0.92821713918752458</v>
      </c>
      <c r="E61" s="30">
        <f>E59-E60</f>
        <v>135.08825274327151</v>
      </c>
      <c r="F61" s="30"/>
      <c r="G61" s="30">
        <f t="shared" ref="G61:W61" si="31">G59-G60</f>
        <v>24.960467411723464</v>
      </c>
      <c r="H61" s="30"/>
      <c r="I61" s="30">
        <f t="shared" si="31"/>
        <v>4.683490910835129</v>
      </c>
      <c r="J61" s="30"/>
      <c r="K61" s="30">
        <f t="shared" si="31"/>
        <v>0.999</v>
      </c>
      <c r="L61" s="30"/>
      <c r="M61" s="30">
        <f t="shared" si="31"/>
        <v>10.940030568912858</v>
      </c>
      <c r="N61" s="30"/>
      <c r="O61" s="30">
        <f t="shared" si="31"/>
        <v>382.08230406297275</v>
      </c>
      <c r="P61" s="30"/>
      <c r="Q61" s="30">
        <f t="shared" si="31"/>
        <v>95.440112908658506</v>
      </c>
      <c r="R61" s="30"/>
      <c r="S61" s="30">
        <f t="shared" si="31"/>
        <v>0</v>
      </c>
      <c r="T61" s="30"/>
      <c r="U61" s="30">
        <f t="shared" si="31"/>
        <v>26.704054293357171</v>
      </c>
      <c r="V61" s="30"/>
      <c r="W61" s="30">
        <f t="shared" si="31"/>
        <v>27.182752504827796</v>
      </c>
      <c r="X61" s="30">
        <f>X59-X60</f>
        <v>708.08046540455939</v>
      </c>
      <c r="Y61" s="3"/>
    </row>
    <row r="62" spans="1:39" ht="15.5" x14ac:dyDescent="0.35">
      <c r="A62" s="29" t="s">
        <v>217</v>
      </c>
      <c r="B62" s="21"/>
      <c r="E62" s="3">
        <f>0.001*E40</f>
        <v>8.4745922194108522E-2</v>
      </c>
      <c r="F62" s="3"/>
      <c r="G62" s="3">
        <f>0.001*G40</f>
        <v>2.6516625271323428E-2</v>
      </c>
      <c r="H62" s="3"/>
      <c r="I62" s="3">
        <f>0.001*I40</f>
        <v>5.8749312164085759E-3</v>
      </c>
      <c r="J62" s="3"/>
      <c r="K62" s="3">
        <f>0.001*K40</f>
        <v>1E-3</v>
      </c>
      <c r="L62" s="3"/>
      <c r="M62" s="3">
        <f>0.001*M40</f>
        <v>8.9421804584888156E-3</v>
      </c>
      <c r="N62" s="3"/>
      <c r="O62" s="3">
        <f>0.001*O40</f>
        <v>0.31019444695640608</v>
      </c>
      <c r="P62" s="3"/>
      <c r="Q62" s="3">
        <f>0.001*Q40</f>
        <v>6.8547856462474896E-2</v>
      </c>
      <c r="R62" s="3"/>
      <c r="S62" s="3">
        <f>0.001*S40</f>
        <v>9.3452060441972153E-3</v>
      </c>
      <c r="T62" s="3"/>
      <c r="U62" s="3">
        <f>0.001*U40</f>
        <v>9.1511865782840218E-3</v>
      </c>
      <c r="V62" s="3"/>
      <c r="W62" s="3">
        <f>0.001*W40</f>
        <v>2.9740734296171047E-2</v>
      </c>
      <c r="X62" s="3">
        <f>0.001*X40</f>
        <v>0.55405908947786264</v>
      </c>
      <c r="Y62" s="3"/>
    </row>
    <row r="63" spans="1:39" ht="15.5" x14ac:dyDescent="0.35">
      <c r="A63" s="29" t="s">
        <v>218</v>
      </c>
      <c r="B63" s="21"/>
      <c r="E63" s="3">
        <f>0.001*E39</f>
        <v>9.0601834219147345E-2</v>
      </c>
      <c r="F63" s="3"/>
      <c r="G63" s="3">
        <f>0.001*G39</f>
        <v>4.5351145208106229E-2</v>
      </c>
      <c r="H63" s="3"/>
      <c r="I63" s="3">
        <f>0.001*I39</f>
        <v>6.085905210429789E-3</v>
      </c>
      <c r="J63" s="3"/>
      <c r="K63" s="3">
        <f>0.001*K39</f>
        <v>1E-3</v>
      </c>
      <c r="L63" s="3"/>
      <c r="M63" s="3">
        <f>0.001*M39</f>
        <v>6.1552016853529002E-3</v>
      </c>
      <c r="N63" s="3"/>
      <c r="O63" s="3">
        <f>0.001*O39</f>
        <v>0.47340979090164464</v>
      </c>
      <c r="P63" s="3"/>
      <c r="Q63" s="3">
        <f>0.001*Q39</f>
        <v>7.0301771415086783E-2</v>
      </c>
      <c r="R63" s="3"/>
      <c r="S63" s="3">
        <f>0.001*S39</f>
        <v>1.0462684712649755E-2</v>
      </c>
      <c r="T63" s="3"/>
      <c r="U63" s="3">
        <f>0.001*U39</f>
        <v>7.3041378966689973E-3</v>
      </c>
      <c r="V63" s="3"/>
      <c r="W63" s="3">
        <f>0.001*W39</f>
        <v>4.6623275965305189E-2</v>
      </c>
      <c r="X63" s="3">
        <f>0.001*X39</f>
        <v>0.75729574721439163</v>
      </c>
      <c r="Y63" s="3"/>
    </row>
    <row r="64" spans="1:39" ht="15.5" x14ac:dyDescent="0.35">
      <c r="A64" s="29" t="s">
        <v>119</v>
      </c>
      <c r="B64" s="21"/>
      <c r="E64" s="3">
        <f>+E62+E56+E63</f>
        <v>0.32102862192480325</v>
      </c>
      <c r="F64" s="3"/>
      <c r="G64" s="3">
        <f>+G62+G56+G63</f>
        <v>0.10664191659075639</v>
      </c>
      <c r="H64" s="3"/>
      <c r="I64" s="3">
        <f>+I62+I56+I63</f>
        <v>2.2041028961057189E-2</v>
      </c>
      <c r="J64" s="3"/>
      <c r="K64" s="3">
        <f>+K62+K56+K63</f>
        <v>3.0000000000000001E-3</v>
      </c>
      <c r="L64" s="3"/>
      <c r="M64" s="3">
        <f>+M62+M56+M63</f>
        <v>2.6048363694305035E-2</v>
      </c>
      <c r="N64" s="3"/>
      <c r="O64" s="3">
        <f>+O62+O56+O63</f>
        <v>1.3713145399278373</v>
      </c>
      <c r="P64" s="3"/>
      <c r="Q64" s="3">
        <f>+Q62+Q56+Q63</f>
        <v>0.23947147927659915</v>
      </c>
      <c r="R64" s="3"/>
      <c r="S64" s="3">
        <f>+S62+S56+S63</f>
        <v>3.0330592998415166E-2</v>
      </c>
      <c r="T64" s="3"/>
      <c r="U64" s="3">
        <f>+U62+U56+U63</f>
        <v>4.3186109553388627E-2</v>
      </c>
      <c r="V64" s="3"/>
      <c r="W64" s="3">
        <f>+W62+W56+W63</f>
        <v>0.10755122844042041</v>
      </c>
      <c r="X64" s="3">
        <f>+X62+X56+X63</f>
        <v>2.2706138813675825</v>
      </c>
      <c r="Y64" s="1">
        <f>+X64/X42</f>
        <v>1.500420717972928E-3</v>
      </c>
    </row>
    <row r="65" spans="1:52" ht="15.5" x14ac:dyDescent="0.35">
      <c r="A65" s="29" t="s">
        <v>120</v>
      </c>
      <c r="B65" s="21"/>
      <c r="E65" s="16">
        <v>0.05</v>
      </c>
      <c r="F65" s="3"/>
      <c r="G65" s="16">
        <v>0.05</v>
      </c>
      <c r="H65" s="3"/>
      <c r="I65" s="16">
        <v>0.05</v>
      </c>
      <c r="J65" s="3"/>
      <c r="K65" s="16">
        <v>0.05</v>
      </c>
      <c r="L65" s="3"/>
      <c r="M65" s="16">
        <v>0.05</v>
      </c>
      <c r="N65" s="3"/>
      <c r="O65" s="16">
        <v>0.05</v>
      </c>
      <c r="P65" s="3"/>
      <c r="Q65" s="16">
        <v>0.05</v>
      </c>
      <c r="R65" s="3"/>
      <c r="S65" s="16">
        <v>0.05</v>
      </c>
      <c r="T65" s="3"/>
      <c r="U65" s="16">
        <v>0.05</v>
      </c>
      <c r="V65" s="3"/>
      <c r="W65" s="16">
        <v>0.05</v>
      </c>
      <c r="X65" s="16">
        <f>+X64/X42</f>
        <v>1.500420717972928E-3</v>
      </c>
      <c r="Y65" s="1"/>
    </row>
    <row r="66" spans="1:52" ht="15.5" x14ac:dyDescent="0.35">
      <c r="A66" s="29"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9" t="s">
        <v>122</v>
      </c>
      <c r="E67" s="3"/>
      <c r="F67" s="3"/>
      <c r="G67" s="3"/>
      <c r="H67" s="3"/>
      <c r="I67" s="3"/>
      <c r="J67" s="3"/>
      <c r="K67" s="3"/>
      <c r="L67" s="3"/>
      <c r="M67" s="3"/>
      <c r="N67" s="3"/>
      <c r="O67" s="3"/>
      <c r="P67" s="3"/>
      <c r="Q67" s="3"/>
      <c r="R67" s="3"/>
      <c r="S67" s="3"/>
      <c r="T67" s="3"/>
      <c r="U67" s="3"/>
      <c r="V67" s="3"/>
      <c r="W67" s="3"/>
      <c r="X67" s="3"/>
    </row>
    <row r="68" spans="1:52" ht="15.5" x14ac:dyDescent="0.35">
      <c r="A68" s="29"/>
      <c r="E68" s="3"/>
      <c r="F68" s="3"/>
      <c r="G68" s="3"/>
      <c r="H68" s="3"/>
      <c r="I68" s="3"/>
      <c r="J68" s="3"/>
      <c r="K68" s="3"/>
      <c r="L68" s="3"/>
      <c r="M68" s="3"/>
      <c r="N68" s="3"/>
      <c r="O68" s="3"/>
      <c r="P68" s="3"/>
      <c r="Q68" s="3"/>
      <c r="R68" s="3"/>
      <c r="S68" s="3"/>
      <c r="T68" s="3"/>
      <c r="U68" s="3"/>
      <c r="V68" s="3"/>
      <c r="W68" s="3"/>
    </row>
    <row r="69" spans="1:52" ht="15.5" x14ac:dyDescent="0.35">
      <c r="A69" s="22" t="s">
        <v>123</v>
      </c>
      <c r="D69" s="31" t="s">
        <v>124</v>
      </c>
    </row>
    <row r="70" spans="1:52" ht="23.5" x14ac:dyDescent="0.55000000000000004">
      <c r="A70" s="14" t="s">
        <v>125</v>
      </c>
      <c r="B70" s="8"/>
      <c r="D70" s="4" t="s">
        <v>72</v>
      </c>
      <c r="E70" s="4"/>
      <c r="F70" s="4" t="s">
        <v>73</v>
      </c>
      <c r="G70" s="4"/>
      <c r="H70" s="4" t="s">
        <v>80</v>
      </c>
      <c r="I70" s="4"/>
      <c r="J70" s="4" t="s">
        <v>75</v>
      </c>
      <c r="K70" s="4"/>
      <c r="L70" s="4" t="s">
        <v>76</v>
      </c>
      <c r="M70" s="4"/>
      <c r="N70" s="4" t="s">
        <v>77</v>
      </c>
      <c r="O70" s="4"/>
      <c r="P70" s="4" t="s">
        <v>78</v>
      </c>
      <c r="Q70" s="4"/>
      <c r="R70" s="4" t="s">
        <v>79</v>
      </c>
      <c r="S70" s="4"/>
      <c r="T70" s="4" t="s">
        <v>81</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79</v>
      </c>
      <c r="AJ71" s="4" t="s">
        <v>81</v>
      </c>
      <c r="AK71" s="4" t="s">
        <v>9</v>
      </c>
      <c r="AL71" s="4" t="s">
        <v>10</v>
      </c>
    </row>
    <row r="72" spans="1:52" ht="15.5" x14ac:dyDescent="0.35">
      <c r="A72" s="4" t="s">
        <v>128</v>
      </c>
      <c r="B72" s="8"/>
      <c r="C72" s="8" t="s">
        <v>129</v>
      </c>
      <c r="D72" s="8" t="s">
        <v>130</v>
      </c>
      <c r="E72" s="4" t="s">
        <v>58</v>
      </c>
      <c r="F72" s="8" t="s">
        <v>130</v>
      </c>
      <c r="G72" s="4" t="s">
        <v>58</v>
      </c>
      <c r="H72" s="8" t="s">
        <v>130</v>
      </c>
      <c r="I72" s="4" t="s">
        <v>58</v>
      </c>
      <c r="J72" s="8" t="s">
        <v>130</v>
      </c>
      <c r="K72" s="4" t="s">
        <v>58</v>
      </c>
      <c r="L72" s="8" t="s">
        <v>130</v>
      </c>
      <c r="M72" s="4" t="s">
        <v>58</v>
      </c>
      <c r="N72" s="8" t="s">
        <v>130</v>
      </c>
      <c r="O72" s="4" t="s">
        <v>58</v>
      </c>
      <c r="P72" s="8" t="s">
        <v>130</v>
      </c>
      <c r="Q72" s="4" t="s">
        <v>58</v>
      </c>
      <c r="R72" s="8" t="s">
        <v>130</v>
      </c>
      <c r="S72" s="4" t="s">
        <v>58</v>
      </c>
      <c r="T72" s="8" t="s">
        <v>130</v>
      </c>
      <c r="U72" s="4" t="s">
        <v>58</v>
      </c>
      <c r="V72" s="8" t="s">
        <v>130</v>
      </c>
      <c r="W72" s="4" t="s">
        <v>58</v>
      </c>
      <c r="X72" s="4"/>
      <c r="AA72" s="4" t="s">
        <v>128</v>
      </c>
    </row>
    <row r="73" spans="1:52" ht="15.5" x14ac:dyDescent="0.35">
      <c r="A73" s="5" t="s">
        <v>131</v>
      </c>
      <c r="C73">
        <v>3</v>
      </c>
      <c r="D73" s="16">
        <v>1</v>
      </c>
      <c r="E73" s="3">
        <f>+$D73*E57</f>
        <v>1.0457389292056356E-2</v>
      </c>
      <c r="F73" s="16">
        <v>1</v>
      </c>
      <c r="G73" s="3">
        <f>+$D73*G57</f>
        <v>9.7886932467386931E-3</v>
      </c>
      <c r="H73" s="16">
        <v>1</v>
      </c>
      <c r="I73" s="3">
        <f>+$D73*I57</f>
        <v>5.3920134442937704E-3</v>
      </c>
      <c r="J73" s="16">
        <v>1</v>
      </c>
      <c r="K73" s="3">
        <f>+$D73*K57</f>
        <v>0</v>
      </c>
      <c r="L73" s="16">
        <v>1</v>
      </c>
      <c r="M73" s="3">
        <f>+$D73*M57</f>
        <v>0</v>
      </c>
      <c r="N73" s="16">
        <v>1</v>
      </c>
      <c r="O73" s="3">
        <f>+$D73*O57</f>
        <v>0.20524553323798203</v>
      </c>
      <c r="P73" s="16">
        <v>1</v>
      </c>
      <c r="Q73" s="3">
        <f>+$D73*Q57</f>
        <v>5.0862028418217431E-3</v>
      </c>
      <c r="R73" s="16">
        <v>1</v>
      </c>
      <c r="S73" s="3">
        <f>+$D73*S57</f>
        <v>1.0522702241568196E-2</v>
      </c>
      <c r="T73" s="16">
        <v>1</v>
      </c>
      <c r="U73" s="3">
        <f>+$D73*U57</f>
        <v>0</v>
      </c>
      <c r="V73" s="16">
        <v>1</v>
      </c>
      <c r="W73" s="3">
        <f>+$D73*W57</f>
        <v>3.9772557116490789E-3</v>
      </c>
      <c r="X73" s="3">
        <f>+E73+G73+I73+K73+M73+O73+Q73+S73+U73+W73</f>
        <v>0.25046979001610986</v>
      </c>
      <c r="AA73" s="5" t="s">
        <v>131</v>
      </c>
      <c r="AB73" s="3">
        <f>+E73</f>
        <v>1.0457389292056356E-2</v>
      </c>
      <c r="AC73" s="3">
        <f>+G73</f>
        <v>9.7886932467386931E-3</v>
      </c>
      <c r="AD73" s="3">
        <f>+I73</f>
        <v>5.3920134442937704E-3</v>
      </c>
      <c r="AE73" s="3">
        <f>+K73</f>
        <v>0</v>
      </c>
      <c r="AF73" s="3">
        <f>+M73</f>
        <v>0</v>
      </c>
      <c r="AG73" s="3">
        <f>+O73</f>
        <v>0.20524553323798203</v>
      </c>
      <c r="AH73" s="3">
        <f>+Q73</f>
        <v>5.0862028418217431E-3</v>
      </c>
      <c r="AI73" s="3">
        <f>+S73</f>
        <v>1.0522702241568196E-2</v>
      </c>
      <c r="AJ73" s="3">
        <f>+U73</f>
        <v>0</v>
      </c>
      <c r="AK73" s="3">
        <f>+W73</f>
        <v>3.9772557116490789E-3</v>
      </c>
      <c r="AL73" s="3">
        <f>SUM(AB73:AK73)</f>
        <v>0.25046979001610986</v>
      </c>
    </row>
    <row r="74" spans="1:52" ht="15.5" x14ac:dyDescent="0.35">
      <c r="A74" s="5" t="s">
        <v>132</v>
      </c>
      <c r="C74">
        <v>15</v>
      </c>
      <c r="D74" s="16">
        <v>0</v>
      </c>
      <c r="E74" s="3">
        <f>+$D74*E57</f>
        <v>0</v>
      </c>
      <c r="F74" s="16">
        <v>0</v>
      </c>
      <c r="G74" s="3">
        <f>+$D74*G57</f>
        <v>0</v>
      </c>
      <c r="H74" s="16">
        <v>0</v>
      </c>
      <c r="I74" s="3">
        <f>+$D74*I57</f>
        <v>0</v>
      </c>
      <c r="J74" s="16">
        <v>0</v>
      </c>
      <c r="K74" s="3">
        <f>+$D74*K57</f>
        <v>0</v>
      </c>
      <c r="L74" s="16">
        <v>0</v>
      </c>
      <c r="M74" s="3">
        <f>+$D74*M57</f>
        <v>0</v>
      </c>
      <c r="N74" s="16">
        <v>0</v>
      </c>
      <c r="O74" s="3">
        <f>+$D74*O57</f>
        <v>0</v>
      </c>
      <c r="P74" s="16">
        <v>0</v>
      </c>
      <c r="Q74" s="3">
        <f>+$D74*Q57</f>
        <v>0</v>
      </c>
      <c r="R74" s="16">
        <v>0</v>
      </c>
      <c r="S74" s="3">
        <f>+$D74*S57</f>
        <v>0</v>
      </c>
      <c r="T74" s="16">
        <v>0</v>
      </c>
      <c r="U74" s="3">
        <f>+$D74*U57</f>
        <v>0</v>
      </c>
      <c r="V74" s="16">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6">
        <v>0</v>
      </c>
      <c r="E75" s="3">
        <f>+$D75*E57</f>
        <v>0</v>
      </c>
      <c r="F75" s="16">
        <v>0</v>
      </c>
      <c r="G75" s="3">
        <f>+$D75*G57</f>
        <v>0</v>
      </c>
      <c r="H75" s="16">
        <v>0</v>
      </c>
      <c r="I75" s="3">
        <f>+$D75*I57</f>
        <v>0</v>
      </c>
      <c r="J75" s="16">
        <v>0</v>
      </c>
      <c r="K75" s="3">
        <f>+$D75*K57</f>
        <v>0</v>
      </c>
      <c r="L75" s="16">
        <v>0</v>
      </c>
      <c r="M75" s="3">
        <f>+$D75*M57</f>
        <v>0</v>
      </c>
      <c r="N75" s="16">
        <v>0</v>
      </c>
      <c r="O75" s="3">
        <f>+$D75*O57</f>
        <v>0</v>
      </c>
      <c r="P75" s="16">
        <v>0</v>
      </c>
      <c r="Q75" s="3">
        <f>+$D75*Q57</f>
        <v>0</v>
      </c>
      <c r="R75" s="16">
        <v>0</v>
      </c>
      <c r="S75" s="3">
        <f>+$D75*S57</f>
        <v>0</v>
      </c>
      <c r="T75" s="16">
        <v>0</v>
      </c>
      <c r="U75" s="3">
        <f>+$D75*U57</f>
        <v>0</v>
      </c>
      <c r="V75" s="16">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6">
        <v>0</v>
      </c>
      <c r="E76" s="3">
        <f>+$D76*E57</f>
        <v>0</v>
      </c>
      <c r="F76" s="16">
        <v>0</v>
      </c>
      <c r="G76" s="3">
        <f>+$D76*G57</f>
        <v>0</v>
      </c>
      <c r="H76" s="16">
        <v>0</v>
      </c>
      <c r="I76" s="3">
        <f>+$D76*I57</f>
        <v>0</v>
      </c>
      <c r="J76" s="16">
        <v>0</v>
      </c>
      <c r="K76" s="3">
        <f>+$D76*K57</f>
        <v>0</v>
      </c>
      <c r="L76" s="16">
        <v>0</v>
      </c>
      <c r="M76" s="3">
        <f>+$D76*M57</f>
        <v>0</v>
      </c>
      <c r="N76" s="16">
        <v>0</v>
      </c>
      <c r="O76" s="3">
        <f>+$D76*O57</f>
        <v>0</v>
      </c>
      <c r="P76" s="16">
        <v>0</v>
      </c>
      <c r="Q76" s="3">
        <f>+$D76*Q57</f>
        <v>0</v>
      </c>
      <c r="R76" s="16">
        <v>0</v>
      </c>
      <c r="S76" s="3">
        <f>+$D76*S57</f>
        <v>0</v>
      </c>
      <c r="T76" s="16">
        <v>0</v>
      </c>
      <c r="U76" s="3">
        <f>+$D76*U57</f>
        <v>0</v>
      </c>
      <c r="V76" s="16">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6">
        <f t="shared" ref="D77:V77" si="33">SUM(D73:D76)</f>
        <v>1</v>
      </c>
      <c r="E77" s="28">
        <f>SUM(E73:E76)</f>
        <v>1.0457389292056356E-2</v>
      </c>
      <c r="F77" s="16">
        <f t="shared" si="33"/>
        <v>1</v>
      </c>
      <c r="G77" s="28">
        <f>SUM(G73:G76)</f>
        <v>9.7886932467386931E-3</v>
      </c>
      <c r="H77" s="16">
        <f t="shared" si="33"/>
        <v>1</v>
      </c>
      <c r="I77" s="28">
        <f>SUM(I73:I76)</f>
        <v>5.3920134442937704E-3</v>
      </c>
      <c r="J77" s="16">
        <f t="shared" si="33"/>
        <v>1</v>
      </c>
      <c r="K77" s="28">
        <f>SUM(K73:K76)</f>
        <v>0</v>
      </c>
      <c r="L77" s="16">
        <f t="shared" si="33"/>
        <v>1</v>
      </c>
      <c r="M77" s="28">
        <f>SUM(M73:M76)</f>
        <v>0</v>
      </c>
      <c r="N77" s="16">
        <f t="shared" si="33"/>
        <v>1</v>
      </c>
      <c r="O77" s="28">
        <f>SUM(O73:O76)</f>
        <v>0.20524553323798203</v>
      </c>
      <c r="P77" s="16">
        <f t="shared" si="33"/>
        <v>1</v>
      </c>
      <c r="Q77" s="28">
        <f>SUM(Q73:Q76)</f>
        <v>5.0862028418217431E-3</v>
      </c>
      <c r="R77" s="16">
        <f t="shared" si="33"/>
        <v>1</v>
      </c>
      <c r="S77" s="28">
        <f>SUM(S73:S76)</f>
        <v>1.0522702241568196E-2</v>
      </c>
      <c r="T77" s="16">
        <f t="shared" si="33"/>
        <v>1</v>
      </c>
      <c r="U77" s="28">
        <f>SUM(U73:U76)</f>
        <v>0</v>
      </c>
      <c r="V77" s="16">
        <f t="shared" si="33"/>
        <v>1</v>
      </c>
      <c r="W77" s="28">
        <f>SUM(W73:W76)</f>
        <v>3.9772557116490789E-3</v>
      </c>
      <c r="X77" s="3">
        <f t="shared" si="32"/>
        <v>0.25046979001610986</v>
      </c>
      <c r="Y77" s="3"/>
      <c r="AA77" s="5"/>
      <c r="AB77" s="4" t="s">
        <v>0</v>
      </c>
      <c r="AC77" s="4" t="s">
        <v>1</v>
      </c>
      <c r="AD77" s="4" t="s">
        <v>2</v>
      </c>
      <c r="AE77" s="4" t="s">
        <v>3</v>
      </c>
      <c r="AF77" s="4" t="s">
        <v>4</v>
      </c>
      <c r="AG77" s="4" t="s">
        <v>5</v>
      </c>
      <c r="AH77" s="4" t="s">
        <v>6</v>
      </c>
      <c r="AI77" s="4" t="s">
        <v>79</v>
      </c>
      <c r="AJ77" s="4" t="s">
        <v>81</v>
      </c>
      <c r="AK77" s="4" t="s">
        <v>9</v>
      </c>
      <c r="AL77" s="4" t="s">
        <v>10</v>
      </c>
      <c r="AO77" s="4" t="s">
        <v>0</v>
      </c>
      <c r="AP77" s="4" t="s">
        <v>1</v>
      </c>
      <c r="AQ77" s="4" t="s">
        <v>2</v>
      </c>
      <c r="AR77" s="4" t="s">
        <v>3</v>
      </c>
      <c r="AS77" s="4" t="s">
        <v>4</v>
      </c>
      <c r="AT77" s="4" t="s">
        <v>5</v>
      </c>
      <c r="AU77" s="4" t="s">
        <v>195</v>
      </c>
      <c r="AV77" s="4" t="s">
        <v>79</v>
      </c>
      <c r="AW77" s="4" t="s">
        <v>81</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10.4469319027643</v>
      </c>
      <c r="AC78" s="3">
        <f>+G60</f>
        <v>9.7789045534919534</v>
      </c>
      <c r="AD78" s="3">
        <f>+I60</f>
        <v>5.3866214308494769</v>
      </c>
      <c r="AE78" s="3">
        <f>+K60</f>
        <v>0</v>
      </c>
      <c r="AF78" s="3">
        <f>+M60</f>
        <v>0</v>
      </c>
      <c r="AG78" s="3">
        <f>+O60</f>
        <v>205.04028770474406</v>
      </c>
      <c r="AH78" s="3">
        <f>+Q60</f>
        <v>5.0811166389799212</v>
      </c>
      <c r="AI78" s="3">
        <f>+S60</f>
        <v>10.512179539326628</v>
      </c>
      <c r="AJ78" s="3">
        <f>+U60</f>
        <v>0</v>
      </c>
      <c r="AK78" s="3">
        <f>+W60</f>
        <v>3.9732784559374297</v>
      </c>
      <c r="AL78" s="3">
        <f>+X60</f>
        <v>250.21932022609377</v>
      </c>
      <c r="AN78" t="s">
        <v>137</v>
      </c>
      <c r="AO78" s="3">
        <f>+AB$78*AB79</f>
        <v>10.4469319027643</v>
      </c>
      <c r="AP78" s="3">
        <f t="shared" ref="AP78:AX78" si="34">+AC$78*AC79</f>
        <v>9.7789045534919534</v>
      </c>
      <c r="AQ78" s="3">
        <f t="shared" si="34"/>
        <v>5.3866214308494769</v>
      </c>
      <c r="AR78" s="3">
        <f t="shared" si="34"/>
        <v>0</v>
      </c>
      <c r="AS78" s="3">
        <f t="shared" si="34"/>
        <v>0</v>
      </c>
      <c r="AT78" s="3">
        <f t="shared" si="34"/>
        <v>205.04028770474406</v>
      </c>
      <c r="AU78" s="3">
        <f t="shared" si="34"/>
        <v>5.0811166389799212</v>
      </c>
      <c r="AV78" s="3">
        <f t="shared" si="34"/>
        <v>10.512179539326628</v>
      </c>
      <c r="AW78" s="3">
        <f t="shared" si="34"/>
        <v>0</v>
      </c>
      <c r="AX78" s="3">
        <f t="shared" si="34"/>
        <v>3.9732784559374297</v>
      </c>
      <c r="AY78" s="3">
        <f>SUM(AO78:AX78)</f>
        <v>250.21932022609377</v>
      </c>
      <c r="AZ78" t="s">
        <v>138</v>
      </c>
    </row>
    <row r="79" spans="1:52" ht="15.5" x14ac:dyDescent="0.35">
      <c r="A79" s="5" t="s">
        <v>139</v>
      </c>
      <c r="B79" t="s">
        <v>140</v>
      </c>
      <c r="C79">
        <v>3</v>
      </c>
      <c r="D79" s="16">
        <v>1</v>
      </c>
      <c r="E79" s="3">
        <f t="shared" ref="E79:E84" si="35">+$D79*E$60</f>
        <v>10.4469319027643</v>
      </c>
      <c r="F79" s="16">
        <v>1</v>
      </c>
      <c r="G79" s="3">
        <f>+$F79*G$60</f>
        <v>9.7789045534919534</v>
      </c>
      <c r="H79" s="16">
        <v>1</v>
      </c>
      <c r="I79" s="3">
        <f t="shared" ref="I79:I84" si="36">+$H79*I$60</f>
        <v>5.3866214308494769</v>
      </c>
      <c r="J79" s="16">
        <v>1</v>
      </c>
      <c r="K79" s="3">
        <f t="shared" ref="K79:K84" si="37">+$J79*K$60</f>
        <v>0</v>
      </c>
      <c r="L79" s="16">
        <v>1</v>
      </c>
      <c r="M79" s="3">
        <f t="shared" ref="M79:M84" si="38">+$L79*M$60</f>
        <v>0</v>
      </c>
      <c r="N79" s="16">
        <v>1</v>
      </c>
      <c r="O79" s="3">
        <f t="shared" ref="O79:O84" si="39">+$N79*O$60</f>
        <v>205.04028770474406</v>
      </c>
      <c r="P79" s="16">
        <v>1</v>
      </c>
      <c r="Q79" s="3">
        <f t="shared" ref="Q79:Q84" si="40">+$P79*Q$60</f>
        <v>5.0811166389799212</v>
      </c>
      <c r="R79" s="16">
        <v>1</v>
      </c>
      <c r="S79" s="3">
        <f t="shared" ref="S79:S84" si="41">+$R79*S$60</f>
        <v>10.512179539326628</v>
      </c>
      <c r="T79" s="16">
        <v>1</v>
      </c>
      <c r="U79" s="3">
        <f t="shared" ref="U79:U84" si="42">+$T79*U$60</f>
        <v>0</v>
      </c>
      <c r="V79" s="16">
        <v>1</v>
      </c>
      <c r="W79" s="3">
        <f t="shared" ref="W79:W84" si="43">+$V79*W$60</f>
        <v>3.9732784559374297</v>
      </c>
      <c r="X79" s="3">
        <f>+E79+G79+I79+K79+M79+O79+Q79+S79+U79+W79</f>
        <v>250.21932022609377</v>
      </c>
      <c r="AA79" t="s">
        <v>139</v>
      </c>
      <c r="AB79" s="16">
        <f t="shared" ref="AB79:AB84" si="44">+D79</f>
        <v>1</v>
      </c>
      <c r="AC79" s="16">
        <f t="shared" ref="AC79:AC84" si="45">+F79</f>
        <v>1</v>
      </c>
      <c r="AD79" s="16">
        <f t="shared" ref="AD79:AD84" si="46">+H79</f>
        <v>1</v>
      </c>
      <c r="AE79" s="16">
        <f t="shared" ref="AE79:AE84" si="47">+J79</f>
        <v>1</v>
      </c>
      <c r="AF79" s="16">
        <f t="shared" ref="AF79:AF84" si="48">+L79</f>
        <v>1</v>
      </c>
      <c r="AG79" s="16">
        <f t="shared" ref="AG79:AG84" si="49">+N79</f>
        <v>1</v>
      </c>
      <c r="AH79" s="16">
        <f t="shared" ref="AH79:AH84" si="50">+P79</f>
        <v>1</v>
      </c>
      <c r="AI79" s="16">
        <f t="shared" ref="AI79:AI84" si="51">+R79</f>
        <v>1</v>
      </c>
      <c r="AJ79" s="16">
        <f t="shared" ref="AJ79:AJ84" si="52">+T79</f>
        <v>1</v>
      </c>
      <c r="AK79" s="16">
        <f t="shared" ref="AK79:AK84" si="53">+V79</f>
        <v>1</v>
      </c>
      <c r="AN79" t="s">
        <v>141</v>
      </c>
      <c r="AO79" s="3">
        <f t="shared" ref="AO79:AX84" si="54">+AB79*AO$78</f>
        <v>10.4469319027643</v>
      </c>
      <c r="AP79" s="3">
        <f t="shared" si="54"/>
        <v>9.7789045534919534</v>
      </c>
      <c r="AQ79" s="3">
        <f t="shared" si="54"/>
        <v>5.3866214308494769</v>
      </c>
      <c r="AR79" s="3">
        <f t="shared" si="54"/>
        <v>0</v>
      </c>
      <c r="AS79" s="3">
        <f t="shared" si="54"/>
        <v>0</v>
      </c>
      <c r="AT79" s="3">
        <f t="shared" si="54"/>
        <v>205.04028770474406</v>
      </c>
      <c r="AU79" s="3">
        <f t="shared" si="54"/>
        <v>5.0811166389799212</v>
      </c>
      <c r="AV79" s="3">
        <f t="shared" si="54"/>
        <v>10.512179539326628</v>
      </c>
      <c r="AW79" s="3">
        <f t="shared" si="54"/>
        <v>0</v>
      </c>
      <c r="AX79" s="3">
        <f t="shared" si="54"/>
        <v>3.9732784559374297</v>
      </c>
      <c r="AY79" s="3">
        <f t="shared" ref="AY79:AY84" si="55">SUM(AO79:AX79)</f>
        <v>250.21932022609377</v>
      </c>
      <c r="AZ79" t="s">
        <v>141</v>
      </c>
    </row>
    <row r="80" spans="1:52" ht="15.5" x14ac:dyDescent="0.35">
      <c r="A80" s="5" t="s">
        <v>142</v>
      </c>
      <c r="B80" t="s">
        <v>143</v>
      </c>
      <c r="C80">
        <v>15</v>
      </c>
      <c r="D80" s="16">
        <v>0</v>
      </c>
      <c r="E80" s="3">
        <f t="shared" si="35"/>
        <v>0</v>
      </c>
      <c r="F80" s="16">
        <v>0</v>
      </c>
      <c r="G80" s="3">
        <f>+$F80*G$60</f>
        <v>0</v>
      </c>
      <c r="H80" s="16">
        <v>0</v>
      </c>
      <c r="I80" s="3">
        <f t="shared" si="36"/>
        <v>0</v>
      </c>
      <c r="J80" s="16">
        <v>0</v>
      </c>
      <c r="K80" s="3">
        <f t="shared" si="37"/>
        <v>0</v>
      </c>
      <c r="L80" s="16">
        <v>0</v>
      </c>
      <c r="M80" s="3">
        <f t="shared" si="38"/>
        <v>0</v>
      </c>
      <c r="N80" s="16">
        <v>0</v>
      </c>
      <c r="O80" s="3">
        <f t="shared" si="39"/>
        <v>0</v>
      </c>
      <c r="P80" s="16">
        <v>0</v>
      </c>
      <c r="Q80" s="3">
        <f t="shared" si="40"/>
        <v>0</v>
      </c>
      <c r="R80" s="16">
        <v>0</v>
      </c>
      <c r="S80" s="3">
        <f t="shared" si="41"/>
        <v>0</v>
      </c>
      <c r="T80" s="16">
        <v>0</v>
      </c>
      <c r="U80" s="3">
        <f t="shared" si="42"/>
        <v>0</v>
      </c>
      <c r="V80" s="16">
        <v>0</v>
      </c>
      <c r="W80" s="3">
        <f t="shared" si="43"/>
        <v>0</v>
      </c>
      <c r="X80" s="3">
        <f t="shared" ref="X80:X85" si="56">+E80+G80+I80+K80+M80+O80+Q80+S80+U80+W80</f>
        <v>0</v>
      </c>
      <c r="AA80" t="s">
        <v>142</v>
      </c>
      <c r="AB80" s="16">
        <f t="shared" si="44"/>
        <v>0</v>
      </c>
      <c r="AC80" s="16">
        <f t="shared" si="45"/>
        <v>0</v>
      </c>
      <c r="AD80" s="16">
        <f t="shared" si="46"/>
        <v>0</v>
      </c>
      <c r="AE80" s="16">
        <f t="shared" si="47"/>
        <v>0</v>
      </c>
      <c r="AF80" s="16">
        <f t="shared" si="48"/>
        <v>0</v>
      </c>
      <c r="AG80" s="16">
        <f t="shared" si="49"/>
        <v>0</v>
      </c>
      <c r="AH80" s="16">
        <f t="shared" si="50"/>
        <v>0</v>
      </c>
      <c r="AI80" s="16">
        <f t="shared" si="51"/>
        <v>0</v>
      </c>
      <c r="AJ80" s="16">
        <f t="shared" si="52"/>
        <v>0</v>
      </c>
      <c r="AK80" s="16">
        <f t="shared" si="53"/>
        <v>0</v>
      </c>
      <c r="AN80" t="s">
        <v>144</v>
      </c>
      <c r="AO80" s="3">
        <f t="shared" si="54"/>
        <v>0</v>
      </c>
      <c r="AP80" s="3">
        <f t="shared" si="54"/>
        <v>0</v>
      </c>
      <c r="AQ80" s="3">
        <f t="shared" si="54"/>
        <v>0</v>
      </c>
      <c r="AR80" s="3">
        <f t="shared" si="54"/>
        <v>0</v>
      </c>
      <c r="AS80" s="3">
        <f t="shared" si="54"/>
        <v>0</v>
      </c>
      <c r="AT80" s="3">
        <f t="shared" si="54"/>
        <v>0</v>
      </c>
      <c r="AU80" s="3">
        <f t="shared" si="54"/>
        <v>0</v>
      </c>
      <c r="AV80" s="3">
        <f t="shared" si="54"/>
        <v>0</v>
      </c>
      <c r="AW80" s="3">
        <f t="shared" si="54"/>
        <v>0</v>
      </c>
      <c r="AX80" s="3">
        <f t="shared" si="54"/>
        <v>0</v>
      </c>
      <c r="AY80" s="3">
        <f t="shared" si="55"/>
        <v>0</v>
      </c>
      <c r="AZ80" t="s">
        <v>144</v>
      </c>
    </row>
    <row r="81" spans="1:52" ht="15.5" x14ac:dyDescent="0.35">
      <c r="A81" s="5" t="s">
        <v>145</v>
      </c>
      <c r="B81" t="s">
        <v>146</v>
      </c>
      <c r="C81">
        <v>20</v>
      </c>
      <c r="D81" s="16">
        <v>0</v>
      </c>
      <c r="E81" s="3">
        <f t="shared" si="35"/>
        <v>0</v>
      </c>
      <c r="F81" s="16">
        <v>0</v>
      </c>
      <c r="G81" s="3">
        <f>+$F81*G$60</f>
        <v>0</v>
      </c>
      <c r="H81" s="16">
        <v>0</v>
      </c>
      <c r="I81" s="3">
        <f t="shared" si="36"/>
        <v>0</v>
      </c>
      <c r="J81" s="16">
        <v>0</v>
      </c>
      <c r="K81" s="3">
        <f t="shared" si="37"/>
        <v>0</v>
      </c>
      <c r="L81" s="16">
        <v>0</v>
      </c>
      <c r="M81" s="3">
        <f t="shared" si="38"/>
        <v>0</v>
      </c>
      <c r="N81" s="16">
        <v>0</v>
      </c>
      <c r="O81" s="3">
        <f t="shared" si="39"/>
        <v>0</v>
      </c>
      <c r="P81" s="16">
        <v>0</v>
      </c>
      <c r="Q81" s="3">
        <f t="shared" si="40"/>
        <v>0</v>
      </c>
      <c r="R81" s="16">
        <v>0</v>
      </c>
      <c r="S81" s="3">
        <f t="shared" si="41"/>
        <v>0</v>
      </c>
      <c r="T81" s="16">
        <v>0</v>
      </c>
      <c r="U81" s="3">
        <f t="shared" si="42"/>
        <v>0</v>
      </c>
      <c r="V81" s="16">
        <v>0</v>
      </c>
      <c r="W81" s="3">
        <f t="shared" si="43"/>
        <v>0</v>
      </c>
      <c r="X81" s="3">
        <f t="shared" si="56"/>
        <v>0</v>
      </c>
      <c r="AA81" t="s">
        <v>145</v>
      </c>
      <c r="AB81" s="16">
        <f t="shared" si="44"/>
        <v>0</v>
      </c>
      <c r="AC81" s="16">
        <f t="shared" si="45"/>
        <v>0</v>
      </c>
      <c r="AD81" s="16">
        <f t="shared" si="46"/>
        <v>0</v>
      </c>
      <c r="AE81" s="16">
        <f t="shared" si="47"/>
        <v>0</v>
      </c>
      <c r="AF81" s="16">
        <f t="shared" si="48"/>
        <v>0</v>
      </c>
      <c r="AG81" s="16">
        <f t="shared" si="49"/>
        <v>0</v>
      </c>
      <c r="AH81" s="16">
        <f t="shared" si="50"/>
        <v>0</v>
      </c>
      <c r="AI81" s="16">
        <f t="shared" si="51"/>
        <v>0</v>
      </c>
      <c r="AJ81" s="16">
        <f t="shared" si="52"/>
        <v>0</v>
      </c>
      <c r="AK81" s="16">
        <f t="shared" si="53"/>
        <v>0</v>
      </c>
      <c r="AN81" t="s">
        <v>145</v>
      </c>
      <c r="AO81" s="3">
        <f t="shared" si="54"/>
        <v>0</v>
      </c>
      <c r="AP81" s="3">
        <f t="shared" si="54"/>
        <v>0</v>
      </c>
      <c r="AQ81" s="3">
        <f t="shared" si="54"/>
        <v>0</v>
      </c>
      <c r="AR81" s="3">
        <f t="shared" si="54"/>
        <v>0</v>
      </c>
      <c r="AS81" s="3">
        <f t="shared" si="54"/>
        <v>0</v>
      </c>
      <c r="AT81" s="3">
        <f t="shared" si="54"/>
        <v>0</v>
      </c>
      <c r="AU81" s="3">
        <f t="shared" si="54"/>
        <v>0</v>
      </c>
      <c r="AV81" s="3">
        <f t="shared" si="54"/>
        <v>0</v>
      </c>
      <c r="AW81" s="3">
        <f t="shared" si="54"/>
        <v>0</v>
      </c>
      <c r="AX81" s="3">
        <f t="shared" si="54"/>
        <v>0</v>
      </c>
      <c r="AY81" s="3">
        <f t="shared" si="55"/>
        <v>0</v>
      </c>
      <c r="AZ81" t="s">
        <v>145</v>
      </c>
    </row>
    <row r="82" spans="1:52" ht="15.5" x14ac:dyDescent="0.35">
      <c r="A82" s="5" t="s">
        <v>147</v>
      </c>
      <c r="B82" t="s">
        <v>140</v>
      </c>
      <c r="C82">
        <v>25</v>
      </c>
      <c r="D82" s="16">
        <v>0</v>
      </c>
      <c r="E82" s="3">
        <f t="shared" si="35"/>
        <v>0</v>
      </c>
      <c r="F82" s="16">
        <v>0</v>
      </c>
      <c r="G82" s="3">
        <f>+$F82*G$60</f>
        <v>0</v>
      </c>
      <c r="H82" s="16">
        <v>0</v>
      </c>
      <c r="I82" s="3">
        <f t="shared" si="36"/>
        <v>0</v>
      </c>
      <c r="J82" s="16">
        <v>0</v>
      </c>
      <c r="K82" s="3">
        <f t="shared" si="37"/>
        <v>0</v>
      </c>
      <c r="L82" s="16">
        <v>0</v>
      </c>
      <c r="M82" s="3">
        <f t="shared" si="38"/>
        <v>0</v>
      </c>
      <c r="N82" s="16">
        <v>0</v>
      </c>
      <c r="O82" s="3">
        <f t="shared" si="39"/>
        <v>0</v>
      </c>
      <c r="P82" s="16">
        <v>0</v>
      </c>
      <c r="Q82" s="3">
        <f t="shared" si="40"/>
        <v>0</v>
      </c>
      <c r="R82" s="16">
        <v>0</v>
      </c>
      <c r="S82" s="3">
        <f t="shared" si="41"/>
        <v>0</v>
      </c>
      <c r="T82" s="16">
        <v>0</v>
      </c>
      <c r="U82" s="3">
        <f t="shared" si="42"/>
        <v>0</v>
      </c>
      <c r="V82" s="16">
        <v>0</v>
      </c>
      <c r="W82" s="3">
        <f t="shared" si="43"/>
        <v>0</v>
      </c>
      <c r="X82" s="3">
        <f t="shared" si="56"/>
        <v>0</v>
      </c>
      <c r="AA82" t="s">
        <v>147</v>
      </c>
      <c r="AB82" s="16">
        <f t="shared" si="44"/>
        <v>0</v>
      </c>
      <c r="AC82" s="16">
        <f t="shared" si="45"/>
        <v>0</v>
      </c>
      <c r="AD82" s="16">
        <f t="shared" si="46"/>
        <v>0</v>
      </c>
      <c r="AE82" s="16">
        <f t="shared" si="47"/>
        <v>0</v>
      </c>
      <c r="AF82" s="16">
        <f t="shared" si="48"/>
        <v>0</v>
      </c>
      <c r="AG82" s="16">
        <f t="shared" si="49"/>
        <v>0</v>
      </c>
      <c r="AH82" s="16">
        <f t="shared" si="50"/>
        <v>0</v>
      </c>
      <c r="AI82" s="16">
        <f t="shared" si="51"/>
        <v>0</v>
      </c>
      <c r="AJ82" s="16">
        <f t="shared" si="52"/>
        <v>0</v>
      </c>
      <c r="AK82" s="16">
        <f t="shared" si="53"/>
        <v>0</v>
      </c>
      <c r="AN82" t="s">
        <v>147</v>
      </c>
      <c r="AO82" s="3">
        <f t="shared" si="54"/>
        <v>0</v>
      </c>
      <c r="AP82" s="3">
        <f t="shared" si="54"/>
        <v>0</v>
      </c>
      <c r="AQ82" s="3">
        <f t="shared" si="54"/>
        <v>0</v>
      </c>
      <c r="AR82" s="3">
        <f t="shared" si="54"/>
        <v>0</v>
      </c>
      <c r="AS82" s="3">
        <f t="shared" si="54"/>
        <v>0</v>
      </c>
      <c r="AT82" s="3">
        <f t="shared" si="54"/>
        <v>0</v>
      </c>
      <c r="AU82" s="3">
        <f t="shared" si="54"/>
        <v>0</v>
      </c>
      <c r="AV82" s="3">
        <f t="shared" si="54"/>
        <v>0</v>
      </c>
      <c r="AW82" s="3">
        <f t="shared" si="54"/>
        <v>0</v>
      </c>
      <c r="AX82" s="3">
        <f t="shared" si="54"/>
        <v>0</v>
      </c>
      <c r="AY82" s="3">
        <f t="shared" si="55"/>
        <v>0</v>
      </c>
      <c r="AZ82" t="s">
        <v>147</v>
      </c>
    </row>
    <row r="83" spans="1:52" ht="15.5" x14ac:dyDescent="0.35">
      <c r="A83" s="5" t="s">
        <v>148</v>
      </c>
      <c r="B83" t="s">
        <v>146</v>
      </c>
      <c r="C83">
        <v>35</v>
      </c>
      <c r="D83" s="16">
        <v>0</v>
      </c>
      <c r="E83" s="3">
        <f t="shared" si="35"/>
        <v>0</v>
      </c>
      <c r="F83" s="16">
        <v>0</v>
      </c>
      <c r="G83" s="3">
        <f>+$F83*G$60</f>
        <v>0</v>
      </c>
      <c r="H83" s="16">
        <v>0</v>
      </c>
      <c r="I83" s="3">
        <f t="shared" si="36"/>
        <v>0</v>
      </c>
      <c r="J83" s="16">
        <v>0</v>
      </c>
      <c r="K83" s="3">
        <f t="shared" si="37"/>
        <v>0</v>
      </c>
      <c r="L83" s="16">
        <v>0</v>
      </c>
      <c r="M83" s="3">
        <f t="shared" si="38"/>
        <v>0</v>
      </c>
      <c r="N83" s="16">
        <v>0</v>
      </c>
      <c r="O83" s="3">
        <f t="shared" si="39"/>
        <v>0</v>
      </c>
      <c r="P83" s="16">
        <v>0</v>
      </c>
      <c r="Q83" s="3">
        <f t="shared" si="40"/>
        <v>0</v>
      </c>
      <c r="R83" s="16">
        <v>0</v>
      </c>
      <c r="S83" s="3">
        <f t="shared" si="41"/>
        <v>0</v>
      </c>
      <c r="T83" s="16">
        <v>0</v>
      </c>
      <c r="U83" s="3">
        <f t="shared" si="42"/>
        <v>0</v>
      </c>
      <c r="V83" s="16">
        <v>0</v>
      </c>
      <c r="W83" s="3">
        <f t="shared" si="43"/>
        <v>0</v>
      </c>
      <c r="X83" s="3">
        <f t="shared" si="56"/>
        <v>0</v>
      </c>
      <c r="AA83" t="s">
        <v>148</v>
      </c>
      <c r="AB83" s="16">
        <f t="shared" si="44"/>
        <v>0</v>
      </c>
      <c r="AC83" s="16">
        <f t="shared" si="45"/>
        <v>0</v>
      </c>
      <c r="AD83" s="16">
        <f t="shared" si="46"/>
        <v>0</v>
      </c>
      <c r="AE83" s="16">
        <f t="shared" si="47"/>
        <v>0</v>
      </c>
      <c r="AF83" s="16">
        <f t="shared" si="48"/>
        <v>0</v>
      </c>
      <c r="AG83" s="16">
        <f t="shared" si="49"/>
        <v>0</v>
      </c>
      <c r="AH83" s="16">
        <f t="shared" si="50"/>
        <v>0</v>
      </c>
      <c r="AI83" s="16">
        <f t="shared" si="51"/>
        <v>0</v>
      </c>
      <c r="AJ83" s="16">
        <f t="shared" si="52"/>
        <v>0</v>
      </c>
      <c r="AK83" s="16">
        <f t="shared" si="53"/>
        <v>0</v>
      </c>
      <c r="AN83" t="s">
        <v>148</v>
      </c>
      <c r="AO83" s="3">
        <f t="shared" si="54"/>
        <v>0</v>
      </c>
      <c r="AP83" s="3">
        <f t="shared" si="54"/>
        <v>0</v>
      </c>
      <c r="AQ83" s="3">
        <f t="shared" si="54"/>
        <v>0</v>
      </c>
      <c r="AR83" s="3">
        <f t="shared" si="54"/>
        <v>0</v>
      </c>
      <c r="AS83" s="3">
        <f t="shared" si="54"/>
        <v>0</v>
      </c>
      <c r="AT83" s="3">
        <f t="shared" si="54"/>
        <v>0</v>
      </c>
      <c r="AU83" s="3">
        <f t="shared" si="54"/>
        <v>0</v>
      </c>
      <c r="AV83" s="3">
        <f t="shared" si="54"/>
        <v>0</v>
      </c>
      <c r="AW83" s="3">
        <f t="shared" si="54"/>
        <v>0</v>
      </c>
      <c r="AX83" s="3">
        <f t="shared" si="54"/>
        <v>0</v>
      </c>
      <c r="AY83" s="3">
        <f t="shared" si="55"/>
        <v>0</v>
      </c>
      <c r="AZ83" t="s">
        <v>148</v>
      </c>
    </row>
    <row r="84" spans="1:52" ht="15.5" x14ac:dyDescent="0.35">
      <c r="A84" s="5" t="s">
        <v>149</v>
      </c>
      <c r="B84" t="s">
        <v>143</v>
      </c>
      <c r="C84">
        <v>25</v>
      </c>
      <c r="D84" s="16">
        <v>0</v>
      </c>
      <c r="E84" s="3">
        <f t="shared" si="35"/>
        <v>0</v>
      </c>
      <c r="F84" s="16">
        <v>0</v>
      </c>
      <c r="G84" s="3">
        <f t="shared" ref="G84" si="57">+$F84*G$60</f>
        <v>0</v>
      </c>
      <c r="H84" s="16">
        <v>0</v>
      </c>
      <c r="I84" s="3">
        <f t="shared" si="36"/>
        <v>0</v>
      </c>
      <c r="J84" s="16">
        <v>0</v>
      </c>
      <c r="K84" s="3">
        <f t="shared" si="37"/>
        <v>0</v>
      </c>
      <c r="L84" s="16">
        <v>0</v>
      </c>
      <c r="M84" s="3">
        <f t="shared" si="38"/>
        <v>0</v>
      </c>
      <c r="N84" s="16">
        <v>0</v>
      </c>
      <c r="O84" s="3">
        <f t="shared" si="39"/>
        <v>0</v>
      </c>
      <c r="P84" s="16">
        <v>0</v>
      </c>
      <c r="Q84" s="3">
        <f t="shared" si="40"/>
        <v>0</v>
      </c>
      <c r="R84" s="16">
        <v>0</v>
      </c>
      <c r="S84" s="3">
        <f t="shared" si="41"/>
        <v>0</v>
      </c>
      <c r="T84" s="16">
        <v>0</v>
      </c>
      <c r="U84" s="3">
        <f t="shared" si="42"/>
        <v>0</v>
      </c>
      <c r="V84" s="16">
        <v>0</v>
      </c>
      <c r="W84" s="3">
        <f t="shared" si="43"/>
        <v>0</v>
      </c>
      <c r="X84" s="3">
        <f t="shared" si="56"/>
        <v>0</v>
      </c>
      <c r="AA84" t="s">
        <v>149</v>
      </c>
      <c r="AB84" s="16">
        <f t="shared" si="44"/>
        <v>0</v>
      </c>
      <c r="AC84" s="16">
        <f t="shared" si="45"/>
        <v>0</v>
      </c>
      <c r="AD84" s="16">
        <f t="shared" si="46"/>
        <v>0</v>
      </c>
      <c r="AE84" s="16">
        <f t="shared" si="47"/>
        <v>0</v>
      </c>
      <c r="AF84" s="16">
        <f t="shared" si="48"/>
        <v>0</v>
      </c>
      <c r="AG84" s="16">
        <f t="shared" si="49"/>
        <v>0</v>
      </c>
      <c r="AH84" s="16">
        <f t="shared" si="50"/>
        <v>0</v>
      </c>
      <c r="AI84" s="16">
        <f t="shared" si="51"/>
        <v>0</v>
      </c>
      <c r="AJ84" s="16">
        <f t="shared" si="52"/>
        <v>0</v>
      </c>
      <c r="AK84" s="16">
        <f t="shared" si="53"/>
        <v>0</v>
      </c>
      <c r="AN84" t="s">
        <v>149</v>
      </c>
      <c r="AO84" s="3">
        <f t="shared" si="54"/>
        <v>0</v>
      </c>
      <c r="AP84" s="3">
        <f t="shared" si="54"/>
        <v>0</v>
      </c>
      <c r="AQ84" s="3">
        <f t="shared" si="54"/>
        <v>0</v>
      </c>
      <c r="AR84" s="3">
        <f t="shared" si="54"/>
        <v>0</v>
      </c>
      <c r="AS84" s="3">
        <f t="shared" si="54"/>
        <v>0</v>
      </c>
      <c r="AT84" s="3">
        <f t="shared" si="54"/>
        <v>0</v>
      </c>
      <c r="AU84" s="3">
        <f t="shared" si="54"/>
        <v>0</v>
      </c>
      <c r="AV84" s="3">
        <f t="shared" si="54"/>
        <v>0</v>
      </c>
      <c r="AW84" s="3">
        <f t="shared" si="54"/>
        <v>0</v>
      </c>
      <c r="AX84" s="3">
        <f t="shared" si="54"/>
        <v>0</v>
      </c>
      <c r="AY84" s="3">
        <f t="shared" si="55"/>
        <v>0</v>
      </c>
      <c r="AZ84" t="s">
        <v>149</v>
      </c>
    </row>
    <row r="85" spans="1:52" ht="15.5" x14ac:dyDescent="0.35">
      <c r="A85" s="5" t="s">
        <v>150</v>
      </c>
      <c r="D85" s="16">
        <f>SUM(D79:D84)</f>
        <v>1</v>
      </c>
      <c r="E85" s="28">
        <f>SUM(E79:E84)</f>
        <v>10.4469319027643</v>
      </c>
      <c r="F85" s="16">
        <f>SUM(F79:F84)</f>
        <v>1</v>
      </c>
      <c r="G85" s="28">
        <f t="shared" ref="G85:U85" si="58">SUM(G79:G84)</f>
        <v>9.7789045534919534</v>
      </c>
      <c r="H85" s="16">
        <f>SUM(H79:H84)</f>
        <v>1</v>
      </c>
      <c r="I85" s="28">
        <f t="shared" si="58"/>
        <v>5.3866214308494769</v>
      </c>
      <c r="J85" s="16">
        <f>SUM(J79:J84)</f>
        <v>1</v>
      </c>
      <c r="K85" s="28">
        <f t="shared" si="58"/>
        <v>0</v>
      </c>
      <c r="L85" s="16">
        <f>SUM(L79:L84)</f>
        <v>1</v>
      </c>
      <c r="M85" s="28">
        <f>SUM(M79:M84)</f>
        <v>0</v>
      </c>
      <c r="N85" s="16">
        <f>SUM(N79:N84)</f>
        <v>1</v>
      </c>
      <c r="O85" s="28">
        <f t="shared" si="58"/>
        <v>205.04028770474406</v>
      </c>
      <c r="P85" s="16">
        <f>SUM(P79:P84)</f>
        <v>1</v>
      </c>
      <c r="Q85" s="28">
        <f t="shared" si="58"/>
        <v>5.0811166389799212</v>
      </c>
      <c r="R85" s="16">
        <f>SUM(R79:R84)</f>
        <v>1</v>
      </c>
      <c r="S85" s="28">
        <f t="shared" si="58"/>
        <v>10.512179539326628</v>
      </c>
      <c r="T85" s="16">
        <f>SUM(T79:T84)</f>
        <v>1</v>
      </c>
      <c r="U85" s="28">
        <f t="shared" si="58"/>
        <v>0</v>
      </c>
      <c r="V85" s="16">
        <f>SUM(V79:V84)</f>
        <v>1</v>
      </c>
      <c r="W85" s="28">
        <f t="shared" ref="W85" si="59">SUM(W79:W84)</f>
        <v>3.9732784559374297</v>
      </c>
      <c r="X85" s="3">
        <f t="shared" si="56"/>
        <v>250.21932022609377</v>
      </c>
      <c r="AA85" t="s">
        <v>150</v>
      </c>
      <c r="AB85" s="16">
        <f>SUM(AB79:AB84)</f>
        <v>1</v>
      </c>
      <c r="AC85" s="16">
        <f t="shared" ref="AC85:AK85" si="60">SUM(AC79:AC84)</f>
        <v>1</v>
      </c>
      <c r="AD85" s="16">
        <f t="shared" si="60"/>
        <v>1</v>
      </c>
      <c r="AE85" s="16">
        <f t="shared" si="60"/>
        <v>1</v>
      </c>
      <c r="AF85" s="16">
        <f t="shared" si="60"/>
        <v>1</v>
      </c>
      <c r="AG85" s="16">
        <f t="shared" si="60"/>
        <v>1</v>
      </c>
      <c r="AH85" s="16">
        <f t="shared" si="60"/>
        <v>1</v>
      </c>
      <c r="AI85" s="16">
        <f t="shared" si="60"/>
        <v>1</v>
      </c>
      <c r="AJ85" s="16">
        <f t="shared" si="60"/>
        <v>1</v>
      </c>
      <c r="AK85" s="16">
        <f t="shared" si="60"/>
        <v>1</v>
      </c>
      <c r="AN85" t="s">
        <v>150</v>
      </c>
      <c r="AO85" s="3">
        <f t="shared" ref="AO85:AX85" si="61">SUM(AO79:AO84)</f>
        <v>10.4469319027643</v>
      </c>
      <c r="AP85" s="3">
        <f t="shared" si="61"/>
        <v>9.7789045534919534</v>
      </c>
      <c r="AQ85" s="3">
        <f t="shared" si="61"/>
        <v>5.3866214308494769</v>
      </c>
      <c r="AR85" s="3">
        <f t="shared" si="61"/>
        <v>0</v>
      </c>
      <c r="AS85" s="3">
        <f t="shared" si="61"/>
        <v>0</v>
      </c>
      <c r="AT85" s="3">
        <f t="shared" si="61"/>
        <v>205.04028770474406</v>
      </c>
      <c r="AU85" s="3">
        <f t="shared" si="61"/>
        <v>5.0811166389799212</v>
      </c>
      <c r="AV85" s="3">
        <f t="shared" si="61"/>
        <v>10.512179539326628</v>
      </c>
      <c r="AW85" s="3">
        <f t="shared" si="61"/>
        <v>0</v>
      </c>
      <c r="AX85" s="3">
        <f t="shared" si="61"/>
        <v>3.9732784559374297</v>
      </c>
      <c r="AY85" s="3">
        <f>SUM(AO85:AX85)</f>
        <v>250.21932022609377</v>
      </c>
    </row>
    <row r="86" spans="1:52" ht="15.5" x14ac:dyDescent="0.35">
      <c r="A86" s="4" t="s">
        <v>151</v>
      </c>
      <c r="D86" s="4" t="s">
        <v>72</v>
      </c>
      <c r="E86" s="4"/>
      <c r="F86" s="4" t="s">
        <v>73</v>
      </c>
      <c r="G86" s="4"/>
      <c r="H86" s="4" t="s">
        <v>80</v>
      </c>
      <c r="I86" s="4"/>
      <c r="J86" s="4" t="s">
        <v>75</v>
      </c>
      <c r="K86" s="4"/>
      <c r="L86" s="4" t="s">
        <v>76</v>
      </c>
      <c r="M86" s="4"/>
      <c r="N86" s="4" t="s">
        <v>77</v>
      </c>
      <c r="O86" s="4"/>
      <c r="P86" s="4" t="s">
        <v>78</v>
      </c>
      <c r="Q86" s="4"/>
      <c r="R86" s="4" t="s">
        <v>79</v>
      </c>
      <c r="S86" s="4"/>
      <c r="T86" s="4" t="s">
        <v>81</v>
      </c>
      <c r="U86" s="4"/>
      <c r="V86" s="4" t="s">
        <v>9</v>
      </c>
      <c r="X86" s="4" t="s">
        <v>126</v>
      </c>
    </row>
    <row r="87" spans="1:52" ht="15.5" x14ac:dyDescent="0.35">
      <c r="A87" s="4" t="s">
        <v>128</v>
      </c>
      <c r="C87" s="8" t="s">
        <v>129</v>
      </c>
      <c r="D87" s="8" t="s">
        <v>130</v>
      </c>
      <c r="E87" s="4" t="s">
        <v>58</v>
      </c>
      <c r="F87" s="8" t="s">
        <v>130</v>
      </c>
      <c r="G87" s="4" t="s">
        <v>58</v>
      </c>
      <c r="H87" s="8" t="s">
        <v>130</v>
      </c>
      <c r="I87" s="4" t="s">
        <v>58</v>
      </c>
      <c r="J87" s="8" t="s">
        <v>130</v>
      </c>
      <c r="K87" s="4" t="s">
        <v>58</v>
      </c>
      <c r="L87" s="8" t="s">
        <v>130</v>
      </c>
      <c r="M87" s="4" t="s">
        <v>58</v>
      </c>
      <c r="N87" s="8" t="s">
        <v>130</v>
      </c>
      <c r="O87" s="4" t="s">
        <v>58</v>
      </c>
      <c r="P87" s="8" t="s">
        <v>130</v>
      </c>
      <c r="Q87" s="4" t="s">
        <v>58</v>
      </c>
      <c r="R87" s="8" t="s">
        <v>130</v>
      </c>
      <c r="S87" s="4" t="s">
        <v>58</v>
      </c>
      <c r="T87" s="8" t="s">
        <v>130</v>
      </c>
      <c r="U87" s="4" t="s">
        <v>58</v>
      </c>
      <c r="V87" s="8" t="s">
        <v>130</v>
      </c>
      <c r="W87" s="4" t="s">
        <v>58</v>
      </c>
    </row>
    <row r="88" spans="1:52" ht="15.5" x14ac:dyDescent="0.35">
      <c r="A88" s="5" t="s">
        <v>152</v>
      </c>
      <c r="C88">
        <v>16</v>
      </c>
      <c r="D88" s="16">
        <v>0.8</v>
      </c>
      <c r="E88" s="3">
        <f>+$D88*E$58</f>
        <v>0.1081787809755928</v>
      </c>
      <c r="F88" s="16">
        <v>0.8</v>
      </c>
      <c r="G88" s="3">
        <f>+$F88*G$58</f>
        <v>1.9988362291670444E-2</v>
      </c>
      <c r="H88" s="16">
        <v>0.8</v>
      </c>
      <c r="I88" s="3">
        <f>+$H88*I$58</f>
        <v>3.7505432719400428E-3</v>
      </c>
      <c r="J88" s="16">
        <v>0.8</v>
      </c>
      <c r="K88" s="3">
        <f>+$J88*K$58</f>
        <v>8.0000000000000004E-4</v>
      </c>
      <c r="L88" s="16">
        <v>0.8</v>
      </c>
      <c r="M88" s="3">
        <f>+$L88*M$58</f>
        <v>8.7607852403706592E-3</v>
      </c>
      <c r="N88" s="16">
        <v>0.8</v>
      </c>
      <c r="O88" s="3">
        <f>+$N88*O$58</f>
        <v>0.30597181506544369</v>
      </c>
      <c r="P88" s="16">
        <v>0.8</v>
      </c>
      <c r="Q88" s="3">
        <f>+$P88*Q$58</f>
        <v>7.6428518845772578E-2</v>
      </c>
      <c r="R88" s="16">
        <v>0.8</v>
      </c>
      <c r="S88" s="3">
        <f>+$R88*S$58</f>
        <v>0</v>
      </c>
      <c r="T88" s="16">
        <v>0.8</v>
      </c>
      <c r="U88" s="3">
        <f>+$T88*U$58</f>
        <v>2.1384628062748486E-2</v>
      </c>
      <c r="V88" s="16">
        <v>0.8</v>
      </c>
      <c r="W88" s="3">
        <f>+$V88*W$58</f>
        <v>2.1767969973836072E-2</v>
      </c>
      <c r="X88" s="3">
        <f>+E88+G88+I88+K88+M88+O88+Q88+S88+U88+W88</f>
        <v>0.56703140372737482</v>
      </c>
    </row>
    <row r="89" spans="1:52" ht="15.5" x14ac:dyDescent="0.35">
      <c r="A89" s="5" t="s">
        <v>153</v>
      </c>
      <c r="C89">
        <v>18</v>
      </c>
      <c r="D89" s="16">
        <v>0.2</v>
      </c>
      <c r="E89" s="3">
        <f>+$D89*E$58</f>
        <v>2.7044695243898201E-2</v>
      </c>
      <c r="F89" s="16">
        <v>0.2</v>
      </c>
      <c r="G89" s="3">
        <f>+$F89*G$58</f>
        <v>4.997090572917611E-3</v>
      </c>
      <c r="H89" s="16">
        <v>0.2</v>
      </c>
      <c r="I89" s="3">
        <f>+$H89*I$58</f>
        <v>9.376358179850107E-4</v>
      </c>
      <c r="J89" s="16">
        <v>0.2</v>
      </c>
      <c r="K89" s="3">
        <f>+$J89*K$58</f>
        <v>2.0000000000000001E-4</v>
      </c>
      <c r="L89" s="16">
        <v>0.2</v>
      </c>
      <c r="M89" s="3">
        <f>+$L89*M$58</f>
        <v>2.1901963100926648E-3</v>
      </c>
      <c r="N89" s="16">
        <v>0.2</v>
      </c>
      <c r="O89" s="3">
        <f>+$N89*O$58</f>
        <v>7.6492953766360922E-2</v>
      </c>
      <c r="P89" s="16">
        <v>0.2</v>
      </c>
      <c r="Q89" s="3">
        <f>+$P89*Q$58</f>
        <v>1.9107129711443144E-2</v>
      </c>
      <c r="R89" s="16">
        <v>0.2</v>
      </c>
      <c r="S89" s="3">
        <f>+$R89*S$58</f>
        <v>0</v>
      </c>
      <c r="T89" s="16">
        <v>0.2</v>
      </c>
      <c r="U89" s="3">
        <f>+$T89*U$58</f>
        <v>5.3461570156871216E-3</v>
      </c>
      <c r="V89" s="16">
        <v>0.2</v>
      </c>
      <c r="W89" s="3">
        <f>+$V89*W$58</f>
        <v>5.4419924934590181E-3</v>
      </c>
      <c r="X89" s="3">
        <f>+E89+G89+I89+K89+M89+O89+Q89+S89+U89+W89</f>
        <v>0.1417578509318437</v>
      </c>
    </row>
    <row r="90" spans="1:52" ht="15.5" x14ac:dyDescent="0.35">
      <c r="A90" s="5" t="s">
        <v>10</v>
      </c>
      <c r="D90" s="16">
        <f>SUM(D88:D89)</f>
        <v>1</v>
      </c>
      <c r="E90" s="30">
        <f>SUM(E88:E89)</f>
        <v>0.13522347621949099</v>
      </c>
      <c r="F90" s="32">
        <f>SUM(F88:F89)</f>
        <v>1</v>
      </c>
      <c r="G90" s="30">
        <f t="shared" ref="G90:U90" si="62">SUM(G88:G89)</f>
        <v>2.4985452864588056E-2</v>
      </c>
      <c r="H90" s="32">
        <f>SUM(H88:H89)</f>
        <v>1</v>
      </c>
      <c r="I90" s="30">
        <f t="shared" si="62"/>
        <v>4.6881790899250533E-3</v>
      </c>
      <c r="J90" s="32">
        <f>SUM(J88:J89)</f>
        <v>1</v>
      </c>
      <c r="K90" s="30">
        <f t="shared" si="62"/>
        <v>1E-3</v>
      </c>
      <c r="L90" s="32">
        <f>SUM(L88:L89)</f>
        <v>1</v>
      </c>
      <c r="M90" s="30">
        <f t="shared" si="62"/>
        <v>1.0950981550463324E-2</v>
      </c>
      <c r="N90" s="32">
        <f>SUM(N88:N89)</f>
        <v>1</v>
      </c>
      <c r="O90" s="30">
        <f t="shared" si="62"/>
        <v>0.38246476883180458</v>
      </c>
      <c r="P90" s="32">
        <f>SUM(P88:P89)</f>
        <v>1</v>
      </c>
      <c r="Q90" s="30">
        <f t="shared" si="62"/>
        <v>9.5535648557215719E-2</v>
      </c>
      <c r="R90" s="32">
        <f>SUM(R88:R89)</f>
        <v>1</v>
      </c>
      <c r="S90" s="30">
        <f t="shared" si="62"/>
        <v>0</v>
      </c>
      <c r="T90" s="32">
        <f>SUM(T88:T89)</f>
        <v>1</v>
      </c>
      <c r="U90" s="30">
        <f t="shared" si="62"/>
        <v>2.6730785078435609E-2</v>
      </c>
      <c r="V90" s="32">
        <f>SUM(V88:V89)</f>
        <v>1</v>
      </c>
      <c r="W90" s="30">
        <f t="shared" ref="W90" si="63">SUM(W88:W89)</f>
        <v>2.7209962467295089E-2</v>
      </c>
      <c r="X90" s="3">
        <f>+E90+G90+I90+K90+M90+O90+Q90+S90+U90+W90</f>
        <v>0.70878925465921849</v>
      </c>
      <c r="AB90" s="4" t="s">
        <v>0</v>
      </c>
      <c r="AC90" s="4" t="s">
        <v>1</v>
      </c>
      <c r="AD90" s="4" t="s">
        <v>2</v>
      </c>
      <c r="AE90" s="4" t="s">
        <v>3</v>
      </c>
      <c r="AF90" s="4" t="s">
        <v>4</v>
      </c>
      <c r="AG90" s="4" t="s">
        <v>5</v>
      </c>
      <c r="AH90" s="4" t="s">
        <v>6</v>
      </c>
      <c r="AI90" s="4" t="s">
        <v>79</v>
      </c>
      <c r="AJ90" s="4" t="s">
        <v>81</v>
      </c>
      <c r="AK90" s="4" t="s">
        <v>9</v>
      </c>
      <c r="AL90" t="s">
        <v>126</v>
      </c>
    </row>
    <row r="91" spans="1:52" ht="15.5" x14ac:dyDescent="0.35">
      <c r="A91" s="4" t="s">
        <v>154</v>
      </c>
      <c r="AA91" t="s">
        <v>154</v>
      </c>
      <c r="AB91" s="3">
        <f>+E61</f>
        <v>135.08825274327151</v>
      </c>
      <c r="AC91" s="3">
        <f>+G61</f>
        <v>24.960467411723464</v>
      </c>
      <c r="AD91" s="3">
        <f>+I61</f>
        <v>4.683490910835129</v>
      </c>
      <c r="AE91" s="3">
        <f>+K61</f>
        <v>0.999</v>
      </c>
      <c r="AF91" s="3">
        <f>+M61</f>
        <v>10.940030568912858</v>
      </c>
      <c r="AG91" s="3">
        <f>+O61</f>
        <v>382.08230406297275</v>
      </c>
      <c r="AH91" s="3">
        <f>+Q61</f>
        <v>95.440112908658506</v>
      </c>
      <c r="AI91" s="3">
        <f>+S61</f>
        <v>0</v>
      </c>
      <c r="AJ91" s="3">
        <f>+U61</f>
        <v>26.704054293357171</v>
      </c>
      <c r="AK91" s="3">
        <f>+W61</f>
        <v>27.182752504827796</v>
      </c>
      <c r="AL91" s="3">
        <f>SUM(AB91:AK91)</f>
        <v>708.08046540455928</v>
      </c>
      <c r="AO91" s="4" t="s">
        <v>0</v>
      </c>
      <c r="AP91" s="4" t="s">
        <v>1</v>
      </c>
      <c r="AQ91" s="4" t="s">
        <v>2</v>
      </c>
      <c r="AR91" s="4" t="s">
        <v>3</v>
      </c>
      <c r="AS91" s="4" t="s">
        <v>4</v>
      </c>
      <c r="AT91" s="4" t="s">
        <v>5</v>
      </c>
      <c r="AU91" s="4" t="s">
        <v>6</v>
      </c>
      <c r="AV91" s="4" t="s">
        <v>7</v>
      </c>
      <c r="AW91" s="4" t="s">
        <v>81</v>
      </c>
      <c r="AX91" s="4" t="s">
        <v>9</v>
      </c>
      <c r="AY91" s="4" t="s">
        <v>10</v>
      </c>
    </row>
    <row r="92" spans="1:52" ht="15.5" x14ac:dyDescent="0.35">
      <c r="A92" s="5" t="s">
        <v>156</v>
      </c>
      <c r="B92" t="s">
        <v>143</v>
      </c>
      <c r="C92">
        <v>25</v>
      </c>
      <c r="D92" s="16">
        <v>0.1</v>
      </c>
      <c r="E92" s="3">
        <f t="shared" ref="E92:E97" si="64">+$D92*E$61</f>
        <v>13.508825274327151</v>
      </c>
      <c r="F92" s="16">
        <v>0.1</v>
      </c>
      <c r="G92" s="3">
        <f>+$F92*G$61</f>
        <v>2.4960467411723464</v>
      </c>
      <c r="H92" s="16">
        <v>0</v>
      </c>
      <c r="I92" s="3">
        <f t="shared" ref="I92:I97" si="65">+$H92*I$61</f>
        <v>0</v>
      </c>
      <c r="J92" s="16">
        <v>0</v>
      </c>
      <c r="K92" s="3">
        <f>+$J92*K$61</f>
        <v>0</v>
      </c>
      <c r="L92" s="16">
        <v>0.1</v>
      </c>
      <c r="M92" s="3">
        <f>+$L92*M$61</f>
        <v>1.094003056891286</v>
      </c>
      <c r="N92" s="16">
        <v>0</v>
      </c>
      <c r="O92" s="3">
        <f>+$N92*O$61</f>
        <v>0</v>
      </c>
      <c r="P92" s="16">
        <v>0</v>
      </c>
      <c r="Q92" s="3">
        <f>+$P92*Q$61</f>
        <v>0</v>
      </c>
      <c r="R92" s="16">
        <v>0</v>
      </c>
      <c r="S92" s="3">
        <f>+$R92*S$61</f>
        <v>0</v>
      </c>
      <c r="T92" s="16">
        <v>0</v>
      </c>
      <c r="U92" s="3">
        <f>+$T92*U$61</f>
        <v>0</v>
      </c>
      <c r="V92" s="16">
        <v>0</v>
      </c>
      <c r="W92" s="3">
        <f>+$V92*W$61</f>
        <v>0</v>
      </c>
      <c r="X92" s="3">
        <f t="shared" ref="X92:X98" si="66">+E92+G92+I92+K92+M92+O92+Q92+S92+U92+W92</f>
        <v>17.098875072390783</v>
      </c>
      <c r="AA92" s="5" t="s">
        <v>156</v>
      </c>
      <c r="AB92" s="16">
        <f t="shared" ref="AB92:AB98" si="67">+D92</f>
        <v>0.1</v>
      </c>
      <c r="AC92" s="16">
        <f t="shared" ref="AC92:AC98" si="68">+F92</f>
        <v>0.1</v>
      </c>
      <c r="AD92" s="16">
        <f t="shared" ref="AD92:AD97" si="69">+H92</f>
        <v>0</v>
      </c>
      <c r="AE92" s="16">
        <f t="shared" ref="AE92:AE97" si="70">+J92</f>
        <v>0</v>
      </c>
      <c r="AF92" s="16">
        <f t="shared" ref="AF92:AF98" si="71">+L92</f>
        <v>0.1</v>
      </c>
      <c r="AG92" s="16">
        <f t="shared" ref="AG92:AG98" si="72">+N92</f>
        <v>0</v>
      </c>
      <c r="AH92" s="16">
        <f t="shared" ref="AH92:AH98" si="73">+P92</f>
        <v>0</v>
      </c>
      <c r="AI92" s="16">
        <f t="shared" ref="AI92:AI98" si="74">+R92</f>
        <v>0</v>
      </c>
      <c r="AJ92" s="16">
        <f t="shared" ref="AJ92:AJ98" si="75">+T92</f>
        <v>0</v>
      </c>
      <c r="AK92" s="16">
        <f t="shared" ref="AK92:AK98" si="76">+V92</f>
        <v>0</v>
      </c>
      <c r="AL92" s="3"/>
      <c r="AN92" s="5" t="s">
        <v>156</v>
      </c>
      <c r="AO92" s="3">
        <f t="shared" ref="AO92:AO98" si="77">+E92</f>
        <v>13.508825274327151</v>
      </c>
      <c r="AP92" s="3">
        <f t="shared" ref="AP92:AP98" si="78">+G92</f>
        <v>2.4960467411723464</v>
      </c>
      <c r="AQ92" s="3">
        <f t="shared" ref="AQ92:AQ98" si="79">+I92</f>
        <v>0</v>
      </c>
      <c r="AR92" s="3">
        <f t="shared" ref="AR92:AR98" si="80">+K92</f>
        <v>0</v>
      </c>
      <c r="AS92" s="3">
        <f t="shared" ref="AS92:AS98" si="81">+M92</f>
        <v>1.094003056891286</v>
      </c>
      <c r="AT92" s="3">
        <f t="shared" ref="AT92:AT98" si="82">+O92</f>
        <v>0</v>
      </c>
      <c r="AU92" s="3">
        <f t="shared" ref="AU92:AU98" si="83">+Q92</f>
        <v>0</v>
      </c>
      <c r="AV92" s="3">
        <f t="shared" ref="AV92:AV98" si="84">+S92</f>
        <v>0</v>
      </c>
      <c r="AW92" s="3">
        <f t="shared" ref="AW92:AW98" si="85">+U92</f>
        <v>0</v>
      </c>
      <c r="AX92" s="3">
        <f t="shared" ref="AX92:AX98" si="86">+W92</f>
        <v>0</v>
      </c>
      <c r="AY92" s="3">
        <f>SUM(AO92:AX92)</f>
        <v>17.098875072390783</v>
      </c>
    </row>
    <row r="93" spans="1:52" ht="15.5" x14ac:dyDescent="0.35">
      <c r="A93" s="5" t="s">
        <v>157</v>
      </c>
      <c r="B93" t="s">
        <v>140</v>
      </c>
      <c r="C93">
        <v>25</v>
      </c>
      <c r="D93" s="16">
        <v>0.1</v>
      </c>
      <c r="E93" s="3">
        <f t="shared" si="64"/>
        <v>13.508825274327151</v>
      </c>
      <c r="F93" s="16">
        <v>0.1</v>
      </c>
      <c r="G93" s="3">
        <f t="shared" ref="G93:G97" si="87">+$F93*G$61</f>
        <v>2.4960467411723464</v>
      </c>
      <c r="H93" s="16">
        <v>0.15</v>
      </c>
      <c r="I93" s="3">
        <f t="shared" si="65"/>
        <v>0.70252363662526929</v>
      </c>
      <c r="J93" s="16">
        <v>0.15</v>
      </c>
      <c r="K93" s="3">
        <f>+$J93*K$61</f>
        <v>0.14984999999999998</v>
      </c>
      <c r="L93" s="16">
        <v>0.1</v>
      </c>
      <c r="M93" s="3">
        <f t="shared" ref="M93:M97" si="88">+$L93*M$61</f>
        <v>1.094003056891286</v>
      </c>
      <c r="N93" s="16">
        <v>0.3</v>
      </c>
      <c r="O93" s="3">
        <f t="shared" ref="O93:O97" si="89">+$N93*O$61</f>
        <v>114.62469121889183</v>
      </c>
      <c r="P93" s="16">
        <v>0.3</v>
      </c>
      <c r="Q93" s="3">
        <f t="shared" ref="Q93:Q97" si="90">+$P93*Q$61</f>
        <v>28.63203387259755</v>
      </c>
      <c r="R93" s="16">
        <v>0.25</v>
      </c>
      <c r="S93" s="3">
        <f t="shared" ref="S93:S97" si="91">+$R93*S$61</f>
        <v>0</v>
      </c>
      <c r="T93" s="16">
        <v>0.25</v>
      </c>
      <c r="U93" s="3">
        <f t="shared" ref="U93:U97" si="92">+$T93*U$61</f>
        <v>6.6760135733392927</v>
      </c>
      <c r="V93" s="16">
        <v>0.25</v>
      </c>
      <c r="W93" s="3">
        <f t="shared" ref="W93:W97" si="93">+$V93*W$61</f>
        <v>6.7956881262069491</v>
      </c>
      <c r="X93" s="3">
        <f t="shared" si="66"/>
        <v>174.6796755000517</v>
      </c>
      <c r="AA93" s="5" t="s">
        <v>157</v>
      </c>
      <c r="AB93" s="16">
        <f t="shared" si="67"/>
        <v>0.1</v>
      </c>
      <c r="AC93" s="16">
        <f t="shared" si="68"/>
        <v>0.1</v>
      </c>
      <c r="AD93" s="16">
        <f t="shared" si="69"/>
        <v>0.15</v>
      </c>
      <c r="AE93" s="16">
        <f t="shared" si="70"/>
        <v>0.15</v>
      </c>
      <c r="AF93" s="16">
        <f t="shared" si="71"/>
        <v>0.1</v>
      </c>
      <c r="AG93" s="16">
        <f t="shared" si="72"/>
        <v>0.3</v>
      </c>
      <c r="AH93" s="16">
        <f t="shared" si="73"/>
        <v>0.3</v>
      </c>
      <c r="AI93" s="16">
        <f t="shared" si="74"/>
        <v>0.25</v>
      </c>
      <c r="AJ93" s="16">
        <f t="shared" si="75"/>
        <v>0.25</v>
      </c>
      <c r="AK93" s="16">
        <f t="shared" si="76"/>
        <v>0.25</v>
      </c>
      <c r="AN93" s="5" t="s">
        <v>157</v>
      </c>
      <c r="AO93" s="3">
        <f t="shared" si="77"/>
        <v>13.508825274327151</v>
      </c>
      <c r="AP93" s="3">
        <f t="shared" si="78"/>
        <v>2.4960467411723464</v>
      </c>
      <c r="AQ93" s="3">
        <f t="shared" si="79"/>
        <v>0.70252363662526929</v>
      </c>
      <c r="AR93" s="3">
        <f t="shared" si="80"/>
        <v>0.14984999999999998</v>
      </c>
      <c r="AS93" s="3">
        <f t="shared" si="81"/>
        <v>1.094003056891286</v>
      </c>
      <c r="AT93" s="3">
        <f t="shared" si="82"/>
        <v>114.62469121889183</v>
      </c>
      <c r="AU93" s="3">
        <f t="shared" si="83"/>
        <v>28.63203387259755</v>
      </c>
      <c r="AV93" s="3">
        <f t="shared" si="84"/>
        <v>0</v>
      </c>
      <c r="AW93" s="3">
        <f t="shared" si="85"/>
        <v>6.6760135733392927</v>
      </c>
      <c r="AX93" s="3">
        <f t="shared" si="86"/>
        <v>6.7956881262069491</v>
      </c>
      <c r="AY93" s="3">
        <f t="shared" ref="AY93:AY98" si="94">SUM(AO93:AX93)</f>
        <v>174.6796755000517</v>
      </c>
    </row>
    <row r="94" spans="1:52" ht="15.5" x14ac:dyDescent="0.35">
      <c r="A94" s="5" t="s">
        <v>158</v>
      </c>
      <c r="B94" t="s">
        <v>143</v>
      </c>
      <c r="C94">
        <v>25</v>
      </c>
      <c r="D94" s="16">
        <v>0.15</v>
      </c>
      <c r="E94" s="3">
        <f t="shared" si="64"/>
        <v>20.263237911490727</v>
      </c>
      <c r="F94" s="16">
        <v>0.15</v>
      </c>
      <c r="G94" s="3">
        <f t="shared" si="87"/>
        <v>3.7440701117585196</v>
      </c>
      <c r="H94" s="16">
        <v>0</v>
      </c>
      <c r="I94" s="3">
        <f t="shared" si="65"/>
        <v>0</v>
      </c>
      <c r="J94" s="16">
        <v>0</v>
      </c>
      <c r="K94" s="3">
        <f t="shared" ref="K94:K97" si="95">+$J94*K$61</f>
        <v>0</v>
      </c>
      <c r="L94" s="16">
        <v>0.15</v>
      </c>
      <c r="M94" s="3">
        <f t="shared" si="88"/>
        <v>1.6410045853369286</v>
      </c>
      <c r="N94" s="16">
        <v>0.3</v>
      </c>
      <c r="O94" s="3">
        <f t="shared" si="89"/>
        <v>114.62469121889183</v>
      </c>
      <c r="P94" s="16">
        <v>0.3</v>
      </c>
      <c r="Q94" s="3">
        <f t="shared" si="90"/>
        <v>28.63203387259755</v>
      </c>
      <c r="R94" s="16">
        <v>0.3</v>
      </c>
      <c r="S94" s="3">
        <f t="shared" si="91"/>
        <v>0</v>
      </c>
      <c r="T94" s="16">
        <v>0.3</v>
      </c>
      <c r="U94" s="3">
        <f t="shared" si="92"/>
        <v>8.0112162880071516</v>
      </c>
      <c r="V94" s="16">
        <v>0.3</v>
      </c>
      <c r="W94" s="3">
        <f t="shared" si="93"/>
        <v>8.1548257514483389</v>
      </c>
      <c r="X94" s="3">
        <f t="shared" si="66"/>
        <v>185.07107973953103</v>
      </c>
      <c r="AA94" s="5" t="s">
        <v>158</v>
      </c>
      <c r="AB94" s="16">
        <f t="shared" si="67"/>
        <v>0.15</v>
      </c>
      <c r="AC94" s="16">
        <f t="shared" si="68"/>
        <v>0.15</v>
      </c>
      <c r="AD94" s="16">
        <f t="shared" si="69"/>
        <v>0</v>
      </c>
      <c r="AE94" s="16">
        <f t="shared" si="70"/>
        <v>0</v>
      </c>
      <c r="AF94" s="16">
        <f t="shared" si="71"/>
        <v>0.15</v>
      </c>
      <c r="AG94" s="16">
        <f t="shared" si="72"/>
        <v>0.3</v>
      </c>
      <c r="AH94" s="16">
        <f t="shared" si="73"/>
        <v>0.3</v>
      </c>
      <c r="AI94" s="16">
        <f t="shared" si="74"/>
        <v>0.3</v>
      </c>
      <c r="AJ94" s="16">
        <f t="shared" si="75"/>
        <v>0.3</v>
      </c>
      <c r="AK94" s="16">
        <f t="shared" si="76"/>
        <v>0.3</v>
      </c>
      <c r="AN94" s="5" t="s">
        <v>158</v>
      </c>
      <c r="AO94" s="3">
        <f t="shared" si="77"/>
        <v>20.263237911490727</v>
      </c>
      <c r="AP94" s="3">
        <f t="shared" si="78"/>
        <v>3.7440701117585196</v>
      </c>
      <c r="AQ94" s="3">
        <f t="shared" si="79"/>
        <v>0</v>
      </c>
      <c r="AR94" s="3">
        <f t="shared" si="80"/>
        <v>0</v>
      </c>
      <c r="AS94" s="3">
        <f t="shared" si="81"/>
        <v>1.6410045853369286</v>
      </c>
      <c r="AT94" s="3">
        <f t="shared" si="82"/>
        <v>114.62469121889183</v>
      </c>
      <c r="AU94" s="3">
        <f t="shared" si="83"/>
        <v>28.63203387259755</v>
      </c>
      <c r="AV94" s="3">
        <f t="shared" si="84"/>
        <v>0</v>
      </c>
      <c r="AW94" s="3">
        <f t="shared" si="85"/>
        <v>8.0112162880071516</v>
      </c>
      <c r="AX94" s="3">
        <f t="shared" si="86"/>
        <v>8.1548257514483389</v>
      </c>
      <c r="AY94" s="3">
        <f t="shared" si="94"/>
        <v>185.07107973953103</v>
      </c>
    </row>
    <row r="95" spans="1:52" ht="15.5" x14ac:dyDescent="0.35">
      <c r="A95" s="5" t="s">
        <v>159</v>
      </c>
      <c r="B95" t="s">
        <v>143</v>
      </c>
      <c r="C95">
        <v>25</v>
      </c>
      <c r="D95" s="16">
        <v>0.05</v>
      </c>
      <c r="E95" s="3">
        <f t="shared" si="64"/>
        <v>6.7544126371635755</v>
      </c>
      <c r="F95" s="16">
        <v>0.05</v>
      </c>
      <c r="G95" s="3">
        <f t="shared" si="87"/>
        <v>1.2480233705861732</v>
      </c>
      <c r="H95" s="16">
        <v>0</v>
      </c>
      <c r="I95" s="3">
        <f t="shared" si="65"/>
        <v>0</v>
      </c>
      <c r="J95" s="16">
        <v>0</v>
      </c>
      <c r="K95" s="3">
        <f t="shared" si="95"/>
        <v>0</v>
      </c>
      <c r="L95" s="16">
        <v>0</v>
      </c>
      <c r="M95" s="3">
        <f t="shared" si="88"/>
        <v>0</v>
      </c>
      <c r="N95" s="16">
        <v>0.02</v>
      </c>
      <c r="O95" s="3">
        <f t="shared" si="89"/>
        <v>7.6416460812594549</v>
      </c>
      <c r="P95" s="16">
        <v>0.02</v>
      </c>
      <c r="Q95" s="3">
        <f t="shared" si="90"/>
        <v>1.9088022581731701</v>
      </c>
      <c r="R95" s="16">
        <v>0.05</v>
      </c>
      <c r="S95" s="3">
        <f t="shared" si="91"/>
        <v>0</v>
      </c>
      <c r="T95" s="16">
        <v>0.05</v>
      </c>
      <c r="U95" s="3">
        <f t="shared" si="92"/>
        <v>1.3352027146678587</v>
      </c>
      <c r="V95" s="16">
        <v>0.05</v>
      </c>
      <c r="W95" s="3">
        <f t="shared" si="93"/>
        <v>1.3591376252413898</v>
      </c>
      <c r="X95" s="3">
        <f t="shared" si="66"/>
        <v>20.247224687091624</v>
      </c>
      <c r="AA95" s="5" t="s">
        <v>159</v>
      </c>
      <c r="AB95" s="16">
        <f t="shared" si="67"/>
        <v>0.05</v>
      </c>
      <c r="AC95" s="16">
        <f t="shared" si="68"/>
        <v>0.05</v>
      </c>
      <c r="AD95" s="16">
        <f t="shared" si="69"/>
        <v>0</v>
      </c>
      <c r="AE95" s="16">
        <f t="shared" si="70"/>
        <v>0</v>
      </c>
      <c r="AF95" s="16">
        <f t="shared" si="71"/>
        <v>0</v>
      </c>
      <c r="AG95" s="16">
        <f t="shared" si="72"/>
        <v>0.02</v>
      </c>
      <c r="AH95" s="16">
        <f t="shared" si="73"/>
        <v>0.02</v>
      </c>
      <c r="AI95" s="16">
        <f t="shared" si="74"/>
        <v>0.05</v>
      </c>
      <c r="AJ95" s="16">
        <f t="shared" si="75"/>
        <v>0.05</v>
      </c>
      <c r="AK95" s="16">
        <f t="shared" si="76"/>
        <v>0.05</v>
      </c>
      <c r="AN95" s="5" t="s">
        <v>159</v>
      </c>
      <c r="AO95" s="3">
        <f t="shared" si="77"/>
        <v>6.7544126371635755</v>
      </c>
      <c r="AP95" s="3">
        <f t="shared" si="78"/>
        <v>1.2480233705861732</v>
      </c>
      <c r="AQ95" s="3">
        <f t="shared" si="79"/>
        <v>0</v>
      </c>
      <c r="AR95" s="3">
        <f t="shared" si="80"/>
        <v>0</v>
      </c>
      <c r="AS95" s="3">
        <f t="shared" si="81"/>
        <v>0</v>
      </c>
      <c r="AT95" s="3">
        <f t="shared" si="82"/>
        <v>7.6416460812594549</v>
      </c>
      <c r="AU95" s="3">
        <f t="shared" si="83"/>
        <v>1.9088022581731701</v>
      </c>
      <c r="AV95" s="3">
        <f t="shared" si="84"/>
        <v>0</v>
      </c>
      <c r="AW95" s="3">
        <f t="shared" si="85"/>
        <v>1.3352027146678587</v>
      </c>
      <c r="AX95" s="3">
        <f t="shared" si="86"/>
        <v>1.3591376252413898</v>
      </c>
      <c r="AY95" s="3">
        <f t="shared" si="94"/>
        <v>20.247224687091624</v>
      </c>
    </row>
    <row r="96" spans="1:52" ht="15.5" x14ac:dyDescent="0.35">
      <c r="A96" s="5" t="s">
        <v>148</v>
      </c>
      <c r="B96" t="s">
        <v>146</v>
      </c>
      <c r="C96">
        <v>35</v>
      </c>
      <c r="D96" s="16">
        <v>0.2</v>
      </c>
      <c r="E96" s="3">
        <f t="shared" si="64"/>
        <v>27.017650548654302</v>
      </c>
      <c r="F96" s="16">
        <v>0.15</v>
      </c>
      <c r="G96" s="3">
        <f t="shared" si="87"/>
        <v>3.7440701117585196</v>
      </c>
      <c r="H96" s="16">
        <v>0.2</v>
      </c>
      <c r="I96" s="3">
        <f t="shared" si="65"/>
        <v>0.93669818216702583</v>
      </c>
      <c r="J96" s="16">
        <v>0.2</v>
      </c>
      <c r="K96" s="3">
        <f t="shared" si="95"/>
        <v>0.19980000000000001</v>
      </c>
      <c r="L96" s="16">
        <v>0</v>
      </c>
      <c r="M96" s="3">
        <f t="shared" si="88"/>
        <v>0</v>
      </c>
      <c r="N96" s="16">
        <v>0.1</v>
      </c>
      <c r="O96" s="3">
        <f t="shared" si="89"/>
        <v>38.208230406297275</v>
      </c>
      <c r="P96" s="16">
        <v>0.1</v>
      </c>
      <c r="Q96" s="3">
        <f t="shared" si="90"/>
        <v>9.5440112908658516</v>
      </c>
      <c r="R96" s="16">
        <v>0</v>
      </c>
      <c r="S96" s="3">
        <f t="shared" si="91"/>
        <v>0</v>
      </c>
      <c r="T96" s="16">
        <v>0</v>
      </c>
      <c r="U96" s="3">
        <f t="shared" si="92"/>
        <v>0</v>
      </c>
      <c r="V96" s="16">
        <v>0</v>
      </c>
      <c r="W96" s="3">
        <f t="shared" si="93"/>
        <v>0</v>
      </c>
      <c r="X96" s="3">
        <f t="shared" si="66"/>
        <v>79.650460539742966</v>
      </c>
      <c r="AA96" s="5" t="s">
        <v>148</v>
      </c>
      <c r="AB96" s="16">
        <f t="shared" si="67"/>
        <v>0.2</v>
      </c>
      <c r="AC96" s="16">
        <f t="shared" si="68"/>
        <v>0.15</v>
      </c>
      <c r="AD96" s="16">
        <f t="shared" si="69"/>
        <v>0.2</v>
      </c>
      <c r="AE96" s="16">
        <f t="shared" si="70"/>
        <v>0.2</v>
      </c>
      <c r="AF96" s="16">
        <f t="shared" si="71"/>
        <v>0</v>
      </c>
      <c r="AG96" s="16">
        <f t="shared" si="72"/>
        <v>0.1</v>
      </c>
      <c r="AH96" s="16">
        <f t="shared" si="73"/>
        <v>0.1</v>
      </c>
      <c r="AI96" s="16">
        <f t="shared" si="74"/>
        <v>0</v>
      </c>
      <c r="AJ96" s="16">
        <f t="shared" si="75"/>
        <v>0</v>
      </c>
      <c r="AK96" s="16">
        <f t="shared" si="76"/>
        <v>0</v>
      </c>
      <c r="AN96" s="5" t="s">
        <v>148</v>
      </c>
      <c r="AO96" s="3">
        <f t="shared" si="77"/>
        <v>27.017650548654302</v>
      </c>
      <c r="AP96" s="3">
        <f t="shared" si="78"/>
        <v>3.7440701117585196</v>
      </c>
      <c r="AQ96" s="3">
        <f t="shared" si="79"/>
        <v>0.93669818216702583</v>
      </c>
      <c r="AR96" s="3">
        <f t="shared" si="80"/>
        <v>0.19980000000000001</v>
      </c>
      <c r="AS96" s="3">
        <f t="shared" si="81"/>
        <v>0</v>
      </c>
      <c r="AT96" s="3">
        <f t="shared" si="82"/>
        <v>38.208230406297275</v>
      </c>
      <c r="AU96" s="3">
        <f t="shared" si="83"/>
        <v>9.5440112908658516</v>
      </c>
      <c r="AV96" s="3">
        <f t="shared" si="84"/>
        <v>0</v>
      </c>
      <c r="AW96" s="3">
        <f t="shared" si="85"/>
        <v>0</v>
      </c>
      <c r="AX96" s="3">
        <f t="shared" si="86"/>
        <v>0</v>
      </c>
      <c r="AY96" s="3">
        <f t="shared" si="94"/>
        <v>79.650460539742966</v>
      </c>
    </row>
    <row r="97" spans="1:51" ht="15.5" x14ac:dyDescent="0.35">
      <c r="A97" s="5" t="s">
        <v>149</v>
      </c>
      <c r="B97" t="s">
        <v>143</v>
      </c>
      <c r="C97">
        <v>25</v>
      </c>
      <c r="D97" s="16">
        <v>0.4</v>
      </c>
      <c r="E97" s="3">
        <f t="shared" si="64"/>
        <v>54.035301097308604</v>
      </c>
      <c r="F97" s="16">
        <v>0.45</v>
      </c>
      <c r="G97" s="3">
        <f t="shared" si="87"/>
        <v>11.232210335275559</v>
      </c>
      <c r="H97" s="16">
        <v>0.65</v>
      </c>
      <c r="I97" s="3">
        <f t="shared" si="65"/>
        <v>3.0442690920428341</v>
      </c>
      <c r="J97" s="16">
        <v>0.65</v>
      </c>
      <c r="K97" s="3">
        <f t="shared" si="95"/>
        <v>0.64934999999999998</v>
      </c>
      <c r="L97" s="16">
        <v>0.65</v>
      </c>
      <c r="M97" s="3">
        <f t="shared" si="88"/>
        <v>7.111019869793358</v>
      </c>
      <c r="N97" s="16">
        <v>0.28000000000000003</v>
      </c>
      <c r="O97" s="3">
        <f t="shared" si="89"/>
        <v>106.98304513763239</v>
      </c>
      <c r="P97" s="16">
        <v>0.28000000000000003</v>
      </c>
      <c r="Q97" s="3">
        <f t="shared" si="90"/>
        <v>26.723231614424385</v>
      </c>
      <c r="R97" s="16">
        <v>0.4</v>
      </c>
      <c r="S97" s="3">
        <f t="shared" si="91"/>
        <v>0</v>
      </c>
      <c r="T97" s="16">
        <v>0.4</v>
      </c>
      <c r="U97" s="3">
        <f t="shared" si="92"/>
        <v>10.681621717342869</v>
      </c>
      <c r="V97" s="16">
        <v>0.4</v>
      </c>
      <c r="W97" s="3">
        <f t="shared" si="93"/>
        <v>10.873101001931119</v>
      </c>
      <c r="X97" s="3">
        <f t="shared" si="66"/>
        <v>231.33314986575107</v>
      </c>
      <c r="AA97" s="5" t="s">
        <v>149</v>
      </c>
      <c r="AB97" s="16">
        <f t="shared" si="67"/>
        <v>0.4</v>
      </c>
      <c r="AC97" s="16">
        <f t="shared" si="68"/>
        <v>0.45</v>
      </c>
      <c r="AD97" s="16">
        <f t="shared" si="69"/>
        <v>0.65</v>
      </c>
      <c r="AE97" s="16">
        <f t="shared" si="70"/>
        <v>0.65</v>
      </c>
      <c r="AF97" s="16">
        <f t="shared" si="71"/>
        <v>0.65</v>
      </c>
      <c r="AG97" s="16">
        <f t="shared" si="72"/>
        <v>0.28000000000000003</v>
      </c>
      <c r="AH97" s="16">
        <f t="shared" si="73"/>
        <v>0.28000000000000003</v>
      </c>
      <c r="AI97" s="16">
        <f t="shared" si="74"/>
        <v>0.4</v>
      </c>
      <c r="AJ97" s="16">
        <f t="shared" si="75"/>
        <v>0.4</v>
      </c>
      <c r="AK97" s="16">
        <f t="shared" si="76"/>
        <v>0.4</v>
      </c>
      <c r="AN97" s="5" t="s">
        <v>149</v>
      </c>
      <c r="AO97" s="3">
        <f t="shared" si="77"/>
        <v>54.035301097308604</v>
      </c>
      <c r="AP97" s="3">
        <f t="shared" si="78"/>
        <v>11.232210335275559</v>
      </c>
      <c r="AQ97" s="3">
        <f t="shared" si="79"/>
        <v>3.0442690920428341</v>
      </c>
      <c r="AR97" s="3">
        <f t="shared" si="80"/>
        <v>0.64934999999999998</v>
      </c>
      <c r="AS97" s="3">
        <f t="shared" si="81"/>
        <v>7.111019869793358</v>
      </c>
      <c r="AT97" s="3">
        <f t="shared" si="82"/>
        <v>106.98304513763239</v>
      </c>
      <c r="AU97" s="3">
        <f t="shared" si="83"/>
        <v>26.723231614424385</v>
      </c>
      <c r="AV97" s="3">
        <f t="shared" si="84"/>
        <v>0</v>
      </c>
      <c r="AW97" s="3">
        <f t="shared" si="85"/>
        <v>10.681621717342869</v>
      </c>
      <c r="AX97" s="3">
        <f t="shared" si="86"/>
        <v>10.873101001931119</v>
      </c>
      <c r="AY97" s="3">
        <f t="shared" si="94"/>
        <v>231.33314986575107</v>
      </c>
    </row>
    <row r="98" spans="1:51" ht="15.5" x14ac:dyDescent="0.35">
      <c r="A98" s="5" t="s">
        <v>10</v>
      </c>
      <c r="D98" s="16">
        <f>SUM(D92:D97)</f>
        <v>1</v>
      </c>
      <c r="E98" s="30">
        <f t="shared" ref="E98:U98" si="96">SUM(E92:E97)</f>
        <v>135.08825274327151</v>
      </c>
      <c r="F98" s="16">
        <f>SUM(F92:F97)</f>
        <v>1</v>
      </c>
      <c r="G98" s="30">
        <f t="shared" si="96"/>
        <v>24.960467411723464</v>
      </c>
      <c r="H98" s="16">
        <f>SUM(H92:H97)</f>
        <v>1</v>
      </c>
      <c r="I98" s="30">
        <f t="shared" si="96"/>
        <v>4.683490910835129</v>
      </c>
      <c r="J98" s="16">
        <f>SUM(J92:J97)</f>
        <v>1</v>
      </c>
      <c r="K98" s="30">
        <f t="shared" si="96"/>
        <v>0.999</v>
      </c>
      <c r="L98" s="16">
        <f>SUM(L92:L97)</f>
        <v>1</v>
      </c>
      <c r="M98" s="30">
        <f t="shared" si="96"/>
        <v>10.940030568912858</v>
      </c>
      <c r="N98" s="16">
        <f>SUM(N92:N97)</f>
        <v>1</v>
      </c>
      <c r="O98" s="30">
        <f t="shared" si="96"/>
        <v>382.08230406297275</v>
      </c>
      <c r="P98" s="16">
        <f>SUM(P92:P97)</f>
        <v>1</v>
      </c>
      <c r="Q98" s="30">
        <f t="shared" si="96"/>
        <v>95.440112908658506</v>
      </c>
      <c r="R98" s="16">
        <f>SUM(R92:R97)</f>
        <v>1</v>
      </c>
      <c r="S98" s="30">
        <f t="shared" si="96"/>
        <v>0</v>
      </c>
      <c r="T98" s="16">
        <f>SUM(T92:T97)</f>
        <v>1</v>
      </c>
      <c r="U98" s="30">
        <f t="shared" si="96"/>
        <v>26.704054293357174</v>
      </c>
      <c r="V98" s="16">
        <f>SUM(V92:V97)</f>
        <v>1</v>
      </c>
      <c r="W98" s="30">
        <f t="shared" ref="W98" si="97">SUM(W92:W97)</f>
        <v>27.182752504827796</v>
      </c>
      <c r="X98" s="3">
        <f t="shared" si="66"/>
        <v>708.08046540455928</v>
      </c>
      <c r="AA98" s="5" t="s">
        <v>10</v>
      </c>
      <c r="AB98" s="16">
        <f t="shared" si="67"/>
        <v>1</v>
      </c>
      <c r="AC98" s="16">
        <f t="shared" si="68"/>
        <v>1</v>
      </c>
      <c r="AD98" s="16">
        <v>1</v>
      </c>
      <c r="AE98" s="16">
        <f>+H98</f>
        <v>1</v>
      </c>
      <c r="AF98" s="16">
        <f t="shared" si="71"/>
        <v>1</v>
      </c>
      <c r="AG98" s="16">
        <f t="shared" si="72"/>
        <v>1</v>
      </c>
      <c r="AH98" s="16">
        <f t="shared" si="73"/>
        <v>1</v>
      </c>
      <c r="AI98" s="16">
        <f t="shared" si="74"/>
        <v>1</v>
      </c>
      <c r="AJ98" s="16">
        <f t="shared" si="75"/>
        <v>1</v>
      </c>
      <c r="AK98" s="16">
        <f t="shared" si="76"/>
        <v>1</v>
      </c>
      <c r="AN98" s="5" t="s">
        <v>10</v>
      </c>
      <c r="AO98" s="3">
        <f t="shared" si="77"/>
        <v>135.08825274327151</v>
      </c>
      <c r="AP98" s="3">
        <f t="shared" si="78"/>
        <v>24.960467411723464</v>
      </c>
      <c r="AQ98" s="3">
        <f t="shared" si="79"/>
        <v>4.683490910835129</v>
      </c>
      <c r="AR98" s="3">
        <f t="shared" si="80"/>
        <v>0.999</v>
      </c>
      <c r="AS98" s="3">
        <f t="shared" si="81"/>
        <v>10.940030568912858</v>
      </c>
      <c r="AT98" s="3">
        <f t="shared" si="82"/>
        <v>382.08230406297275</v>
      </c>
      <c r="AU98" s="3">
        <f t="shared" si="83"/>
        <v>95.440112908658506</v>
      </c>
      <c r="AV98" s="3">
        <f t="shared" si="84"/>
        <v>0</v>
      </c>
      <c r="AW98" s="3">
        <f t="shared" si="85"/>
        <v>26.704054293357174</v>
      </c>
      <c r="AX98" s="3">
        <f t="shared" si="86"/>
        <v>27.182752504827796</v>
      </c>
      <c r="AY98" s="3">
        <f t="shared" si="94"/>
        <v>708.08046540455928</v>
      </c>
    </row>
    <row r="99" spans="1:51" ht="15.5" x14ac:dyDescent="0.35">
      <c r="A99" s="4" t="s">
        <v>160</v>
      </c>
      <c r="D99" s="4" t="s">
        <v>72</v>
      </c>
      <c r="E99" s="4"/>
      <c r="F99" s="4" t="s">
        <v>73</v>
      </c>
      <c r="G99" s="4"/>
      <c r="H99" s="4" t="s">
        <v>80</v>
      </c>
      <c r="I99" s="4"/>
      <c r="J99" s="4" t="s">
        <v>75</v>
      </c>
      <c r="K99" s="4"/>
      <c r="L99" s="4" t="s">
        <v>76</v>
      </c>
      <c r="M99" s="4"/>
      <c r="N99" s="4" t="s">
        <v>77</v>
      </c>
      <c r="O99" s="4"/>
      <c r="P99" s="4" t="s">
        <v>78</v>
      </c>
      <c r="Q99" s="4"/>
      <c r="R99" s="4" t="s">
        <v>79</v>
      </c>
      <c r="S99" s="4"/>
      <c r="T99" s="4" t="s">
        <v>81</v>
      </c>
      <c r="U99" s="4"/>
      <c r="V99" s="4" t="s">
        <v>9</v>
      </c>
      <c r="X99" s="4" t="s">
        <v>126</v>
      </c>
      <c r="AB99" s="16"/>
      <c r="AC99" s="16"/>
      <c r="AD99" s="16"/>
      <c r="AE99" s="16"/>
      <c r="AF99" s="16"/>
      <c r="AG99" s="16"/>
      <c r="AH99" s="16"/>
      <c r="AI99" s="16"/>
      <c r="AJ99" s="16"/>
      <c r="AK99" s="16"/>
    </row>
    <row r="100" spans="1:51" ht="15.5" x14ac:dyDescent="0.35">
      <c r="A100" s="4" t="s">
        <v>161</v>
      </c>
      <c r="C100" s="8" t="s">
        <v>129</v>
      </c>
      <c r="D100" s="8" t="s">
        <v>130</v>
      </c>
      <c r="E100" s="4" t="s">
        <v>58</v>
      </c>
      <c r="F100" s="8" t="s">
        <v>130</v>
      </c>
      <c r="G100" s="4" t="s">
        <v>58</v>
      </c>
      <c r="H100" s="8" t="s">
        <v>130</v>
      </c>
      <c r="I100" s="4" t="s">
        <v>58</v>
      </c>
      <c r="J100" s="8" t="s">
        <v>130</v>
      </c>
      <c r="K100" s="4" t="s">
        <v>58</v>
      </c>
      <c r="L100" s="8" t="s">
        <v>130</v>
      </c>
      <c r="M100" s="4" t="s">
        <v>58</v>
      </c>
      <c r="N100" s="8" t="s">
        <v>130</v>
      </c>
      <c r="O100" s="4" t="s">
        <v>58</v>
      </c>
      <c r="P100" s="8" t="s">
        <v>130</v>
      </c>
      <c r="Q100" s="4" t="s">
        <v>58</v>
      </c>
      <c r="R100" s="8" t="s">
        <v>130</v>
      </c>
      <c r="S100" s="4" t="s">
        <v>58</v>
      </c>
      <c r="T100" s="8" t="s">
        <v>130</v>
      </c>
      <c r="U100" s="4" t="s">
        <v>58</v>
      </c>
      <c r="V100" s="8" t="s">
        <v>130</v>
      </c>
      <c r="W100" s="4" t="s">
        <v>58</v>
      </c>
      <c r="AA100" s="4" t="s">
        <v>161</v>
      </c>
      <c r="AB100" s="4" t="s">
        <v>0</v>
      </c>
      <c r="AC100" s="4" t="s">
        <v>1</v>
      </c>
      <c r="AD100" s="4" t="s">
        <v>2</v>
      </c>
      <c r="AE100" s="4" t="s">
        <v>3</v>
      </c>
      <c r="AF100" s="4" t="s">
        <v>4</v>
      </c>
      <c r="AG100" s="4" t="s">
        <v>5</v>
      </c>
      <c r="AH100" s="4" t="s">
        <v>6</v>
      </c>
      <c r="AI100" s="4" t="s">
        <v>79</v>
      </c>
      <c r="AJ100" s="4" t="s">
        <v>81</v>
      </c>
      <c r="AK100" s="4" t="s">
        <v>9</v>
      </c>
    </row>
    <row r="101" spans="1:51" ht="15.5" x14ac:dyDescent="0.35">
      <c r="A101" s="5" t="s">
        <v>152</v>
      </c>
      <c r="C101">
        <v>16</v>
      </c>
      <c r="D101" s="16">
        <v>0.8</v>
      </c>
      <c r="E101" s="3">
        <f>+D101*E$62</f>
        <v>6.7796737755286815E-2</v>
      </c>
      <c r="F101" s="16">
        <v>0.8</v>
      </c>
      <c r="G101" s="3">
        <f>+F101*G$62</f>
        <v>2.1213300217058743E-2</v>
      </c>
      <c r="H101" s="16">
        <v>0.8</v>
      </c>
      <c r="I101" s="3">
        <f>+H101*I$62</f>
        <v>4.6999449731268614E-3</v>
      </c>
      <c r="J101" s="16">
        <v>0.8</v>
      </c>
      <c r="K101" s="3">
        <f>+J101*K$62</f>
        <v>8.0000000000000004E-4</v>
      </c>
      <c r="L101" s="16">
        <v>0.8</v>
      </c>
      <c r="M101" s="3">
        <f>+L101*M$62</f>
        <v>7.1537443667910525E-3</v>
      </c>
      <c r="N101" s="16">
        <v>0.8</v>
      </c>
      <c r="O101" s="3">
        <f>+N101*O$62</f>
        <v>0.24815555756512486</v>
      </c>
      <c r="P101" s="16">
        <v>0.8</v>
      </c>
      <c r="Q101" s="3">
        <f>+P101*Q$62</f>
        <v>5.483828516997992E-2</v>
      </c>
      <c r="R101" s="16">
        <v>0.2</v>
      </c>
      <c r="S101" s="3">
        <f>+R101*S$62</f>
        <v>1.8690412088394432E-3</v>
      </c>
      <c r="T101" s="16">
        <v>0.8</v>
      </c>
      <c r="U101" s="3">
        <f>+T101*U$62</f>
        <v>7.3209492626272179E-3</v>
      </c>
      <c r="V101" s="16">
        <v>0.8</v>
      </c>
      <c r="W101" s="3">
        <f>+V101*W$62</f>
        <v>2.3792587436936838E-2</v>
      </c>
      <c r="X101" s="3">
        <f>+W101+U101+S101+Q101+O101+M101+K101+I101+G101+E101</f>
        <v>0.43764014795577183</v>
      </c>
      <c r="AA101" s="5" t="s">
        <v>152</v>
      </c>
      <c r="AB101" s="16">
        <f>+D101</f>
        <v>0.8</v>
      </c>
      <c r="AC101" s="16">
        <f>+F101</f>
        <v>0.8</v>
      </c>
      <c r="AD101" s="16">
        <f>+H101</f>
        <v>0.8</v>
      </c>
      <c r="AE101" s="16">
        <f>+J101</f>
        <v>0.8</v>
      </c>
      <c r="AF101" s="16">
        <f>+L101</f>
        <v>0.8</v>
      </c>
      <c r="AG101" s="16">
        <f>+N101</f>
        <v>0.8</v>
      </c>
      <c r="AH101" s="16">
        <f>+P101</f>
        <v>0.8</v>
      </c>
      <c r="AI101" s="16">
        <f>+R101</f>
        <v>0.2</v>
      </c>
      <c r="AJ101" s="16">
        <f>+T101</f>
        <v>0.8</v>
      </c>
      <c r="AK101" s="16">
        <f>+V101</f>
        <v>0.8</v>
      </c>
    </row>
    <row r="102" spans="1:51" ht="15.5" x14ac:dyDescent="0.35">
      <c r="A102" s="5" t="s">
        <v>153</v>
      </c>
      <c r="C102">
        <v>18</v>
      </c>
      <c r="D102" s="16">
        <v>0.2</v>
      </c>
      <c r="E102" s="3">
        <f>+D102*E$62</f>
        <v>1.6949184438821704E-2</v>
      </c>
      <c r="F102" s="16">
        <v>0.2</v>
      </c>
      <c r="G102" s="3">
        <f>+F102*G$62</f>
        <v>5.3033250542646859E-3</v>
      </c>
      <c r="H102" s="16">
        <v>0.2</v>
      </c>
      <c r="I102" s="3">
        <f>+H102*I$62</f>
        <v>1.1749862432817153E-3</v>
      </c>
      <c r="J102" s="16">
        <v>0.2</v>
      </c>
      <c r="K102" s="3">
        <f>+J102*K$62</f>
        <v>2.0000000000000001E-4</v>
      </c>
      <c r="L102" s="16">
        <v>0.2</v>
      </c>
      <c r="M102" s="3">
        <f>+L102*M$62</f>
        <v>1.7884360916977631E-3</v>
      </c>
      <c r="N102" s="16">
        <v>0.2</v>
      </c>
      <c r="O102" s="3">
        <f>+N102*O$62</f>
        <v>6.2038889391281216E-2</v>
      </c>
      <c r="P102" s="16">
        <v>0.2</v>
      </c>
      <c r="Q102" s="3">
        <f>+P102*Q$62</f>
        <v>1.370957129249498E-2</v>
      </c>
      <c r="R102" s="16">
        <v>0.8</v>
      </c>
      <c r="S102" s="3">
        <f>+R102*S$62</f>
        <v>7.476164835357773E-3</v>
      </c>
      <c r="T102" s="16">
        <v>0.2</v>
      </c>
      <c r="U102" s="3">
        <f>+T102*U$62</f>
        <v>1.8302373156568045E-3</v>
      </c>
      <c r="V102" s="16">
        <v>0.2</v>
      </c>
      <c r="W102" s="3">
        <f>+V102*W$62</f>
        <v>5.9481468592342095E-3</v>
      </c>
      <c r="X102" s="3">
        <f>+W102+U102+S102+Q102+O102+M102+K102+I102+G102+E102</f>
        <v>0.11641894152209087</v>
      </c>
      <c r="AA102" s="5" t="s">
        <v>153</v>
      </c>
      <c r="AB102" s="16">
        <f>+D102</f>
        <v>0.2</v>
      </c>
      <c r="AC102" s="16">
        <f>+F102</f>
        <v>0.2</v>
      </c>
      <c r="AD102" s="16">
        <f>+H102</f>
        <v>0.2</v>
      </c>
      <c r="AE102" s="16">
        <f>+J102</f>
        <v>0.2</v>
      </c>
      <c r="AF102" s="16">
        <f>+L102</f>
        <v>0.2</v>
      </c>
      <c r="AG102" s="16">
        <f>+N102</f>
        <v>0.2</v>
      </c>
      <c r="AH102" s="16">
        <f>+P102</f>
        <v>0.2</v>
      </c>
      <c r="AI102" s="16">
        <f>+R102</f>
        <v>0.8</v>
      </c>
      <c r="AJ102" s="16">
        <f>+T102</f>
        <v>0.2</v>
      </c>
      <c r="AK102" s="16">
        <f>+V102</f>
        <v>0.2</v>
      </c>
    </row>
    <row r="103" spans="1:51" ht="15.5" x14ac:dyDescent="0.35">
      <c r="A103" s="5" t="s">
        <v>10</v>
      </c>
      <c r="D103" s="16">
        <f t="shared" ref="D103:X103" si="98">SUM(D101:D102)</f>
        <v>1</v>
      </c>
      <c r="E103" s="3">
        <f t="shared" si="98"/>
        <v>8.4745922194108522E-2</v>
      </c>
      <c r="F103" s="16">
        <f t="shared" si="98"/>
        <v>1</v>
      </c>
      <c r="G103" s="3">
        <f t="shared" si="98"/>
        <v>2.6516625271323431E-2</v>
      </c>
      <c r="H103" s="16">
        <f t="shared" si="98"/>
        <v>1</v>
      </c>
      <c r="I103" s="3">
        <f t="shared" si="98"/>
        <v>5.8749312164085767E-3</v>
      </c>
      <c r="J103" s="16">
        <f t="shared" si="98"/>
        <v>1</v>
      </c>
      <c r="K103" s="3">
        <f t="shared" si="98"/>
        <v>1E-3</v>
      </c>
      <c r="L103" s="16">
        <f t="shared" si="98"/>
        <v>1</v>
      </c>
      <c r="M103" s="3">
        <f t="shared" si="98"/>
        <v>8.9421804584888156E-3</v>
      </c>
      <c r="N103" s="16">
        <f t="shared" si="98"/>
        <v>1</v>
      </c>
      <c r="O103" s="3">
        <f t="shared" si="98"/>
        <v>0.31019444695640608</v>
      </c>
      <c r="P103" s="16">
        <f t="shared" si="98"/>
        <v>1</v>
      </c>
      <c r="Q103" s="3">
        <f t="shared" si="98"/>
        <v>6.8547856462474896E-2</v>
      </c>
      <c r="R103" s="16">
        <f t="shared" ref="R103" si="99">SUM(R101:R102)</f>
        <v>1</v>
      </c>
      <c r="S103" s="3">
        <f t="shared" si="98"/>
        <v>9.3452060441972171E-3</v>
      </c>
      <c r="T103" s="16">
        <f t="shared" ref="T103" si="100">SUM(T101:T102)</f>
        <v>1</v>
      </c>
      <c r="U103" s="3">
        <f t="shared" si="98"/>
        <v>9.1511865782840218E-3</v>
      </c>
      <c r="V103" s="16">
        <f t="shared" ref="V103" si="101">SUM(V101:V102)</f>
        <v>1</v>
      </c>
      <c r="W103" s="3">
        <f t="shared" si="98"/>
        <v>2.9740734296171047E-2</v>
      </c>
      <c r="X103" s="3">
        <f t="shared" si="98"/>
        <v>0.55405908947786275</v>
      </c>
      <c r="AA103" s="5" t="s">
        <v>10</v>
      </c>
      <c r="AB103" s="16">
        <f>+D103</f>
        <v>1</v>
      </c>
      <c r="AC103" s="16">
        <f>+F103</f>
        <v>1</v>
      </c>
      <c r="AD103" s="16">
        <f>+G103</f>
        <v>2.6516625271323431E-2</v>
      </c>
      <c r="AE103" s="16">
        <f>+H103</f>
        <v>1</v>
      </c>
      <c r="AF103" s="16">
        <f>+L103</f>
        <v>1</v>
      </c>
      <c r="AG103" s="16">
        <f>+N103</f>
        <v>1</v>
      </c>
      <c r="AH103" s="16">
        <f>+P103</f>
        <v>1</v>
      </c>
      <c r="AI103" s="16">
        <f>+R103</f>
        <v>1</v>
      </c>
      <c r="AJ103" s="16">
        <f>+T103</f>
        <v>1</v>
      </c>
      <c r="AK103" s="16">
        <f>+V103</f>
        <v>1</v>
      </c>
    </row>
    <row r="104" spans="1:51" ht="15.5" x14ac:dyDescent="0.35">
      <c r="A104" s="5"/>
      <c r="D104" s="16"/>
      <c r="E104" s="3"/>
      <c r="F104" s="16"/>
      <c r="G104" s="3"/>
      <c r="H104" s="16"/>
      <c r="I104" s="3"/>
      <c r="J104" s="16"/>
      <c r="K104" s="3"/>
      <c r="L104" s="16"/>
      <c r="M104" s="3"/>
      <c r="N104" s="16"/>
      <c r="O104" s="3"/>
      <c r="P104" s="16"/>
      <c r="Q104" s="3"/>
      <c r="R104" s="16"/>
      <c r="S104" s="3"/>
      <c r="T104" s="16"/>
      <c r="U104" s="3"/>
      <c r="V104" s="16"/>
      <c r="W104" s="3"/>
      <c r="X104" s="3"/>
      <c r="AA104" s="5"/>
    </row>
    <row r="105" spans="1:51" ht="15.5" x14ac:dyDescent="0.35">
      <c r="A105" s="4" t="s">
        <v>162</v>
      </c>
      <c r="D105" s="16"/>
      <c r="E105" s="3"/>
      <c r="F105" s="16"/>
      <c r="G105" s="3"/>
      <c r="H105" s="3"/>
      <c r="I105" s="3"/>
      <c r="J105" s="3"/>
      <c r="K105" s="3"/>
      <c r="L105" s="3"/>
      <c r="M105" s="3"/>
      <c r="N105" s="3"/>
      <c r="O105" s="3"/>
      <c r="P105" s="3"/>
      <c r="Q105" s="3"/>
      <c r="R105" s="3"/>
      <c r="S105" s="3"/>
      <c r="T105" s="3"/>
      <c r="U105" s="3"/>
      <c r="V105" s="3"/>
      <c r="W105" s="3"/>
      <c r="X105" s="3"/>
      <c r="AA105" s="4" t="s">
        <v>163</v>
      </c>
      <c r="AB105" s="4" t="s">
        <v>0</v>
      </c>
      <c r="AC105" s="4" t="s">
        <v>1</v>
      </c>
      <c r="AD105" s="4" t="s">
        <v>2</v>
      </c>
      <c r="AE105" s="4" t="s">
        <v>3</v>
      </c>
      <c r="AF105" s="4" t="s">
        <v>4</v>
      </c>
      <c r="AG105" s="4" t="s">
        <v>5</v>
      </c>
      <c r="AH105" s="4" t="s">
        <v>6</v>
      </c>
      <c r="AI105" s="4" t="s">
        <v>79</v>
      </c>
      <c r="AJ105" s="4" t="s">
        <v>81</v>
      </c>
      <c r="AK105" s="4" t="s">
        <v>9</v>
      </c>
      <c r="AL105" t="s">
        <v>126</v>
      </c>
      <c r="AN105" s="4" t="s">
        <v>164</v>
      </c>
      <c r="AO105" s="4" t="s">
        <v>0</v>
      </c>
      <c r="AP105" s="4" t="s">
        <v>1</v>
      </c>
      <c r="AQ105" s="4" t="s">
        <v>2</v>
      </c>
      <c r="AR105" s="4" t="s">
        <v>3</v>
      </c>
      <c r="AS105" s="4" t="s">
        <v>4</v>
      </c>
      <c r="AT105" s="4" t="s">
        <v>5</v>
      </c>
      <c r="AU105" s="4" t="s">
        <v>6</v>
      </c>
      <c r="AV105" s="4" t="s">
        <v>79</v>
      </c>
      <c r="AW105" s="4" t="s">
        <v>81</v>
      </c>
      <c r="AX105" s="4" t="s">
        <v>9</v>
      </c>
      <c r="AY105" t="s">
        <v>126</v>
      </c>
    </row>
    <row r="106" spans="1:51" ht="15.5" x14ac:dyDescent="0.35">
      <c r="A106" s="5" t="s">
        <v>165</v>
      </c>
      <c r="B106" t="s">
        <v>166</v>
      </c>
      <c r="C106">
        <v>15</v>
      </c>
      <c r="D106" s="16">
        <v>0.8</v>
      </c>
      <c r="E106" s="3">
        <f t="shared" ref="E106:E113" si="102">+D106*(E$40-E$103)</f>
        <v>67.72894101753154</v>
      </c>
      <c r="F106" s="16">
        <v>0.75</v>
      </c>
      <c r="G106" s="3">
        <f t="shared" ref="G106:G113" si="103">+F106*(G$40-G$103)</f>
        <v>19.867581484539077</v>
      </c>
      <c r="H106" s="16">
        <v>0</v>
      </c>
      <c r="I106" s="3">
        <f t="shared" ref="I106:I113" si="104">+H106*(I$40-I$103)</f>
        <v>0</v>
      </c>
      <c r="J106" s="16">
        <v>0</v>
      </c>
      <c r="K106" s="3">
        <f t="shared" ref="K106:K113" si="105">+J106*(K$40-K$103)</f>
        <v>0</v>
      </c>
      <c r="L106" s="16">
        <v>0.4</v>
      </c>
      <c r="M106" s="3">
        <f t="shared" ref="M106:M113" si="106">+L106*(M$40-M$103)</f>
        <v>3.5732953112121311</v>
      </c>
      <c r="N106" s="16">
        <v>0</v>
      </c>
      <c r="O106" s="3">
        <f t="shared" ref="O106:O113" si="107">+N106*(O$40-O$103)</f>
        <v>0</v>
      </c>
      <c r="P106" s="16">
        <v>0</v>
      </c>
      <c r="Q106" s="3">
        <f t="shared" ref="Q106:Q113" si="108">+P106*(Q$40-Q$103)</f>
        <v>0</v>
      </c>
      <c r="R106" s="16">
        <v>0</v>
      </c>
      <c r="S106" s="3">
        <f t="shared" ref="S106:S113" si="109">+R106*(S$40-S$103)</f>
        <v>0</v>
      </c>
      <c r="T106" s="16">
        <v>0</v>
      </c>
      <c r="U106" s="3">
        <f t="shared" ref="U106:U113" si="110">+T106*(U$40-U$103)</f>
        <v>0</v>
      </c>
      <c r="V106" s="16">
        <v>0</v>
      </c>
      <c r="W106" s="3">
        <f t="shared" ref="W106:W113" si="111">+V106*(W$40-W$103)</f>
        <v>0</v>
      </c>
      <c r="X106" s="3">
        <f>+W106+U106+S106+Q106+O106+M106+K106+I106+G106+E106</f>
        <v>91.169817813282748</v>
      </c>
      <c r="AA106" s="5" t="s">
        <v>165</v>
      </c>
      <c r="AB106" s="16">
        <f t="shared" ref="AB106:AB113" si="112">+D106</f>
        <v>0.8</v>
      </c>
      <c r="AC106" s="16">
        <f t="shared" ref="AC106:AC113" si="113">+F106</f>
        <v>0.75</v>
      </c>
      <c r="AD106" s="16">
        <f t="shared" ref="AD106:AD111" si="114">+H106</f>
        <v>0</v>
      </c>
      <c r="AE106" s="16">
        <f t="shared" ref="AE106:AE111" si="115">+J106</f>
        <v>0</v>
      </c>
      <c r="AF106" s="16">
        <f t="shared" ref="AF106:AF113" si="116">+L106</f>
        <v>0.4</v>
      </c>
      <c r="AG106" s="16">
        <f t="shared" ref="AG106:AG113" si="117">+N106</f>
        <v>0</v>
      </c>
      <c r="AH106" s="16">
        <f t="shared" ref="AH106:AH113" si="118">+P106</f>
        <v>0</v>
      </c>
      <c r="AI106" s="16">
        <f t="shared" ref="AI106:AI113" si="119">+R106</f>
        <v>0</v>
      </c>
      <c r="AJ106" s="16">
        <f t="shared" ref="AJ106:AJ113" si="120">+T106</f>
        <v>0</v>
      </c>
      <c r="AK106" s="16">
        <f t="shared" ref="AK106:AK113" si="121">+V106</f>
        <v>0</v>
      </c>
      <c r="AN106" s="5" t="s">
        <v>165</v>
      </c>
      <c r="AO106" s="3">
        <f t="shared" ref="AO106:AO113" si="122">+E106</f>
        <v>67.72894101753154</v>
      </c>
      <c r="AP106" s="3">
        <f t="shared" ref="AP106:AP113" si="123">+G106</f>
        <v>19.867581484539077</v>
      </c>
      <c r="AQ106" s="3">
        <f t="shared" ref="AQ106:AQ113" si="124">+I106</f>
        <v>0</v>
      </c>
      <c r="AR106" s="3">
        <f t="shared" ref="AR106:AR113" si="125">+K106</f>
        <v>0</v>
      </c>
      <c r="AS106" s="3">
        <f t="shared" ref="AS106:AS113" si="126">+M106</f>
        <v>3.5732953112121311</v>
      </c>
      <c r="AT106" s="3">
        <f t="shared" ref="AT106:AT113" si="127">+O106</f>
        <v>0</v>
      </c>
      <c r="AU106" s="3">
        <f t="shared" ref="AU106:AU113" si="128">+Q106</f>
        <v>0</v>
      </c>
      <c r="AV106" s="3">
        <f t="shared" ref="AV106:AV113" si="129">+S106</f>
        <v>0</v>
      </c>
      <c r="AW106" s="3">
        <f t="shared" ref="AW106:AW113" si="130">+U106</f>
        <v>0</v>
      </c>
      <c r="AX106" s="3">
        <f t="shared" ref="AX106:AX113" si="131">+W106</f>
        <v>0</v>
      </c>
      <c r="AY106" s="3">
        <f>SUM(AO106:AX106)</f>
        <v>91.169817813282748</v>
      </c>
    </row>
    <row r="107" spans="1:51" ht="15.5" x14ac:dyDescent="0.35">
      <c r="A107" s="5" t="s">
        <v>168</v>
      </c>
      <c r="B107" t="s">
        <v>169</v>
      </c>
      <c r="C107">
        <v>25</v>
      </c>
      <c r="D107" s="16">
        <v>0</v>
      </c>
      <c r="E107" s="3">
        <f t="shared" si="102"/>
        <v>0</v>
      </c>
      <c r="F107" s="16">
        <v>0</v>
      </c>
      <c r="G107" s="3">
        <f t="shared" si="103"/>
        <v>0</v>
      </c>
      <c r="H107" s="16">
        <v>0.2</v>
      </c>
      <c r="I107" s="3">
        <f t="shared" si="104"/>
        <v>1.1738112570384336</v>
      </c>
      <c r="J107" s="16">
        <v>0.2</v>
      </c>
      <c r="K107" s="3">
        <f t="shared" si="105"/>
        <v>0.19980000000000001</v>
      </c>
      <c r="L107" s="16">
        <v>0</v>
      </c>
      <c r="M107" s="3">
        <f t="shared" si="106"/>
        <v>0</v>
      </c>
      <c r="N107" s="16">
        <v>0.55000000000000004</v>
      </c>
      <c r="O107" s="3">
        <f t="shared" si="107"/>
        <v>170.43633888019733</v>
      </c>
      <c r="P107" s="16">
        <v>0.4</v>
      </c>
      <c r="Q107" s="3">
        <f t="shared" si="108"/>
        <v>27.39172344240497</v>
      </c>
      <c r="R107" s="16">
        <v>0</v>
      </c>
      <c r="S107" s="3">
        <f t="shared" si="109"/>
        <v>0</v>
      </c>
      <c r="T107" s="16">
        <v>0</v>
      </c>
      <c r="U107" s="3">
        <f t="shared" si="110"/>
        <v>0</v>
      </c>
      <c r="V107" s="16">
        <v>0</v>
      </c>
      <c r="W107" s="3">
        <f t="shared" si="111"/>
        <v>0</v>
      </c>
      <c r="X107" s="3">
        <f>+W107+U107+S107+Q107+O107+M107+K107+I107+G107+E107</f>
        <v>199.20167357964075</v>
      </c>
      <c r="Y107" s="3">
        <f>+X106+X107</f>
        <v>290.37149139292353</v>
      </c>
      <c r="Z107" s="24">
        <f>+Y107/(X$48-X$49-X77-X85)</f>
        <v>1.0159095104786124</v>
      </c>
      <c r="AA107" s="5" t="s">
        <v>168</v>
      </c>
      <c r="AB107" s="16">
        <f t="shared" si="112"/>
        <v>0</v>
      </c>
      <c r="AC107" s="16">
        <f t="shared" si="113"/>
        <v>0</v>
      </c>
      <c r="AD107" s="16">
        <f t="shared" si="114"/>
        <v>0.2</v>
      </c>
      <c r="AE107" s="16">
        <f t="shared" si="115"/>
        <v>0.2</v>
      </c>
      <c r="AF107" s="16">
        <f t="shared" si="116"/>
        <v>0</v>
      </c>
      <c r="AG107" s="16">
        <f t="shared" si="117"/>
        <v>0.55000000000000004</v>
      </c>
      <c r="AH107" s="16">
        <f t="shared" si="118"/>
        <v>0.4</v>
      </c>
      <c r="AI107" s="16">
        <f t="shared" si="119"/>
        <v>0</v>
      </c>
      <c r="AJ107" s="16">
        <f t="shared" si="120"/>
        <v>0</v>
      </c>
      <c r="AK107" s="16">
        <f t="shared" si="121"/>
        <v>0</v>
      </c>
      <c r="AN107" s="5" t="s">
        <v>168</v>
      </c>
      <c r="AO107" s="3">
        <f t="shared" si="122"/>
        <v>0</v>
      </c>
      <c r="AP107" s="3">
        <f t="shared" si="123"/>
        <v>0</v>
      </c>
      <c r="AQ107" s="3">
        <f t="shared" si="124"/>
        <v>1.1738112570384336</v>
      </c>
      <c r="AR107" s="3">
        <f t="shared" si="125"/>
        <v>0.19980000000000001</v>
      </c>
      <c r="AS107" s="3">
        <f t="shared" si="126"/>
        <v>0</v>
      </c>
      <c r="AT107" s="3">
        <f t="shared" si="127"/>
        <v>170.43633888019733</v>
      </c>
      <c r="AU107" s="3">
        <f t="shared" si="128"/>
        <v>27.39172344240497</v>
      </c>
      <c r="AV107" s="3">
        <f t="shared" si="129"/>
        <v>0</v>
      </c>
      <c r="AW107" s="3">
        <f t="shared" si="130"/>
        <v>0</v>
      </c>
      <c r="AX107" s="3">
        <f t="shared" si="131"/>
        <v>0</v>
      </c>
      <c r="AY107" s="3">
        <f t="shared" ref="AY107:AY113" si="132">SUM(AO107:AX107)</f>
        <v>199.20167357964075</v>
      </c>
    </row>
    <row r="108" spans="1:51" ht="15.5" x14ac:dyDescent="0.35">
      <c r="A108" s="5" t="s">
        <v>156</v>
      </c>
      <c r="B108" t="s">
        <v>143</v>
      </c>
      <c r="C108">
        <v>25</v>
      </c>
      <c r="D108" s="16">
        <v>0.05</v>
      </c>
      <c r="E108" s="3">
        <f t="shared" si="102"/>
        <v>4.2330588135957212</v>
      </c>
      <c r="F108" s="16">
        <v>0.05</v>
      </c>
      <c r="G108" s="3">
        <f t="shared" si="103"/>
        <v>1.3245054323026053</v>
      </c>
      <c r="H108" s="16">
        <v>0</v>
      </c>
      <c r="I108" s="3">
        <f t="shared" si="104"/>
        <v>0</v>
      </c>
      <c r="J108" s="16">
        <v>0</v>
      </c>
      <c r="K108" s="3">
        <f t="shared" si="105"/>
        <v>0</v>
      </c>
      <c r="L108" s="16">
        <v>0.1</v>
      </c>
      <c r="M108" s="3">
        <f t="shared" si="106"/>
        <v>0.89332382780303277</v>
      </c>
      <c r="N108" s="16">
        <v>0</v>
      </c>
      <c r="O108" s="3">
        <f t="shared" si="107"/>
        <v>0</v>
      </c>
      <c r="P108" s="16">
        <v>0.2</v>
      </c>
      <c r="Q108" s="3">
        <f t="shared" si="108"/>
        <v>13.695861721202485</v>
      </c>
      <c r="R108" s="16">
        <v>0.2</v>
      </c>
      <c r="S108" s="3">
        <f t="shared" si="109"/>
        <v>1.8671721676306039</v>
      </c>
      <c r="T108" s="16">
        <v>0.2</v>
      </c>
      <c r="U108" s="3">
        <f t="shared" si="110"/>
        <v>1.8284070783411472</v>
      </c>
      <c r="V108" s="16">
        <v>0.2</v>
      </c>
      <c r="W108" s="3">
        <f t="shared" si="111"/>
        <v>5.9421987123749753</v>
      </c>
      <c r="X108" s="3">
        <f>+W108+U108+S108+Q108+O108+M108+K108+I108+G108+E108</f>
        <v>29.784527753250572</v>
      </c>
      <c r="AA108" s="5" t="s">
        <v>156</v>
      </c>
      <c r="AB108" s="16">
        <f t="shared" si="112"/>
        <v>0.05</v>
      </c>
      <c r="AC108" s="16">
        <f t="shared" si="113"/>
        <v>0.05</v>
      </c>
      <c r="AD108" s="16">
        <f t="shared" si="114"/>
        <v>0</v>
      </c>
      <c r="AE108" s="16">
        <f t="shared" si="115"/>
        <v>0</v>
      </c>
      <c r="AF108" s="16">
        <f t="shared" si="116"/>
        <v>0.1</v>
      </c>
      <c r="AG108" s="16">
        <f t="shared" si="117"/>
        <v>0</v>
      </c>
      <c r="AH108" s="16">
        <f t="shared" si="118"/>
        <v>0.2</v>
      </c>
      <c r="AI108" s="16">
        <f t="shared" si="119"/>
        <v>0.2</v>
      </c>
      <c r="AJ108" s="16">
        <f t="shared" si="120"/>
        <v>0.2</v>
      </c>
      <c r="AK108" s="16">
        <f t="shared" si="121"/>
        <v>0.2</v>
      </c>
      <c r="AN108" s="5" t="s">
        <v>156</v>
      </c>
      <c r="AO108" s="3">
        <f t="shared" si="122"/>
        <v>4.2330588135957212</v>
      </c>
      <c r="AP108" s="3">
        <f t="shared" si="123"/>
        <v>1.3245054323026053</v>
      </c>
      <c r="AQ108" s="3">
        <f t="shared" si="124"/>
        <v>0</v>
      </c>
      <c r="AR108" s="3">
        <f t="shared" si="125"/>
        <v>0</v>
      </c>
      <c r="AS108" s="3">
        <f t="shared" si="126"/>
        <v>0.89332382780303277</v>
      </c>
      <c r="AT108" s="3">
        <f t="shared" si="127"/>
        <v>0</v>
      </c>
      <c r="AU108" s="3">
        <f t="shared" si="128"/>
        <v>13.695861721202485</v>
      </c>
      <c r="AV108" s="3">
        <f t="shared" si="129"/>
        <v>1.8671721676306039</v>
      </c>
      <c r="AW108" s="3">
        <f t="shared" si="130"/>
        <v>1.8284070783411472</v>
      </c>
      <c r="AX108" s="3">
        <f t="shared" si="131"/>
        <v>5.9421987123749753</v>
      </c>
      <c r="AY108" s="3">
        <f t="shared" si="132"/>
        <v>29.784527753250568</v>
      </c>
    </row>
    <row r="109" spans="1:51" ht="15.5" x14ac:dyDescent="0.35">
      <c r="A109" s="5" t="s">
        <v>170</v>
      </c>
      <c r="B109" t="s">
        <v>140</v>
      </c>
      <c r="C109">
        <v>25</v>
      </c>
      <c r="D109" s="16">
        <v>0.05</v>
      </c>
      <c r="E109" s="3">
        <f t="shared" si="102"/>
        <v>4.2330588135957212</v>
      </c>
      <c r="F109" s="16">
        <v>0.05</v>
      </c>
      <c r="G109" s="3">
        <f t="shared" si="103"/>
        <v>1.3245054323026053</v>
      </c>
      <c r="H109" s="16">
        <v>0.1</v>
      </c>
      <c r="I109" s="3">
        <f t="shared" si="104"/>
        <v>0.58690562851921679</v>
      </c>
      <c r="J109" s="16">
        <v>0.1</v>
      </c>
      <c r="K109" s="3">
        <f t="shared" si="105"/>
        <v>9.9900000000000003E-2</v>
      </c>
      <c r="L109" s="16">
        <v>0.1</v>
      </c>
      <c r="M109" s="3">
        <f t="shared" si="106"/>
        <v>0.89332382780303277</v>
      </c>
      <c r="N109" s="16">
        <v>0.15</v>
      </c>
      <c r="O109" s="3">
        <f t="shared" si="107"/>
        <v>46.482637876417449</v>
      </c>
      <c r="P109" s="16">
        <v>0.1</v>
      </c>
      <c r="Q109" s="3">
        <f t="shared" si="108"/>
        <v>6.8479308606012426</v>
      </c>
      <c r="R109" s="16">
        <v>0.1</v>
      </c>
      <c r="S109" s="3">
        <f t="shared" si="109"/>
        <v>0.93358608381530195</v>
      </c>
      <c r="T109" s="16">
        <v>0.1</v>
      </c>
      <c r="U109" s="3">
        <f t="shared" si="110"/>
        <v>0.91420353917057362</v>
      </c>
      <c r="V109" s="16">
        <v>0.1</v>
      </c>
      <c r="W109" s="3">
        <f t="shared" si="111"/>
        <v>2.9710993561874877</v>
      </c>
      <c r="X109" s="3">
        <f t="shared" ref="X109:X113" si="133">+W109+U109+S109+Q109+O109+M109+K109+I109+G109+E109</f>
        <v>65.287151418412634</v>
      </c>
      <c r="AA109" s="5" t="s">
        <v>170</v>
      </c>
      <c r="AB109" s="16">
        <f t="shared" si="112"/>
        <v>0.05</v>
      </c>
      <c r="AC109" s="16">
        <f t="shared" si="113"/>
        <v>0.05</v>
      </c>
      <c r="AD109" s="16">
        <f t="shared" si="114"/>
        <v>0.1</v>
      </c>
      <c r="AE109" s="16">
        <f t="shared" si="115"/>
        <v>0.1</v>
      </c>
      <c r="AF109" s="16">
        <f t="shared" si="116"/>
        <v>0.1</v>
      </c>
      <c r="AG109" s="16">
        <f t="shared" si="117"/>
        <v>0.15</v>
      </c>
      <c r="AH109" s="16">
        <f t="shared" si="118"/>
        <v>0.1</v>
      </c>
      <c r="AI109" s="16">
        <f t="shared" si="119"/>
        <v>0.1</v>
      </c>
      <c r="AJ109" s="16">
        <f t="shared" si="120"/>
        <v>0.1</v>
      </c>
      <c r="AK109" s="16">
        <f t="shared" si="121"/>
        <v>0.1</v>
      </c>
      <c r="AN109" s="5" t="s">
        <v>170</v>
      </c>
      <c r="AO109" s="3">
        <f t="shared" si="122"/>
        <v>4.2330588135957212</v>
      </c>
      <c r="AP109" s="3">
        <f t="shared" si="123"/>
        <v>1.3245054323026053</v>
      </c>
      <c r="AQ109" s="3">
        <f t="shared" si="124"/>
        <v>0.58690562851921679</v>
      </c>
      <c r="AR109" s="3">
        <f t="shared" si="125"/>
        <v>9.9900000000000003E-2</v>
      </c>
      <c r="AS109" s="3">
        <f t="shared" si="126"/>
        <v>0.89332382780303277</v>
      </c>
      <c r="AT109" s="3">
        <f t="shared" si="127"/>
        <v>46.482637876417449</v>
      </c>
      <c r="AU109" s="3">
        <f t="shared" si="128"/>
        <v>6.8479308606012426</v>
      </c>
      <c r="AV109" s="3">
        <f t="shared" si="129"/>
        <v>0.93358608381530195</v>
      </c>
      <c r="AW109" s="3">
        <f t="shared" si="130"/>
        <v>0.91420353917057362</v>
      </c>
      <c r="AX109" s="3">
        <f t="shared" si="131"/>
        <v>2.9710993561874877</v>
      </c>
      <c r="AY109" s="3">
        <f t="shared" si="132"/>
        <v>65.287151418412634</v>
      </c>
    </row>
    <row r="110" spans="1:51" ht="15.5" x14ac:dyDescent="0.35">
      <c r="A110" s="5" t="s">
        <v>158</v>
      </c>
      <c r="B110" t="s">
        <v>143</v>
      </c>
      <c r="C110">
        <v>25</v>
      </c>
      <c r="D110" s="16">
        <v>0.1</v>
      </c>
      <c r="E110" s="3">
        <f t="shared" si="102"/>
        <v>8.4661176271914425</v>
      </c>
      <c r="F110" s="16">
        <v>0.05</v>
      </c>
      <c r="G110" s="3">
        <f t="shared" si="103"/>
        <v>1.3245054323026053</v>
      </c>
      <c r="H110" s="16">
        <v>0.1</v>
      </c>
      <c r="I110" s="3">
        <f t="shared" si="104"/>
        <v>0.58690562851921679</v>
      </c>
      <c r="J110" s="16">
        <v>0.1</v>
      </c>
      <c r="K110" s="3">
        <f t="shared" si="105"/>
        <v>9.9900000000000003E-2</v>
      </c>
      <c r="L110" s="16">
        <v>0.1</v>
      </c>
      <c r="M110" s="3">
        <f t="shared" si="106"/>
        <v>0.89332382780303277</v>
      </c>
      <c r="N110" s="16">
        <v>0.1</v>
      </c>
      <c r="O110" s="3">
        <f t="shared" si="107"/>
        <v>30.988425250944967</v>
      </c>
      <c r="P110" s="16">
        <v>0.1</v>
      </c>
      <c r="Q110" s="3">
        <f t="shared" si="108"/>
        <v>6.8479308606012426</v>
      </c>
      <c r="R110" s="16">
        <v>0.1</v>
      </c>
      <c r="S110" s="3">
        <f t="shared" si="109"/>
        <v>0.93358608381530195</v>
      </c>
      <c r="T110" s="16">
        <v>0.1</v>
      </c>
      <c r="U110" s="3">
        <f t="shared" si="110"/>
        <v>0.91420353917057362</v>
      </c>
      <c r="V110" s="16">
        <v>0.1</v>
      </c>
      <c r="W110" s="3">
        <f t="shared" si="111"/>
        <v>2.9710993561874877</v>
      </c>
      <c r="X110" s="3">
        <f t="shared" si="133"/>
        <v>54.025997606535874</v>
      </c>
      <c r="AA110" s="5" t="s">
        <v>158</v>
      </c>
      <c r="AB110" s="16">
        <f t="shared" si="112"/>
        <v>0.1</v>
      </c>
      <c r="AC110" s="16">
        <f t="shared" si="113"/>
        <v>0.05</v>
      </c>
      <c r="AD110" s="16">
        <f t="shared" si="114"/>
        <v>0.1</v>
      </c>
      <c r="AE110" s="16">
        <f t="shared" si="115"/>
        <v>0.1</v>
      </c>
      <c r="AF110" s="16">
        <f t="shared" si="116"/>
        <v>0.1</v>
      </c>
      <c r="AG110" s="16">
        <f t="shared" si="117"/>
        <v>0.1</v>
      </c>
      <c r="AH110" s="16">
        <f t="shared" si="118"/>
        <v>0.1</v>
      </c>
      <c r="AI110" s="16">
        <f t="shared" si="119"/>
        <v>0.1</v>
      </c>
      <c r="AJ110" s="16">
        <f t="shared" si="120"/>
        <v>0.1</v>
      </c>
      <c r="AK110" s="16">
        <f t="shared" si="121"/>
        <v>0.1</v>
      </c>
      <c r="AN110" s="5" t="s">
        <v>158</v>
      </c>
      <c r="AO110" s="3">
        <f t="shared" si="122"/>
        <v>8.4661176271914425</v>
      </c>
      <c r="AP110" s="3">
        <f t="shared" si="123"/>
        <v>1.3245054323026053</v>
      </c>
      <c r="AQ110" s="3">
        <f t="shared" si="124"/>
        <v>0.58690562851921679</v>
      </c>
      <c r="AR110" s="3">
        <f t="shared" si="125"/>
        <v>9.9900000000000003E-2</v>
      </c>
      <c r="AS110" s="3">
        <f t="shared" si="126"/>
        <v>0.89332382780303277</v>
      </c>
      <c r="AT110" s="3">
        <f t="shared" si="127"/>
        <v>30.988425250944967</v>
      </c>
      <c r="AU110" s="3">
        <f t="shared" si="128"/>
        <v>6.8479308606012426</v>
      </c>
      <c r="AV110" s="3">
        <f t="shared" si="129"/>
        <v>0.93358608381530195</v>
      </c>
      <c r="AW110" s="3">
        <f t="shared" si="130"/>
        <v>0.91420353917057362</v>
      </c>
      <c r="AX110" s="3">
        <f t="shared" si="131"/>
        <v>2.9710993561874877</v>
      </c>
      <c r="AY110" s="3">
        <f t="shared" si="132"/>
        <v>54.025997606535867</v>
      </c>
    </row>
    <row r="111" spans="1:51" ht="15.5" x14ac:dyDescent="0.35">
      <c r="A111" s="5" t="s">
        <v>159</v>
      </c>
      <c r="B111" t="s">
        <v>143</v>
      </c>
      <c r="C111">
        <v>25</v>
      </c>
      <c r="D111" s="16">
        <v>0</v>
      </c>
      <c r="E111" s="3">
        <f t="shared" si="102"/>
        <v>0</v>
      </c>
      <c r="F111" s="16">
        <v>0</v>
      </c>
      <c r="G111" s="3">
        <f t="shared" si="103"/>
        <v>0</v>
      </c>
      <c r="H111" s="16">
        <v>0</v>
      </c>
      <c r="I111" s="3">
        <f t="shared" si="104"/>
        <v>0</v>
      </c>
      <c r="J111" s="16">
        <v>0</v>
      </c>
      <c r="K111" s="3">
        <f t="shared" si="105"/>
        <v>0</v>
      </c>
      <c r="L111" s="16">
        <v>0</v>
      </c>
      <c r="M111" s="3">
        <f t="shared" si="106"/>
        <v>0</v>
      </c>
      <c r="N111" s="16">
        <v>0</v>
      </c>
      <c r="O111" s="3">
        <f t="shared" si="107"/>
        <v>0</v>
      </c>
      <c r="P111" s="16">
        <v>0</v>
      </c>
      <c r="Q111" s="3">
        <f t="shared" si="108"/>
        <v>0</v>
      </c>
      <c r="R111" s="16">
        <v>0</v>
      </c>
      <c r="S111" s="3">
        <f t="shared" si="109"/>
        <v>0</v>
      </c>
      <c r="T111" s="16">
        <v>0</v>
      </c>
      <c r="U111" s="3">
        <f t="shared" si="110"/>
        <v>0</v>
      </c>
      <c r="V111" s="16">
        <v>0</v>
      </c>
      <c r="W111" s="3">
        <f t="shared" si="111"/>
        <v>0</v>
      </c>
      <c r="X111" s="3">
        <f t="shared" si="133"/>
        <v>0</v>
      </c>
      <c r="AA111" s="5" t="s">
        <v>159</v>
      </c>
      <c r="AB111" s="16">
        <f t="shared" si="112"/>
        <v>0</v>
      </c>
      <c r="AC111" s="16">
        <f t="shared" si="113"/>
        <v>0</v>
      </c>
      <c r="AD111" s="16">
        <f t="shared" si="114"/>
        <v>0</v>
      </c>
      <c r="AE111" s="16">
        <f t="shared" si="115"/>
        <v>0</v>
      </c>
      <c r="AF111" s="16">
        <f t="shared" si="116"/>
        <v>0</v>
      </c>
      <c r="AG111" s="16">
        <f t="shared" si="117"/>
        <v>0</v>
      </c>
      <c r="AH111" s="16">
        <f t="shared" si="118"/>
        <v>0</v>
      </c>
      <c r="AI111" s="16">
        <f t="shared" si="119"/>
        <v>0</v>
      </c>
      <c r="AJ111" s="16">
        <f t="shared" si="120"/>
        <v>0</v>
      </c>
      <c r="AK111" s="16">
        <f t="shared" si="121"/>
        <v>0</v>
      </c>
      <c r="AN111" s="5" t="s">
        <v>159</v>
      </c>
      <c r="AO111" s="3">
        <f t="shared" si="122"/>
        <v>0</v>
      </c>
      <c r="AP111" s="3">
        <f t="shared" si="123"/>
        <v>0</v>
      </c>
      <c r="AQ111" s="3">
        <f t="shared" si="124"/>
        <v>0</v>
      </c>
      <c r="AR111" s="3">
        <f t="shared" si="125"/>
        <v>0</v>
      </c>
      <c r="AS111" s="3">
        <f t="shared" si="126"/>
        <v>0</v>
      </c>
      <c r="AT111" s="3">
        <f t="shared" si="127"/>
        <v>0</v>
      </c>
      <c r="AU111" s="3">
        <f t="shared" si="128"/>
        <v>0</v>
      </c>
      <c r="AV111" s="3">
        <f t="shared" si="129"/>
        <v>0</v>
      </c>
      <c r="AW111" s="3">
        <f t="shared" si="130"/>
        <v>0</v>
      </c>
      <c r="AX111" s="3">
        <f t="shared" si="131"/>
        <v>0</v>
      </c>
      <c r="AY111" s="3">
        <f t="shared" si="132"/>
        <v>0</v>
      </c>
    </row>
    <row r="112" spans="1:51" ht="15.5" x14ac:dyDescent="0.35">
      <c r="A112" s="5" t="s">
        <v>148</v>
      </c>
      <c r="B112" t="s">
        <v>146</v>
      </c>
      <c r="C112">
        <v>35</v>
      </c>
      <c r="D112" s="16">
        <v>0</v>
      </c>
      <c r="E112" s="3">
        <f t="shared" si="102"/>
        <v>0</v>
      </c>
      <c r="F112" s="16">
        <v>0</v>
      </c>
      <c r="G112" s="3">
        <f t="shared" si="103"/>
        <v>0</v>
      </c>
      <c r="H112" s="16">
        <v>0.3</v>
      </c>
      <c r="I112" s="3">
        <f t="shared" si="104"/>
        <v>1.76071688555765</v>
      </c>
      <c r="J112" s="16">
        <v>0.2</v>
      </c>
      <c r="K112" s="3">
        <f t="shared" si="105"/>
        <v>0.19980000000000001</v>
      </c>
      <c r="L112" s="16">
        <v>0</v>
      </c>
      <c r="M112" s="3">
        <f t="shared" si="106"/>
        <v>0</v>
      </c>
      <c r="N112" s="16">
        <v>0</v>
      </c>
      <c r="O112" s="3">
        <f t="shared" si="107"/>
        <v>0</v>
      </c>
      <c r="P112" s="16">
        <v>0</v>
      </c>
      <c r="Q112" s="3">
        <f t="shared" si="108"/>
        <v>0</v>
      </c>
      <c r="R112" s="16">
        <v>0</v>
      </c>
      <c r="S112" s="3">
        <f t="shared" si="109"/>
        <v>0</v>
      </c>
      <c r="T112" s="16">
        <v>0</v>
      </c>
      <c r="U112" s="3">
        <f t="shared" si="110"/>
        <v>0</v>
      </c>
      <c r="V112" s="16">
        <v>0</v>
      </c>
      <c r="W112" s="3">
        <f t="shared" si="111"/>
        <v>0</v>
      </c>
      <c r="X112" s="3">
        <f t="shared" si="133"/>
        <v>1.96051688555765</v>
      </c>
      <c r="AA112" s="5" t="s">
        <v>148</v>
      </c>
      <c r="AB112" s="16">
        <f t="shared" si="112"/>
        <v>0</v>
      </c>
      <c r="AC112" s="16">
        <f t="shared" si="113"/>
        <v>0</v>
      </c>
      <c r="AD112" s="16">
        <f>+G112</f>
        <v>0</v>
      </c>
      <c r="AE112" s="16">
        <f>+H112</f>
        <v>0.3</v>
      </c>
      <c r="AF112" s="16">
        <f t="shared" si="116"/>
        <v>0</v>
      </c>
      <c r="AG112" s="16">
        <f t="shared" si="117"/>
        <v>0</v>
      </c>
      <c r="AH112" s="16">
        <f t="shared" si="118"/>
        <v>0</v>
      </c>
      <c r="AI112" s="16">
        <f t="shared" si="119"/>
        <v>0</v>
      </c>
      <c r="AJ112" s="16">
        <f t="shared" si="120"/>
        <v>0</v>
      </c>
      <c r="AK112" s="16">
        <f t="shared" si="121"/>
        <v>0</v>
      </c>
      <c r="AN112" s="5" t="s">
        <v>148</v>
      </c>
      <c r="AO112" s="3">
        <f t="shared" si="122"/>
        <v>0</v>
      </c>
      <c r="AP112" s="3">
        <f t="shared" si="123"/>
        <v>0</v>
      </c>
      <c r="AQ112" s="3">
        <f t="shared" si="124"/>
        <v>1.76071688555765</v>
      </c>
      <c r="AR112" s="3">
        <f t="shared" si="125"/>
        <v>0.19980000000000001</v>
      </c>
      <c r="AS112" s="3">
        <f t="shared" si="126"/>
        <v>0</v>
      </c>
      <c r="AT112" s="3">
        <f t="shared" si="127"/>
        <v>0</v>
      </c>
      <c r="AU112" s="3">
        <f t="shared" si="128"/>
        <v>0</v>
      </c>
      <c r="AV112" s="3">
        <f t="shared" si="129"/>
        <v>0</v>
      </c>
      <c r="AW112" s="3">
        <f t="shared" si="130"/>
        <v>0</v>
      </c>
      <c r="AX112" s="3">
        <f t="shared" si="131"/>
        <v>0</v>
      </c>
      <c r="AY112" s="3">
        <f t="shared" si="132"/>
        <v>1.96051688555765</v>
      </c>
    </row>
    <row r="113" spans="1:51" ht="15.5" x14ac:dyDescent="0.35">
      <c r="A113" s="5" t="s">
        <v>149</v>
      </c>
      <c r="B113" t="s">
        <v>143</v>
      </c>
      <c r="C113">
        <v>25</v>
      </c>
      <c r="D113" s="16">
        <v>0</v>
      </c>
      <c r="E113" s="3">
        <f t="shared" si="102"/>
        <v>0</v>
      </c>
      <c r="F113" s="16">
        <v>0.1</v>
      </c>
      <c r="G113" s="3">
        <f t="shared" si="103"/>
        <v>2.6490108646052106</v>
      </c>
      <c r="H113" s="16">
        <v>0.3</v>
      </c>
      <c r="I113" s="3">
        <f t="shared" si="104"/>
        <v>1.76071688555765</v>
      </c>
      <c r="J113" s="16">
        <v>0.4</v>
      </c>
      <c r="K113" s="3">
        <f t="shared" si="105"/>
        <v>0.39960000000000001</v>
      </c>
      <c r="L113" s="16">
        <v>0.3</v>
      </c>
      <c r="M113" s="3">
        <f t="shared" si="106"/>
        <v>2.6799714834090982</v>
      </c>
      <c r="N113" s="16">
        <v>0.2</v>
      </c>
      <c r="O113" s="3">
        <f t="shared" si="107"/>
        <v>61.976850501889935</v>
      </c>
      <c r="P113" s="16">
        <v>0.2</v>
      </c>
      <c r="Q113" s="3">
        <f t="shared" si="108"/>
        <v>13.695861721202485</v>
      </c>
      <c r="R113" s="16">
        <v>0.6</v>
      </c>
      <c r="S113" s="3">
        <f t="shared" si="109"/>
        <v>5.601516502891811</v>
      </c>
      <c r="T113" s="16">
        <v>0.6</v>
      </c>
      <c r="U113" s="3">
        <f t="shared" si="110"/>
        <v>5.4852212350234417</v>
      </c>
      <c r="V113" s="16">
        <v>0.6</v>
      </c>
      <c r="W113" s="3">
        <f t="shared" si="111"/>
        <v>17.826596137124923</v>
      </c>
      <c r="X113" s="3">
        <f t="shared" si="133"/>
        <v>112.07534533170458</v>
      </c>
      <c r="AA113" s="5" t="s">
        <v>149</v>
      </c>
      <c r="AB113" s="16">
        <f t="shared" si="112"/>
        <v>0</v>
      </c>
      <c r="AC113" s="16">
        <f t="shared" si="113"/>
        <v>0.1</v>
      </c>
      <c r="AD113" s="16">
        <f>+G113</f>
        <v>2.6490108646052106</v>
      </c>
      <c r="AE113" s="16">
        <f>+H113</f>
        <v>0.3</v>
      </c>
      <c r="AF113" s="16">
        <f t="shared" si="116"/>
        <v>0.3</v>
      </c>
      <c r="AG113" s="16">
        <f t="shared" si="117"/>
        <v>0.2</v>
      </c>
      <c r="AH113" s="16">
        <f t="shared" si="118"/>
        <v>0.2</v>
      </c>
      <c r="AI113" s="16">
        <f t="shared" si="119"/>
        <v>0.6</v>
      </c>
      <c r="AJ113" s="16">
        <f t="shared" si="120"/>
        <v>0.6</v>
      </c>
      <c r="AK113" s="16">
        <f t="shared" si="121"/>
        <v>0.6</v>
      </c>
      <c r="AN113" s="5" t="s">
        <v>149</v>
      </c>
      <c r="AO113" s="3">
        <f t="shared" si="122"/>
        <v>0</v>
      </c>
      <c r="AP113" s="3">
        <f t="shared" si="123"/>
        <v>2.6490108646052106</v>
      </c>
      <c r="AQ113" s="3">
        <f t="shared" si="124"/>
        <v>1.76071688555765</v>
      </c>
      <c r="AR113" s="3">
        <f t="shared" si="125"/>
        <v>0.39960000000000001</v>
      </c>
      <c r="AS113" s="3">
        <f t="shared" si="126"/>
        <v>2.6799714834090982</v>
      </c>
      <c r="AT113" s="3">
        <f t="shared" si="127"/>
        <v>61.976850501889935</v>
      </c>
      <c r="AU113" s="3">
        <f t="shared" si="128"/>
        <v>13.695861721202485</v>
      </c>
      <c r="AV113" s="3">
        <f t="shared" si="129"/>
        <v>5.601516502891811</v>
      </c>
      <c r="AW113" s="3">
        <f t="shared" si="130"/>
        <v>5.4852212350234417</v>
      </c>
      <c r="AX113" s="3">
        <f t="shared" si="131"/>
        <v>17.826596137124923</v>
      </c>
      <c r="AY113" s="3">
        <f t="shared" si="132"/>
        <v>112.07534533170457</v>
      </c>
    </row>
    <row r="114" spans="1:51" ht="15.5" x14ac:dyDescent="0.35">
      <c r="A114" s="5" t="s">
        <v>10</v>
      </c>
      <c r="D114" s="16">
        <f t="shared" ref="D114:W114" si="134">SUM(D106:D113)</f>
        <v>1.0000000000000002</v>
      </c>
      <c r="E114" s="30">
        <f t="shared" si="134"/>
        <v>84.661176271914414</v>
      </c>
      <c r="F114" s="16">
        <f t="shared" si="134"/>
        <v>1.0000000000000002</v>
      </c>
      <c r="G114" s="30">
        <f t="shared" si="134"/>
        <v>26.4901086460521</v>
      </c>
      <c r="H114" s="16">
        <f t="shared" si="134"/>
        <v>1</v>
      </c>
      <c r="I114" s="30">
        <f t="shared" si="134"/>
        <v>5.8690562851921673</v>
      </c>
      <c r="J114" s="16">
        <f t="shared" si="134"/>
        <v>1</v>
      </c>
      <c r="K114" s="30">
        <f t="shared" si="134"/>
        <v>0.99900000000000011</v>
      </c>
      <c r="L114" s="16">
        <f t="shared" si="134"/>
        <v>1</v>
      </c>
      <c r="M114" s="30">
        <f t="shared" si="134"/>
        <v>8.933238278030327</v>
      </c>
      <c r="N114" s="16">
        <f t="shared" si="134"/>
        <v>1</v>
      </c>
      <c r="O114" s="30">
        <f t="shared" si="134"/>
        <v>309.88425250944965</v>
      </c>
      <c r="P114" s="16">
        <f t="shared" si="134"/>
        <v>1</v>
      </c>
      <c r="Q114" s="30">
        <f t="shared" si="134"/>
        <v>68.479308606012438</v>
      </c>
      <c r="R114" s="16">
        <f t="shared" si="134"/>
        <v>1</v>
      </c>
      <c r="S114" s="30">
        <f t="shared" si="134"/>
        <v>9.3358608381530193</v>
      </c>
      <c r="T114" s="16">
        <f t="shared" si="134"/>
        <v>1</v>
      </c>
      <c r="U114" s="30">
        <f t="shared" si="134"/>
        <v>9.1420353917057362</v>
      </c>
      <c r="V114" s="16">
        <f t="shared" si="134"/>
        <v>1</v>
      </c>
      <c r="W114" s="30">
        <f t="shared" si="134"/>
        <v>29.710993561874872</v>
      </c>
      <c r="X114" s="3">
        <f>SUM(X106:X113)</f>
        <v>553.50503038838485</v>
      </c>
      <c r="Y114" s="3">
        <f>+X103+X114</f>
        <v>554.0590894778627</v>
      </c>
      <c r="AN114" s="5" t="s">
        <v>10</v>
      </c>
      <c r="AO114" s="3">
        <f>SUM(AO106:AO113)</f>
        <v>84.661176271914414</v>
      </c>
      <c r="AP114" s="3">
        <f t="shared" ref="AP114:AY114" si="135">SUM(AP106:AP113)</f>
        <v>26.4901086460521</v>
      </c>
      <c r="AQ114" s="3">
        <f t="shared" si="135"/>
        <v>5.8690562851921673</v>
      </c>
      <c r="AR114" s="3">
        <f t="shared" si="135"/>
        <v>0.99900000000000011</v>
      </c>
      <c r="AS114" s="3">
        <f t="shared" si="135"/>
        <v>8.933238278030327</v>
      </c>
      <c r="AT114" s="3">
        <f t="shared" si="135"/>
        <v>309.88425250944965</v>
      </c>
      <c r="AU114" s="3">
        <f t="shared" si="135"/>
        <v>68.479308606012438</v>
      </c>
      <c r="AV114" s="3">
        <f t="shared" si="135"/>
        <v>9.3358608381530193</v>
      </c>
      <c r="AW114" s="3">
        <f t="shared" si="135"/>
        <v>9.1420353917057362</v>
      </c>
      <c r="AX114" s="3">
        <f t="shared" si="135"/>
        <v>29.710993561874872</v>
      </c>
      <c r="AY114" s="3">
        <f t="shared" si="135"/>
        <v>553.50503038838485</v>
      </c>
    </row>
    <row r="115" spans="1:51" ht="15.5" x14ac:dyDescent="0.35">
      <c r="A115" s="4" t="s">
        <v>191</v>
      </c>
      <c r="D115" s="16"/>
      <c r="E115" s="30"/>
      <c r="F115" s="16"/>
      <c r="G115" s="30"/>
      <c r="H115" s="16"/>
      <c r="I115" s="30"/>
      <c r="J115" s="16"/>
      <c r="K115" s="30"/>
      <c r="L115" s="16"/>
      <c r="M115" s="30"/>
      <c r="N115" s="16"/>
      <c r="O115" s="30"/>
      <c r="P115" s="16"/>
      <c r="Q115" s="30"/>
      <c r="R115" s="16"/>
      <c r="S115" s="30"/>
      <c r="T115" s="16"/>
      <c r="U115" s="30"/>
      <c r="V115" s="16"/>
      <c r="W115" s="30"/>
      <c r="X115" s="3"/>
      <c r="Y115" s="3"/>
    </row>
    <row r="116" spans="1:51" ht="15.5" x14ac:dyDescent="0.35">
      <c r="A116" s="4" t="s">
        <v>204</v>
      </c>
      <c r="D116" s="16"/>
      <c r="E116" s="30"/>
      <c r="F116" s="16"/>
      <c r="G116" s="30"/>
      <c r="H116" s="16"/>
      <c r="I116" s="30"/>
      <c r="J116" s="16"/>
      <c r="K116" s="30"/>
      <c r="L116" s="16"/>
      <c r="M116" s="30"/>
      <c r="N116" s="16"/>
      <c r="O116" s="30"/>
      <c r="P116" s="16"/>
      <c r="Q116" s="30"/>
      <c r="R116" s="16"/>
      <c r="S116" s="30"/>
      <c r="T116" s="16"/>
      <c r="U116" s="30"/>
      <c r="V116" s="16"/>
      <c r="W116" s="30"/>
      <c r="X116" s="3"/>
      <c r="Y116" s="3"/>
    </row>
    <row r="117" spans="1:51" ht="15.5" x14ac:dyDescent="0.35">
      <c r="A117" s="5" t="s">
        <v>152</v>
      </c>
      <c r="C117">
        <v>16</v>
      </c>
      <c r="D117" s="16">
        <v>0.2</v>
      </c>
      <c r="E117" s="3">
        <f>+D117*E$63</f>
        <v>1.812036684382947E-2</v>
      </c>
      <c r="F117" s="16">
        <v>0.2</v>
      </c>
      <c r="G117" s="3">
        <f>+F117*G$63</f>
        <v>9.0702290416212455E-3</v>
      </c>
      <c r="H117" s="16">
        <v>0.2</v>
      </c>
      <c r="I117" s="3">
        <f>+H117*I$63</f>
        <v>1.2171810420859579E-3</v>
      </c>
      <c r="J117" s="16">
        <v>0.2</v>
      </c>
      <c r="K117" s="3">
        <f>+J117*K$63</f>
        <v>2.0000000000000001E-4</v>
      </c>
      <c r="L117" s="16">
        <v>0.2</v>
      </c>
      <c r="M117" s="3">
        <f>+L117*M$63</f>
        <v>1.2310403370705801E-3</v>
      </c>
      <c r="N117" s="16">
        <v>0.2</v>
      </c>
      <c r="O117" s="3">
        <f>+N117*O$63</f>
        <v>9.4681958180328929E-2</v>
      </c>
      <c r="P117" s="16">
        <v>0.2</v>
      </c>
      <c r="Q117" s="3">
        <f>+P117*Q$63</f>
        <v>1.4060354283017357E-2</v>
      </c>
      <c r="R117" s="16">
        <v>0.8</v>
      </c>
      <c r="S117" s="3">
        <f>+R117*S$63</f>
        <v>8.3701477701198044E-3</v>
      </c>
      <c r="T117" s="16">
        <v>0.2</v>
      </c>
      <c r="U117" s="3">
        <f>+T117*U$63</f>
        <v>1.4608275793337995E-3</v>
      </c>
      <c r="V117" s="16">
        <v>0.2</v>
      </c>
      <c r="W117" s="3">
        <f>+V117*W$63</f>
        <v>9.3246551930610388E-3</v>
      </c>
      <c r="X117" s="3">
        <f>+W117+U117+S117+Q117+O117+M117+K117+I117+G117+E117</f>
        <v>0.15773676027046821</v>
      </c>
      <c r="Y117" s="3"/>
    </row>
    <row r="118" spans="1:51" ht="15.5" x14ac:dyDescent="0.35">
      <c r="A118" s="5" t="s">
        <v>153</v>
      </c>
      <c r="C118">
        <v>18</v>
      </c>
      <c r="D118" s="16">
        <v>0.8</v>
      </c>
      <c r="E118" s="30">
        <f>+D118*E$63</f>
        <v>7.2481467375317882E-2</v>
      </c>
      <c r="F118" s="16">
        <v>0.8</v>
      </c>
      <c r="G118" s="30">
        <f>+F118*G$63</f>
        <v>3.6280916166484982E-2</v>
      </c>
      <c r="H118" s="16">
        <v>0.8</v>
      </c>
      <c r="I118" s="30">
        <f>+H118*I$63</f>
        <v>4.8687241683438316E-3</v>
      </c>
      <c r="J118" s="16">
        <v>0.8</v>
      </c>
      <c r="K118" s="30">
        <f>+J118*K$63</f>
        <v>8.0000000000000004E-4</v>
      </c>
      <c r="L118" s="16">
        <v>0.8</v>
      </c>
      <c r="M118" s="30">
        <f>+L118*M$63</f>
        <v>4.9241613482823203E-3</v>
      </c>
      <c r="N118" s="16">
        <v>0.8</v>
      </c>
      <c r="O118" s="30">
        <f>+N118*O$63</f>
        <v>0.37872783272131572</v>
      </c>
      <c r="P118" s="16">
        <v>0.8</v>
      </c>
      <c r="Q118" s="30">
        <f>+P118*Q$63</f>
        <v>5.6241417132069427E-2</v>
      </c>
      <c r="R118" s="16">
        <v>0.2</v>
      </c>
      <c r="S118" s="30">
        <f>+R118*S$63</f>
        <v>2.0925369425299511E-3</v>
      </c>
      <c r="T118" s="16">
        <v>0.8</v>
      </c>
      <c r="U118" s="30">
        <f>+T118*U$63</f>
        <v>5.843310317335198E-3</v>
      </c>
      <c r="V118" s="16">
        <v>0.8</v>
      </c>
      <c r="W118" s="30">
        <f>+V118*W$63</f>
        <v>3.7298620772244155E-2</v>
      </c>
      <c r="X118" s="3">
        <f>+W118+U118+S118+Q118+O118+M118+K118+I118+G118+E118</f>
        <v>0.59955898694392351</v>
      </c>
      <c r="Y118" s="3"/>
    </row>
    <row r="119" spans="1:51" ht="15.5" x14ac:dyDescent="0.35">
      <c r="A119" s="5" t="s">
        <v>10</v>
      </c>
      <c r="D119" s="16">
        <f t="shared" ref="D119:V119" si="136">SUM(D117:D118)</f>
        <v>1</v>
      </c>
      <c r="E119" s="30">
        <f>SUM(E117:E118)</f>
        <v>9.0601834219147359E-2</v>
      </c>
      <c r="F119" s="16">
        <f t="shared" si="136"/>
        <v>1</v>
      </c>
      <c r="G119" s="30">
        <f>SUM(G117:G118)</f>
        <v>4.5351145208106229E-2</v>
      </c>
      <c r="H119" s="16">
        <f t="shared" si="136"/>
        <v>1</v>
      </c>
      <c r="I119" s="30">
        <f>SUM(I117:I118)</f>
        <v>6.085905210429789E-3</v>
      </c>
      <c r="J119" s="16">
        <f t="shared" si="136"/>
        <v>1</v>
      </c>
      <c r="K119" s="30">
        <f>SUM(K117:K118)</f>
        <v>1E-3</v>
      </c>
      <c r="L119" s="16">
        <f t="shared" si="136"/>
        <v>1</v>
      </c>
      <c r="M119" s="30">
        <f>SUM(M117:M118)</f>
        <v>6.1552016853529002E-3</v>
      </c>
      <c r="N119" s="16">
        <f t="shared" si="136"/>
        <v>1</v>
      </c>
      <c r="O119" s="30">
        <f>SUM(O117:O118)</f>
        <v>0.47340979090164464</v>
      </c>
      <c r="P119" s="16">
        <f t="shared" si="136"/>
        <v>1</v>
      </c>
      <c r="Q119" s="30">
        <f>SUM(Q117:Q118)</f>
        <v>7.0301771415086783E-2</v>
      </c>
      <c r="R119" s="16">
        <f t="shared" si="136"/>
        <v>1</v>
      </c>
      <c r="S119" s="30">
        <f>SUM(S117:S118)</f>
        <v>1.0462684712649755E-2</v>
      </c>
      <c r="T119" s="16">
        <f t="shared" si="136"/>
        <v>1</v>
      </c>
      <c r="U119" s="30">
        <f>SUM(U117:U118)</f>
        <v>7.3041378966689973E-3</v>
      </c>
      <c r="V119" s="16">
        <f t="shared" si="136"/>
        <v>1</v>
      </c>
      <c r="W119" s="30">
        <f>SUM(W117:W118)</f>
        <v>4.6623275965305196E-2</v>
      </c>
      <c r="X119" s="3">
        <f t="shared" ref="X119" si="137">SUM(X117:X118)</f>
        <v>0.75729574721439175</v>
      </c>
      <c r="Y119" s="3"/>
    </row>
    <row r="120" spans="1:51" ht="15.5" x14ac:dyDescent="0.35">
      <c r="A120" s="4" t="s">
        <v>172</v>
      </c>
      <c r="D120" s="16"/>
      <c r="E120" s="30"/>
      <c r="F120" s="16"/>
      <c r="G120" s="30"/>
      <c r="H120" s="16"/>
      <c r="I120" s="30"/>
      <c r="J120" s="16"/>
      <c r="K120" s="30"/>
      <c r="L120" s="16"/>
      <c r="M120" s="30"/>
      <c r="N120" s="16"/>
      <c r="O120" s="30"/>
      <c r="P120" s="16"/>
      <c r="Q120" s="30"/>
      <c r="R120" s="16"/>
      <c r="S120" s="30"/>
      <c r="T120" s="16"/>
      <c r="U120" s="30"/>
      <c r="V120" s="16"/>
      <c r="W120" s="30"/>
      <c r="X120" s="3"/>
      <c r="Y120" s="3"/>
      <c r="AA120" s="4" t="s">
        <v>185</v>
      </c>
      <c r="AB120" s="4" t="s">
        <v>0</v>
      </c>
      <c r="AC120" s="4" t="s">
        <v>1</v>
      </c>
      <c r="AD120" s="4" t="s">
        <v>2</v>
      </c>
      <c r="AE120" s="4" t="s">
        <v>3</v>
      </c>
      <c r="AF120" s="4" t="s">
        <v>4</v>
      </c>
      <c r="AG120" s="4" t="s">
        <v>5</v>
      </c>
      <c r="AH120" s="4" t="s">
        <v>6</v>
      </c>
      <c r="AI120" s="4" t="s">
        <v>7</v>
      </c>
      <c r="AJ120" s="4" t="s">
        <v>8</v>
      </c>
      <c r="AK120" s="4" t="s">
        <v>9</v>
      </c>
      <c r="AL120" s="4" t="s">
        <v>10</v>
      </c>
      <c r="AN120" s="4" t="s">
        <v>185</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156</v>
      </c>
      <c r="B121" t="s">
        <v>143</v>
      </c>
      <c r="C121">
        <v>25</v>
      </c>
      <c r="D121" s="16">
        <v>0.1</v>
      </c>
      <c r="E121" s="3">
        <f t="shared" ref="E121:E127" si="138">+D121*(E$39-E$118)</f>
        <v>9.0529352751772034</v>
      </c>
      <c r="F121" s="16">
        <v>0.1</v>
      </c>
      <c r="G121" s="3">
        <f t="shared" ref="G121:G127" si="139">+F121*(G$39-G$118)</f>
        <v>4.5314864291939747</v>
      </c>
      <c r="H121" s="16">
        <v>0</v>
      </c>
      <c r="I121" s="3">
        <f>+H121*(I$39-I$118)</f>
        <v>0</v>
      </c>
      <c r="J121" s="16">
        <v>0</v>
      </c>
      <c r="K121" s="3">
        <f>+J121*(K$39-K$118)</f>
        <v>0</v>
      </c>
      <c r="L121" s="16">
        <v>0.1</v>
      </c>
      <c r="M121" s="3">
        <f>+L121*(M$39-M$118)</f>
        <v>0.61502775240046181</v>
      </c>
      <c r="N121" s="16">
        <v>0</v>
      </c>
      <c r="O121" s="3">
        <f>+N121*(O$39-O$118)</f>
        <v>0</v>
      </c>
      <c r="P121" s="16">
        <v>0</v>
      </c>
      <c r="Q121" s="3">
        <f>+P121*(Q$39-Q$118)</f>
        <v>0</v>
      </c>
      <c r="R121" s="16">
        <v>0</v>
      </c>
      <c r="S121" s="3">
        <f>+R121*(S$39-S$118)</f>
        <v>0</v>
      </c>
      <c r="T121" s="16">
        <v>0</v>
      </c>
      <c r="U121" s="3">
        <f>+T121*(U$39-U$118)</f>
        <v>0</v>
      </c>
      <c r="V121" s="16">
        <v>0</v>
      </c>
      <c r="W121" s="3">
        <f>+V121*(W$39-W$118)</f>
        <v>0</v>
      </c>
      <c r="X121" s="3">
        <f>+W121+U121+S121+Q121+O121+M121+K121+I121+G121+E121</f>
        <v>14.199449456771639</v>
      </c>
      <c r="Y121" s="3"/>
      <c r="AA121" s="5" t="s">
        <v>156</v>
      </c>
      <c r="AB121" s="16">
        <f t="shared" ref="AB121:AB126" si="140">+D121</f>
        <v>0.1</v>
      </c>
      <c r="AC121" s="16">
        <f t="shared" ref="AC121:AC126" si="141">+F121</f>
        <v>0.1</v>
      </c>
      <c r="AD121" s="16">
        <f t="shared" ref="AD121:AD126" si="142">+H121</f>
        <v>0</v>
      </c>
      <c r="AE121" s="16">
        <f t="shared" ref="AE121:AE126" si="143">+J121</f>
        <v>0</v>
      </c>
      <c r="AF121" s="16">
        <f t="shared" ref="AF121:AF126" si="144">+L121</f>
        <v>0.1</v>
      </c>
      <c r="AG121" s="16">
        <f t="shared" ref="AG121:AG126" si="145">+N121</f>
        <v>0</v>
      </c>
      <c r="AH121" s="16">
        <f t="shared" ref="AH121:AH126" si="146">+P121</f>
        <v>0</v>
      </c>
      <c r="AI121" s="16">
        <f t="shared" ref="AI121:AI126" si="147">+R121</f>
        <v>0</v>
      </c>
      <c r="AJ121" s="16">
        <f t="shared" ref="AJ121:AJ126" si="148">+T121</f>
        <v>0</v>
      </c>
      <c r="AK121" s="16">
        <f t="shared" ref="AK121:AK126" si="149">+V121</f>
        <v>0</v>
      </c>
      <c r="AN121" s="5" t="s">
        <v>156</v>
      </c>
      <c r="AO121" s="3">
        <f t="shared" ref="AO121:AO126" si="150">+E121</f>
        <v>9.0529352751772034</v>
      </c>
      <c r="AP121" s="3">
        <f t="shared" ref="AP121:AP126" si="151">+G121</f>
        <v>4.5314864291939747</v>
      </c>
      <c r="AQ121" s="3">
        <f t="shared" ref="AQ121:AQ126" si="152">+I121</f>
        <v>0</v>
      </c>
      <c r="AR121" s="3">
        <f t="shared" ref="AR121:AR126" si="153">+K121</f>
        <v>0</v>
      </c>
      <c r="AS121" s="3">
        <f t="shared" ref="AS121:AS126" si="154">+M121</f>
        <v>0.61502775240046181</v>
      </c>
      <c r="AT121" s="3">
        <f t="shared" ref="AT121:AT126" si="155">+O121</f>
        <v>0</v>
      </c>
      <c r="AU121" s="3">
        <f t="shared" ref="AU121:AU126" si="156">+Q121</f>
        <v>0</v>
      </c>
      <c r="AV121" s="3">
        <f t="shared" ref="AV121:AV126" si="157">+S121</f>
        <v>0</v>
      </c>
      <c r="AW121" s="3">
        <f t="shared" ref="AW121:AW126" si="158">+U121</f>
        <v>0</v>
      </c>
      <c r="AX121" s="3">
        <f t="shared" ref="AX121:AX126" si="159">+W121</f>
        <v>0</v>
      </c>
      <c r="AY121" s="3">
        <f>SUM(AO121:AX121)</f>
        <v>14.199449456771639</v>
      </c>
    </row>
    <row r="122" spans="1:51" ht="15.5" x14ac:dyDescent="0.35">
      <c r="A122" s="5" t="s">
        <v>170</v>
      </c>
      <c r="B122" t="s">
        <v>140</v>
      </c>
      <c r="C122">
        <v>25</v>
      </c>
      <c r="D122" s="16">
        <v>0.1</v>
      </c>
      <c r="E122" s="3">
        <f t="shared" si="138"/>
        <v>9.0529352751772034</v>
      </c>
      <c r="F122" s="16">
        <v>0.1</v>
      </c>
      <c r="G122" s="3">
        <f t="shared" si="139"/>
        <v>4.5314864291939747</v>
      </c>
      <c r="H122" s="16">
        <v>0.1</v>
      </c>
      <c r="I122" s="3">
        <f t="shared" ref="I122:I127" si="160">+H122*(I$39-I$118)</f>
        <v>0.60810364862614452</v>
      </c>
      <c r="J122" s="16">
        <v>0.1</v>
      </c>
      <c r="K122" s="3">
        <f t="shared" ref="K122:K127" si="161">+J122*(K$39-K$118)</f>
        <v>9.9920000000000009E-2</v>
      </c>
      <c r="L122" s="16">
        <v>0.1</v>
      </c>
      <c r="M122" s="3">
        <f t="shared" ref="M122:M127" si="162">+L122*(M$39-M$118)</f>
        <v>0.61502775240046181</v>
      </c>
      <c r="N122" s="16">
        <v>0.1</v>
      </c>
      <c r="O122" s="3">
        <f t="shared" ref="O122:O127" si="163">+N122*(O$39-O$118)</f>
        <v>47.303106306892332</v>
      </c>
      <c r="P122" s="16">
        <v>0.1</v>
      </c>
      <c r="Q122" s="3">
        <f t="shared" ref="Q122:Q127" si="164">+P122*(Q$39-Q$118)</f>
        <v>7.0245529997954712</v>
      </c>
      <c r="R122" s="16">
        <v>0.1</v>
      </c>
      <c r="S122" s="3">
        <f t="shared" ref="S122:S127" si="165">+R122*(S$39-S$118)</f>
        <v>1.0460592175707226</v>
      </c>
      <c r="T122" s="16">
        <v>0.1</v>
      </c>
      <c r="U122" s="3">
        <f t="shared" ref="U122:U127" si="166">+T122*(U$39-U$118)</f>
        <v>0.72982945863516635</v>
      </c>
      <c r="V122" s="16">
        <v>0.1</v>
      </c>
      <c r="W122" s="3">
        <f t="shared" ref="W122:W127" si="167">+V122*(W$39-W$118)</f>
        <v>4.6585977344532941</v>
      </c>
      <c r="X122" s="3">
        <f t="shared" ref="X122:X126" si="168">+W122+U122+S122+Q122+O122+M122+K122+I122+G122+E122</f>
        <v>75.669618822744766</v>
      </c>
      <c r="Y122" s="3"/>
      <c r="AA122" s="5" t="s">
        <v>170</v>
      </c>
      <c r="AB122" s="16">
        <f t="shared" si="140"/>
        <v>0.1</v>
      </c>
      <c r="AC122" s="16">
        <f t="shared" si="141"/>
        <v>0.1</v>
      </c>
      <c r="AD122" s="16">
        <f t="shared" si="142"/>
        <v>0.1</v>
      </c>
      <c r="AE122" s="16">
        <f t="shared" si="143"/>
        <v>0.1</v>
      </c>
      <c r="AF122" s="16">
        <f t="shared" si="144"/>
        <v>0.1</v>
      </c>
      <c r="AG122" s="16">
        <f t="shared" si="145"/>
        <v>0.1</v>
      </c>
      <c r="AH122" s="16">
        <f t="shared" si="146"/>
        <v>0.1</v>
      </c>
      <c r="AI122" s="16">
        <f t="shared" si="147"/>
        <v>0.1</v>
      </c>
      <c r="AJ122" s="16">
        <f t="shared" si="148"/>
        <v>0.1</v>
      </c>
      <c r="AK122" s="16">
        <f t="shared" si="149"/>
        <v>0.1</v>
      </c>
      <c r="AN122" s="5" t="s">
        <v>170</v>
      </c>
      <c r="AO122" s="3">
        <f t="shared" si="150"/>
        <v>9.0529352751772034</v>
      </c>
      <c r="AP122" s="3">
        <f t="shared" si="151"/>
        <v>4.5314864291939747</v>
      </c>
      <c r="AQ122" s="3">
        <f t="shared" si="152"/>
        <v>0.60810364862614452</v>
      </c>
      <c r="AR122" s="3">
        <f t="shared" si="153"/>
        <v>9.9920000000000009E-2</v>
      </c>
      <c r="AS122" s="3">
        <f t="shared" si="154"/>
        <v>0.61502775240046181</v>
      </c>
      <c r="AT122" s="3">
        <f t="shared" si="155"/>
        <v>47.303106306892332</v>
      </c>
      <c r="AU122" s="3">
        <f t="shared" si="156"/>
        <v>7.0245529997954712</v>
      </c>
      <c r="AV122" s="3">
        <f t="shared" si="157"/>
        <v>1.0460592175707226</v>
      </c>
      <c r="AW122" s="3">
        <f t="shared" si="158"/>
        <v>0.72982945863516635</v>
      </c>
      <c r="AX122" s="3">
        <f t="shared" si="159"/>
        <v>4.6585977344532941</v>
      </c>
      <c r="AY122" s="3">
        <f t="shared" ref="AY122:AY126" si="169">SUM(AO122:AX122)</f>
        <v>75.669618822744781</v>
      </c>
    </row>
    <row r="123" spans="1:51" ht="15.5" x14ac:dyDescent="0.35">
      <c r="A123" s="5" t="s">
        <v>158</v>
      </c>
      <c r="B123" t="s">
        <v>143</v>
      </c>
      <c r="C123">
        <v>25</v>
      </c>
      <c r="D123" s="16">
        <v>0.1</v>
      </c>
      <c r="E123" s="3">
        <f t="shared" si="138"/>
        <v>9.0529352751772034</v>
      </c>
      <c r="F123" s="16">
        <v>0.1</v>
      </c>
      <c r="G123" s="3">
        <f t="shared" si="139"/>
        <v>4.5314864291939747</v>
      </c>
      <c r="H123" s="16">
        <v>0.1</v>
      </c>
      <c r="I123" s="3">
        <f t="shared" si="160"/>
        <v>0.60810364862614452</v>
      </c>
      <c r="J123" s="16">
        <v>0.1</v>
      </c>
      <c r="K123" s="3">
        <f t="shared" si="161"/>
        <v>9.9920000000000009E-2</v>
      </c>
      <c r="L123" s="16">
        <v>0.1</v>
      </c>
      <c r="M123" s="3">
        <f t="shared" si="162"/>
        <v>0.61502775240046181</v>
      </c>
      <c r="N123" s="16">
        <v>0.1</v>
      </c>
      <c r="O123" s="3">
        <f t="shared" si="163"/>
        <v>47.303106306892332</v>
      </c>
      <c r="P123" s="16">
        <v>0.1</v>
      </c>
      <c r="Q123" s="3">
        <f t="shared" si="164"/>
        <v>7.0245529997954712</v>
      </c>
      <c r="R123" s="16">
        <v>0.1</v>
      </c>
      <c r="S123" s="3">
        <f t="shared" si="165"/>
        <v>1.0460592175707226</v>
      </c>
      <c r="T123" s="16">
        <v>0.1</v>
      </c>
      <c r="U123" s="3">
        <f t="shared" si="166"/>
        <v>0.72982945863516635</v>
      </c>
      <c r="V123" s="16">
        <v>0.1</v>
      </c>
      <c r="W123" s="3">
        <f t="shared" si="167"/>
        <v>4.6585977344532941</v>
      </c>
      <c r="X123" s="3">
        <f t="shared" si="168"/>
        <v>75.669618822744766</v>
      </c>
      <c r="Y123" s="3"/>
      <c r="AA123" s="5" t="s">
        <v>158</v>
      </c>
      <c r="AB123" s="16">
        <f t="shared" si="140"/>
        <v>0.1</v>
      </c>
      <c r="AC123" s="16">
        <f t="shared" si="141"/>
        <v>0.1</v>
      </c>
      <c r="AD123" s="16">
        <f t="shared" si="142"/>
        <v>0.1</v>
      </c>
      <c r="AE123" s="16">
        <f t="shared" si="143"/>
        <v>0.1</v>
      </c>
      <c r="AF123" s="16">
        <f t="shared" si="144"/>
        <v>0.1</v>
      </c>
      <c r="AG123" s="16">
        <f t="shared" si="145"/>
        <v>0.1</v>
      </c>
      <c r="AH123" s="16">
        <f t="shared" si="146"/>
        <v>0.1</v>
      </c>
      <c r="AI123" s="16">
        <f t="shared" si="147"/>
        <v>0.1</v>
      </c>
      <c r="AJ123" s="16">
        <f t="shared" si="148"/>
        <v>0.1</v>
      </c>
      <c r="AK123" s="16">
        <f t="shared" si="149"/>
        <v>0.1</v>
      </c>
      <c r="AN123" s="5" t="s">
        <v>158</v>
      </c>
      <c r="AO123" s="3">
        <f t="shared" si="150"/>
        <v>9.0529352751772034</v>
      </c>
      <c r="AP123" s="3">
        <f t="shared" si="151"/>
        <v>4.5314864291939747</v>
      </c>
      <c r="AQ123" s="3">
        <f t="shared" si="152"/>
        <v>0.60810364862614452</v>
      </c>
      <c r="AR123" s="3">
        <f t="shared" si="153"/>
        <v>9.9920000000000009E-2</v>
      </c>
      <c r="AS123" s="3">
        <f t="shared" si="154"/>
        <v>0.61502775240046181</v>
      </c>
      <c r="AT123" s="3">
        <f t="shared" si="155"/>
        <v>47.303106306892332</v>
      </c>
      <c r="AU123" s="3">
        <f t="shared" si="156"/>
        <v>7.0245529997954712</v>
      </c>
      <c r="AV123" s="3">
        <f t="shared" si="157"/>
        <v>1.0460592175707226</v>
      </c>
      <c r="AW123" s="3">
        <f t="shared" si="158"/>
        <v>0.72982945863516635</v>
      </c>
      <c r="AX123" s="3">
        <f t="shared" si="159"/>
        <v>4.6585977344532941</v>
      </c>
      <c r="AY123" s="3">
        <f t="shared" si="169"/>
        <v>75.669618822744781</v>
      </c>
    </row>
    <row r="124" spans="1:51" ht="15.5" x14ac:dyDescent="0.35">
      <c r="A124" s="5" t="s">
        <v>159</v>
      </c>
      <c r="B124" t="s">
        <v>143</v>
      </c>
      <c r="C124">
        <v>25</v>
      </c>
      <c r="D124" s="16">
        <v>0.02</v>
      </c>
      <c r="E124" s="3">
        <f t="shared" si="138"/>
        <v>1.8105870550354408</v>
      </c>
      <c r="F124" s="16">
        <v>0.02</v>
      </c>
      <c r="G124" s="3">
        <f t="shared" si="139"/>
        <v>0.90629728583879499</v>
      </c>
      <c r="H124" s="16">
        <v>0</v>
      </c>
      <c r="I124" s="3">
        <f t="shared" si="160"/>
        <v>0</v>
      </c>
      <c r="J124" s="16">
        <v>0</v>
      </c>
      <c r="K124" s="3">
        <f t="shared" si="161"/>
        <v>0</v>
      </c>
      <c r="L124" s="16">
        <v>0.02</v>
      </c>
      <c r="M124" s="3">
        <f t="shared" si="162"/>
        <v>0.12300555048009235</v>
      </c>
      <c r="N124" s="16">
        <v>0.02</v>
      </c>
      <c r="O124" s="3">
        <f t="shared" si="163"/>
        <v>9.4606212613784653</v>
      </c>
      <c r="P124" s="16">
        <v>0</v>
      </c>
      <c r="Q124" s="3">
        <f t="shared" si="164"/>
        <v>0</v>
      </c>
      <c r="R124" s="16">
        <v>0</v>
      </c>
      <c r="S124" s="3">
        <f t="shared" si="165"/>
        <v>0</v>
      </c>
      <c r="T124" s="16">
        <v>0</v>
      </c>
      <c r="U124" s="3">
        <f t="shared" si="166"/>
        <v>0</v>
      </c>
      <c r="V124" s="16">
        <v>0</v>
      </c>
      <c r="W124" s="3">
        <f t="shared" si="167"/>
        <v>0</v>
      </c>
      <c r="X124" s="3">
        <f t="shared" si="168"/>
        <v>12.300511152732794</v>
      </c>
      <c r="Y124" s="3"/>
      <c r="AA124" s="5" t="s">
        <v>159</v>
      </c>
      <c r="AB124" s="16">
        <f t="shared" si="140"/>
        <v>0.02</v>
      </c>
      <c r="AC124" s="16">
        <f t="shared" si="141"/>
        <v>0.02</v>
      </c>
      <c r="AD124" s="16">
        <f t="shared" si="142"/>
        <v>0</v>
      </c>
      <c r="AE124" s="16">
        <f t="shared" si="143"/>
        <v>0</v>
      </c>
      <c r="AF124" s="16">
        <f t="shared" si="144"/>
        <v>0.02</v>
      </c>
      <c r="AG124" s="16">
        <f t="shared" si="145"/>
        <v>0.02</v>
      </c>
      <c r="AH124" s="16">
        <f t="shared" si="146"/>
        <v>0</v>
      </c>
      <c r="AI124" s="16">
        <f t="shared" si="147"/>
        <v>0</v>
      </c>
      <c r="AJ124" s="16">
        <f t="shared" si="148"/>
        <v>0</v>
      </c>
      <c r="AK124" s="16">
        <f t="shared" si="149"/>
        <v>0</v>
      </c>
      <c r="AN124" s="5" t="s">
        <v>159</v>
      </c>
      <c r="AO124" s="3">
        <f t="shared" si="150"/>
        <v>1.8105870550354408</v>
      </c>
      <c r="AP124" s="3">
        <f t="shared" si="151"/>
        <v>0.90629728583879499</v>
      </c>
      <c r="AQ124" s="3">
        <f t="shared" si="152"/>
        <v>0</v>
      </c>
      <c r="AR124" s="3">
        <f t="shared" si="153"/>
        <v>0</v>
      </c>
      <c r="AS124" s="3">
        <f t="shared" si="154"/>
        <v>0.12300555048009235</v>
      </c>
      <c r="AT124" s="3">
        <f t="shared" si="155"/>
        <v>9.4606212613784653</v>
      </c>
      <c r="AU124" s="3">
        <f t="shared" si="156"/>
        <v>0</v>
      </c>
      <c r="AV124" s="3">
        <f t="shared" si="157"/>
        <v>0</v>
      </c>
      <c r="AW124" s="3">
        <f t="shared" si="158"/>
        <v>0</v>
      </c>
      <c r="AX124" s="3">
        <f t="shared" si="159"/>
        <v>0</v>
      </c>
      <c r="AY124" s="3">
        <f t="shared" si="169"/>
        <v>12.300511152732794</v>
      </c>
    </row>
    <row r="125" spans="1:51" ht="15.5" x14ac:dyDescent="0.35">
      <c r="A125" s="5" t="s">
        <v>148</v>
      </c>
      <c r="B125" t="s">
        <v>146</v>
      </c>
      <c r="C125">
        <v>35</v>
      </c>
      <c r="D125" s="16">
        <v>0.2</v>
      </c>
      <c r="E125" s="3">
        <f t="shared" si="138"/>
        <v>18.105870550354407</v>
      </c>
      <c r="F125" s="16">
        <v>0.05</v>
      </c>
      <c r="G125" s="3">
        <f t="shared" si="139"/>
        <v>2.2657432145969874</v>
      </c>
      <c r="H125" s="16">
        <v>0</v>
      </c>
      <c r="I125" s="3">
        <f t="shared" si="160"/>
        <v>0</v>
      </c>
      <c r="J125" s="16">
        <v>0</v>
      </c>
      <c r="K125" s="3">
        <f t="shared" si="161"/>
        <v>0</v>
      </c>
      <c r="L125" s="16">
        <v>0</v>
      </c>
      <c r="M125" s="3">
        <f t="shared" si="162"/>
        <v>0</v>
      </c>
      <c r="N125" s="16">
        <v>0</v>
      </c>
      <c r="O125" s="3">
        <f t="shared" si="163"/>
        <v>0</v>
      </c>
      <c r="P125" s="16">
        <v>0</v>
      </c>
      <c r="Q125" s="3">
        <f t="shared" si="164"/>
        <v>0</v>
      </c>
      <c r="R125" s="16">
        <v>0</v>
      </c>
      <c r="S125" s="3">
        <f t="shared" si="165"/>
        <v>0</v>
      </c>
      <c r="T125" s="16">
        <v>0</v>
      </c>
      <c r="U125" s="3">
        <f t="shared" si="166"/>
        <v>0</v>
      </c>
      <c r="V125" s="16">
        <v>0</v>
      </c>
      <c r="W125" s="3">
        <f t="shared" si="167"/>
        <v>0</v>
      </c>
      <c r="X125" s="3">
        <f t="shared" si="168"/>
        <v>20.371613764951395</v>
      </c>
      <c r="Y125" s="3"/>
      <c r="AA125" s="5" t="s">
        <v>148</v>
      </c>
      <c r="AB125" s="16">
        <f t="shared" si="140"/>
        <v>0.2</v>
      </c>
      <c r="AC125" s="16">
        <f t="shared" si="141"/>
        <v>0.05</v>
      </c>
      <c r="AD125" s="16">
        <f t="shared" si="142"/>
        <v>0</v>
      </c>
      <c r="AE125" s="16">
        <f t="shared" si="143"/>
        <v>0</v>
      </c>
      <c r="AF125" s="16">
        <f t="shared" si="144"/>
        <v>0</v>
      </c>
      <c r="AG125" s="16">
        <f t="shared" si="145"/>
        <v>0</v>
      </c>
      <c r="AH125" s="16">
        <f t="shared" si="146"/>
        <v>0</v>
      </c>
      <c r="AI125" s="16">
        <f t="shared" si="147"/>
        <v>0</v>
      </c>
      <c r="AJ125" s="16">
        <f t="shared" si="148"/>
        <v>0</v>
      </c>
      <c r="AK125" s="16">
        <f t="shared" si="149"/>
        <v>0</v>
      </c>
      <c r="AN125" s="5" t="s">
        <v>148</v>
      </c>
      <c r="AO125" s="3">
        <f t="shared" si="150"/>
        <v>18.105870550354407</v>
      </c>
      <c r="AP125" s="3">
        <f t="shared" si="151"/>
        <v>2.2657432145969874</v>
      </c>
      <c r="AQ125" s="3">
        <f t="shared" si="152"/>
        <v>0</v>
      </c>
      <c r="AR125" s="3">
        <f t="shared" si="153"/>
        <v>0</v>
      </c>
      <c r="AS125" s="3">
        <f t="shared" si="154"/>
        <v>0</v>
      </c>
      <c r="AT125" s="3">
        <f t="shared" si="155"/>
        <v>0</v>
      </c>
      <c r="AU125" s="3">
        <f t="shared" si="156"/>
        <v>0</v>
      </c>
      <c r="AV125" s="3">
        <f t="shared" si="157"/>
        <v>0</v>
      </c>
      <c r="AW125" s="3">
        <f t="shared" si="158"/>
        <v>0</v>
      </c>
      <c r="AX125" s="3">
        <f t="shared" si="159"/>
        <v>0</v>
      </c>
      <c r="AY125" s="3">
        <f t="shared" si="169"/>
        <v>20.371613764951395</v>
      </c>
    </row>
    <row r="126" spans="1:51" ht="15.5" x14ac:dyDescent="0.35">
      <c r="A126" s="5" t="s">
        <v>149</v>
      </c>
      <c r="B126" t="s">
        <v>143</v>
      </c>
      <c r="C126">
        <v>25</v>
      </c>
      <c r="D126" s="16">
        <v>0.48</v>
      </c>
      <c r="E126" s="3">
        <f t="shared" si="138"/>
        <v>43.454089320850578</v>
      </c>
      <c r="F126" s="16">
        <v>0.63</v>
      </c>
      <c r="G126" s="3">
        <f t="shared" si="139"/>
        <v>28.548364503922041</v>
      </c>
      <c r="H126" s="16">
        <v>0.8</v>
      </c>
      <c r="I126" s="3">
        <f t="shared" si="160"/>
        <v>4.8648291890091562</v>
      </c>
      <c r="J126" s="16">
        <v>0.8</v>
      </c>
      <c r="K126" s="3">
        <f t="shared" si="161"/>
        <v>0.79936000000000007</v>
      </c>
      <c r="L126" s="16">
        <v>0.68</v>
      </c>
      <c r="M126" s="3">
        <f t="shared" si="162"/>
        <v>4.1821887163231404</v>
      </c>
      <c r="N126" s="16">
        <v>0.78</v>
      </c>
      <c r="O126" s="3">
        <f t="shared" si="163"/>
        <v>368.96422919376016</v>
      </c>
      <c r="P126" s="16">
        <v>0.8</v>
      </c>
      <c r="Q126" s="3">
        <f t="shared" si="164"/>
        <v>56.19642399836377</v>
      </c>
      <c r="R126" s="16">
        <v>0.8</v>
      </c>
      <c r="S126" s="3">
        <f t="shared" si="165"/>
        <v>8.368473740565781</v>
      </c>
      <c r="T126" s="16">
        <v>0.8</v>
      </c>
      <c r="U126" s="3">
        <f t="shared" si="166"/>
        <v>5.8386356690813308</v>
      </c>
      <c r="V126" s="16">
        <v>0.8</v>
      </c>
      <c r="W126" s="3">
        <f t="shared" si="167"/>
        <v>37.268781875626352</v>
      </c>
      <c r="X126" s="3">
        <f t="shared" si="168"/>
        <v>558.48537620750221</v>
      </c>
      <c r="Y126" s="3"/>
      <c r="AA126" s="5" t="s">
        <v>149</v>
      </c>
      <c r="AB126" s="16">
        <f t="shared" si="140"/>
        <v>0.48</v>
      </c>
      <c r="AC126" s="16">
        <f t="shared" si="141"/>
        <v>0.63</v>
      </c>
      <c r="AD126" s="16">
        <f t="shared" si="142"/>
        <v>0.8</v>
      </c>
      <c r="AE126" s="16">
        <f t="shared" si="143"/>
        <v>0.8</v>
      </c>
      <c r="AF126" s="16">
        <f t="shared" si="144"/>
        <v>0.68</v>
      </c>
      <c r="AG126" s="16">
        <f t="shared" si="145"/>
        <v>0.78</v>
      </c>
      <c r="AH126" s="16">
        <f t="shared" si="146"/>
        <v>0.8</v>
      </c>
      <c r="AI126" s="16">
        <f t="shared" si="147"/>
        <v>0.8</v>
      </c>
      <c r="AJ126" s="16">
        <f t="shared" si="148"/>
        <v>0.8</v>
      </c>
      <c r="AK126" s="16">
        <f t="shared" si="149"/>
        <v>0.8</v>
      </c>
      <c r="AN126" s="5" t="s">
        <v>149</v>
      </c>
      <c r="AO126" s="3">
        <f t="shared" si="150"/>
        <v>43.454089320850578</v>
      </c>
      <c r="AP126" s="3">
        <f t="shared" si="151"/>
        <v>28.548364503922041</v>
      </c>
      <c r="AQ126" s="3">
        <f t="shared" si="152"/>
        <v>4.8648291890091562</v>
      </c>
      <c r="AR126" s="3">
        <f t="shared" si="153"/>
        <v>0.79936000000000007</v>
      </c>
      <c r="AS126" s="3">
        <f t="shared" si="154"/>
        <v>4.1821887163231404</v>
      </c>
      <c r="AT126" s="3">
        <f t="shared" si="155"/>
        <v>368.96422919376016</v>
      </c>
      <c r="AU126" s="3">
        <f t="shared" si="156"/>
        <v>56.19642399836377</v>
      </c>
      <c r="AV126" s="3">
        <f t="shared" si="157"/>
        <v>8.368473740565781</v>
      </c>
      <c r="AW126" s="3">
        <f t="shared" si="158"/>
        <v>5.8386356690813308</v>
      </c>
      <c r="AX126" s="3">
        <f t="shared" si="159"/>
        <v>37.268781875626352</v>
      </c>
      <c r="AY126" s="3">
        <f t="shared" si="169"/>
        <v>558.48537620750233</v>
      </c>
    </row>
    <row r="127" spans="1:51" ht="15.5" x14ac:dyDescent="0.35">
      <c r="A127" s="5" t="s">
        <v>10</v>
      </c>
      <c r="D127" s="16">
        <f t="shared" ref="D127:F127" si="170">SUM(D121:D126)</f>
        <v>1</v>
      </c>
      <c r="E127" s="3">
        <f t="shared" si="138"/>
        <v>90.529352751772038</v>
      </c>
      <c r="F127" s="16">
        <f t="shared" si="170"/>
        <v>1</v>
      </c>
      <c r="G127" s="3">
        <f t="shared" si="139"/>
        <v>45.314864291939749</v>
      </c>
      <c r="H127" s="16">
        <f t="shared" ref="H127" si="171">SUM(H121:H126)</f>
        <v>1</v>
      </c>
      <c r="I127" s="3">
        <f t="shared" si="160"/>
        <v>6.0810364862614446</v>
      </c>
      <c r="J127" s="16">
        <f t="shared" ref="J127" si="172">SUM(J121:J126)</f>
        <v>1</v>
      </c>
      <c r="K127" s="3">
        <f t="shared" si="161"/>
        <v>0.99919999999999998</v>
      </c>
      <c r="L127" s="16">
        <f t="shared" ref="L127" si="173">SUM(L121:L126)</f>
        <v>1</v>
      </c>
      <c r="M127" s="3">
        <f t="shared" si="162"/>
        <v>6.1502775240046175</v>
      </c>
      <c r="N127" s="16">
        <f t="shared" ref="N127" si="174">SUM(N121:N126)</f>
        <v>1</v>
      </c>
      <c r="O127" s="3">
        <f t="shared" si="163"/>
        <v>473.03106306892329</v>
      </c>
      <c r="P127" s="16">
        <f t="shared" ref="P127" si="175">SUM(P121:P126)</f>
        <v>1</v>
      </c>
      <c r="Q127" s="3">
        <f t="shared" si="164"/>
        <v>70.245529997954705</v>
      </c>
      <c r="R127" s="16">
        <f t="shared" ref="R127" si="176">SUM(R121:R126)</f>
        <v>1</v>
      </c>
      <c r="S127" s="3">
        <f t="shared" si="165"/>
        <v>10.460592175707225</v>
      </c>
      <c r="T127" s="16">
        <f t="shared" ref="T127" si="177">SUM(T121:T126)</f>
        <v>1</v>
      </c>
      <c r="U127" s="3">
        <f t="shared" si="166"/>
        <v>7.2982945863516626</v>
      </c>
      <c r="V127" s="16">
        <f t="shared" ref="V127" si="178">SUM(V121:V126)</f>
        <v>1</v>
      </c>
      <c r="W127" s="3">
        <f t="shared" si="167"/>
        <v>46.585977344532942</v>
      </c>
      <c r="X127" s="3">
        <f t="shared" ref="X127" si="179">SUM(X121:X126)</f>
        <v>756.69618822744758</v>
      </c>
      <c r="Y127" s="3"/>
      <c r="AA127" s="5" t="s">
        <v>10</v>
      </c>
      <c r="AN127" s="5" t="s">
        <v>10</v>
      </c>
      <c r="AO127" s="3">
        <f>SUM(AO121:AO126)</f>
        <v>90.529352751772024</v>
      </c>
      <c r="AP127" s="3">
        <f t="shared" ref="AP127:AY127" si="180">SUM(AP121:AP126)</f>
        <v>45.314864291939742</v>
      </c>
      <c r="AQ127" s="3">
        <f t="shared" si="180"/>
        <v>6.0810364862614454</v>
      </c>
      <c r="AR127" s="3">
        <f t="shared" si="180"/>
        <v>0.99920000000000009</v>
      </c>
      <c r="AS127" s="3">
        <f t="shared" si="180"/>
        <v>6.1502775240046184</v>
      </c>
      <c r="AT127" s="3">
        <f t="shared" si="180"/>
        <v>473.03106306892329</v>
      </c>
      <c r="AU127" s="3">
        <f t="shared" si="180"/>
        <v>70.245529997954719</v>
      </c>
      <c r="AV127" s="3">
        <f t="shared" si="180"/>
        <v>10.460592175707227</v>
      </c>
      <c r="AW127" s="3">
        <f t="shared" si="180"/>
        <v>7.2982945863516635</v>
      </c>
      <c r="AX127" s="3">
        <f t="shared" si="180"/>
        <v>46.585977344532942</v>
      </c>
      <c r="AY127" s="3">
        <f t="shared" si="180"/>
        <v>756.69618822744769</v>
      </c>
    </row>
    <row r="128" spans="1:51" ht="15.5" x14ac:dyDescent="0.35">
      <c r="A128" s="4" t="s">
        <v>175</v>
      </c>
      <c r="E128" s="4" t="s">
        <v>72</v>
      </c>
      <c r="F128" s="4"/>
      <c r="G128" s="4" t="s">
        <v>73</v>
      </c>
      <c r="H128" s="4"/>
      <c r="I128" s="4" t="s">
        <v>80</v>
      </c>
      <c r="J128" s="4"/>
      <c r="K128" s="4" t="s">
        <v>75</v>
      </c>
      <c r="L128" s="4"/>
      <c r="M128" s="4" t="s">
        <v>76</v>
      </c>
      <c r="N128" s="4"/>
      <c r="O128" s="4" t="s">
        <v>77</v>
      </c>
      <c r="P128" s="4"/>
      <c r="Q128" s="4" t="s">
        <v>78</v>
      </c>
      <c r="R128" s="4"/>
      <c r="S128" s="4" t="s">
        <v>79</v>
      </c>
      <c r="T128" s="4"/>
      <c r="U128" s="4" t="s">
        <v>81</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8004.3765991990249</v>
      </c>
      <c r="F129" s="11"/>
      <c r="G129" s="12">
        <f>+G36</f>
        <v>4446.2437848392065</v>
      </c>
      <c r="H129" s="11"/>
      <c r="I129" s="12">
        <f>+I36</f>
        <v>846.07711983955039</v>
      </c>
      <c r="J129" s="11"/>
      <c r="K129" s="12">
        <f>+K36</f>
        <v>7</v>
      </c>
      <c r="L129" s="11"/>
      <c r="M129" s="12">
        <f>+M36</f>
        <v>631.25876066904891</v>
      </c>
      <c r="N129" s="11"/>
      <c r="O129" s="12">
        <f>+O36</f>
        <v>50878.460465789802</v>
      </c>
      <c r="P129" s="11"/>
      <c r="Q129" s="12">
        <f>+Q36</f>
        <v>6045.0113943960205</v>
      </c>
      <c r="R129" s="11"/>
      <c r="S129" s="12">
        <f>+S36</f>
        <v>961.77261142035093</v>
      </c>
      <c r="T129" s="11"/>
      <c r="U129" s="12">
        <f>+U36</f>
        <v>626.28624572702745</v>
      </c>
      <c r="V129" s="11"/>
      <c r="W129" s="12">
        <f>+W36</f>
        <v>1735.3772358709423</v>
      </c>
      <c r="X129" s="12">
        <f>+X36</f>
        <v>74181.864217750976</v>
      </c>
      <c r="AA129" s="5" t="s">
        <v>30</v>
      </c>
      <c r="AB129" s="12">
        <f>+E129</f>
        <v>8004.3765991990249</v>
      </c>
      <c r="AC129" s="12">
        <f>+G129</f>
        <v>4446.2437848392065</v>
      </c>
      <c r="AD129" s="12">
        <f>+I129</f>
        <v>846.07711983955039</v>
      </c>
      <c r="AE129" s="12">
        <f>+K129</f>
        <v>7</v>
      </c>
      <c r="AF129" s="12">
        <f>+M129</f>
        <v>631.25876066904891</v>
      </c>
      <c r="AG129" s="12">
        <f>+O129</f>
        <v>50878.460465789802</v>
      </c>
      <c r="AH129" s="12">
        <f>+Q129</f>
        <v>6045.0113943960205</v>
      </c>
      <c r="AI129" s="12">
        <f>+S129</f>
        <v>961.77261142035093</v>
      </c>
      <c r="AJ129" s="12">
        <f>+U129</f>
        <v>626.28624572702745</v>
      </c>
      <c r="AK129" s="12">
        <f>+W129</f>
        <v>1735.3772358709423</v>
      </c>
      <c r="AL129" s="12">
        <f>+X129</f>
        <v>74181.864217750976</v>
      </c>
      <c r="AM129" s="5"/>
      <c r="AN129" s="5"/>
    </row>
    <row r="130" spans="1:40" ht="15.5" x14ac:dyDescent="0.35">
      <c r="A130" s="5" t="s">
        <v>269</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63</v>
      </c>
      <c r="AB130" s="12">
        <f t="shared" ref="AB130:AB146" si="181">+E130</f>
        <v>0</v>
      </c>
      <c r="AC130" s="12">
        <f t="shared" ref="AC130:AC146" si="182">+G130</f>
        <v>0</v>
      </c>
      <c r="AD130" s="12">
        <f t="shared" ref="AD130:AD146" si="183">+I130</f>
        <v>0</v>
      </c>
      <c r="AE130" s="12">
        <f t="shared" ref="AE130:AE146" si="184">+K130</f>
        <v>0</v>
      </c>
      <c r="AF130" s="12">
        <f t="shared" ref="AF130:AF146" si="185">+M130</f>
        <v>0</v>
      </c>
      <c r="AG130" s="12">
        <f t="shared" ref="AG130:AG146" si="186">+O130</f>
        <v>0</v>
      </c>
      <c r="AH130" s="12">
        <f t="shared" ref="AH130:AH146" si="187">+Q130</f>
        <v>0</v>
      </c>
      <c r="AI130" s="12">
        <f t="shared" ref="AI130:AI146" si="188">+S130</f>
        <v>0</v>
      </c>
      <c r="AJ130" s="12">
        <f t="shared" ref="AJ130:AJ145" si="189">+U130</f>
        <v>0</v>
      </c>
      <c r="AK130" s="12">
        <f t="shared" ref="AK130:AL145" si="190">+W130</f>
        <v>0</v>
      </c>
      <c r="AL130" s="12">
        <f t="shared" si="190"/>
        <v>0</v>
      </c>
      <c r="AM130" s="5"/>
      <c r="AN130" s="5"/>
    </row>
    <row r="131" spans="1:40" ht="15.5" x14ac:dyDescent="0.35">
      <c r="A131" s="5" t="s">
        <v>282</v>
      </c>
      <c r="E131" s="12">
        <f>+E114</f>
        <v>84.661176271914414</v>
      </c>
      <c r="F131" s="11"/>
      <c r="G131" s="12">
        <f>+G114</f>
        <v>26.4901086460521</v>
      </c>
      <c r="H131" s="11"/>
      <c r="I131" s="12">
        <f>+I114</f>
        <v>5.8690562851921673</v>
      </c>
      <c r="J131" s="11"/>
      <c r="K131" s="12">
        <f>+K114</f>
        <v>0.99900000000000011</v>
      </c>
      <c r="L131" s="11"/>
      <c r="M131" s="12">
        <f>+M114</f>
        <v>8.933238278030327</v>
      </c>
      <c r="N131" s="11"/>
      <c r="O131" s="12">
        <f>+O114</f>
        <v>309.88425250944965</v>
      </c>
      <c r="P131" s="11"/>
      <c r="Q131" s="12">
        <f>+Q114</f>
        <v>68.479308606012438</v>
      </c>
      <c r="R131" s="11"/>
      <c r="S131" s="12">
        <f>+S114</f>
        <v>9.3358608381530193</v>
      </c>
      <c r="T131" s="11"/>
      <c r="U131" s="12">
        <f>+U114</f>
        <v>9.1420353917057362</v>
      </c>
      <c r="V131" s="11"/>
      <c r="W131" s="12">
        <f>+W114</f>
        <v>29.710993561874872</v>
      </c>
      <c r="X131" s="12">
        <f>+X114</f>
        <v>553.50503038838485</v>
      </c>
      <c r="AA131" s="5" t="s">
        <v>60</v>
      </c>
      <c r="AB131" s="12">
        <f t="shared" si="181"/>
        <v>84.661176271914414</v>
      </c>
      <c r="AC131" s="12">
        <f t="shared" si="182"/>
        <v>26.4901086460521</v>
      </c>
      <c r="AD131" s="12">
        <f t="shared" si="183"/>
        <v>5.8690562851921673</v>
      </c>
      <c r="AE131" s="12">
        <f t="shared" si="184"/>
        <v>0.99900000000000011</v>
      </c>
      <c r="AF131" s="12">
        <f t="shared" si="185"/>
        <v>8.933238278030327</v>
      </c>
      <c r="AG131" s="12">
        <f t="shared" si="186"/>
        <v>309.88425250944965</v>
      </c>
      <c r="AH131" s="12">
        <f t="shared" si="187"/>
        <v>68.479308606012438</v>
      </c>
      <c r="AI131" s="12">
        <f t="shared" si="188"/>
        <v>9.3358608381530193</v>
      </c>
      <c r="AJ131" s="12">
        <f t="shared" si="189"/>
        <v>9.1420353917057362</v>
      </c>
      <c r="AK131" s="12">
        <f t="shared" si="190"/>
        <v>29.710993561874872</v>
      </c>
      <c r="AL131" s="12">
        <f t="shared" si="190"/>
        <v>553.50503038838485</v>
      </c>
      <c r="AM131" s="5"/>
      <c r="AN131" s="5"/>
    </row>
    <row r="132" spans="1:40" ht="15.5" x14ac:dyDescent="0.35">
      <c r="A132" s="5" t="s">
        <v>61</v>
      </c>
      <c r="E132" s="12">
        <f>+E98+E85</f>
        <v>145.53518464603582</v>
      </c>
      <c r="F132" s="11"/>
      <c r="G132" s="12">
        <f>+G98+G85</f>
        <v>34.739371965215419</v>
      </c>
      <c r="H132" s="11"/>
      <c r="I132" s="12">
        <f>+I98+I85</f>
        <v>10.070112341684606</v>
      </c>
      <c r="J132" s="11"/>
      <c r="K132" s="12">
        <f>+K98+K85</f>
        <v>0.999</v>
      </c>
      <c r="L132" s="11"/>
      <c r="M132" s="12">
        <f>+M98+M85</f>
        <v>10.940030568912858</v>
      </c>
      <c r="N132" s="11"/>
      <c r="O132" s="12">
        <f>+O98+O85</f>
        <v>587.12259176771681</v>
      </c>
      <c r="P132" s="11"/>
      <c r="Q132" s="12">
        <f>+Q98+Q85</f>
        <v>100.52122954763843</v>
      </c>
      <c r="R132" s="11"/>
      <c r="S132" s="12">
        <f>+S98+S85</f>
        <v>10.512179539326628</v>
      </c>
      <c r="T132" s="11"/>
      <c r="U132" s="12">
        <f>+U98+U85</f>
        <v>26.704054293357174</v>
      </c>
      <c r="V132" s="11"/>
      <c r="W132" s="12">
        <f>+W98+W85</f>
        <v>31.156030960765225</v>
      </c>
      <c r="X132" s="12">
        <f>+X98+X85</f>
        <v>958.2997856306531</v>
      </c>
      <c r="AA132" s="5" t="s">
        <v>61</v>
      </c>
      <c r="AB132" s="12">
        <f t="shared" si="181"/>
        <v>145.53518464603582</v>
      </c>
      <c r="AC132" s="12">
        <f t="shared" si="182"/>
        <v>34.739371965215419</v>
      </c>
      <c r="AD132" s="12">
        <f t="shared" si="183"/>
        <v>10.070112341684606</v>
      </c>
      <c r="AE132" s="12">
        <f t="shared" si="184"/>
        <v>0.999</v>
      </c>
      <c r="AF132" s="12">
        <f t="shared" si="185"/>
        <v>10.940030568912858</v>
      </c>
      <c r="AG132" s="12">
        <f t="shared" si="186"/>
        <v>587.12259176771681</v>
      </c>
      <c r="AH132" s="12">
        <f t="shared" si="187"/>
        <v>100.52122954763843</v>
      </c>
      <c r="AI132" s="12">
        <f t="shared" si="188"/>
        <v>10.512179539326628</v>
      </c>
      <c r="AJ132" s="12">
        <f t="shared" si="189"/>
        <v>26.704054293357174</v>
      </c>
      <c r="AK132" s="12">
        <f t="shared" si="190"/>
        <v>31.156030960765225</v>
      </c>
      <c r="AL132" s="12">
        <f t="shared" si="190"/>
        <v>958.2997856306531</v>
      </c>
      <c r="AM132" s="5"/>
      <c r="AN132" s="5"/>
    </row>
    <row r="133" spans="1:40" ht="15.5" x14ac:dyDescent="0.35">
      <c r="A133" s="5" t="s">
        <v>62</v>
      </c>
      <c r="E133" s="12">
        <f>+E130+E131+E132</f>
        <v>230.19636091795024</v>
      </c>
      <c r="F133" s="11"/>
      <c r="G133" s="12">
        <f>+G130+G131+G132</f>
        <v>61.229480611267519</v>
      </c>
      <c r="H133" s="11"/>
      <c r="I133" s="12">
        <f>+I130+I131+I132</f>
        <v>15.939168626876773</v>
      </c>
      <c r="J133" s="11"/>
      <c r="K133" s="12">
        <f>+K130+K131+K132</f>
        <v>1.9980000000000002</v>
      </c>
      <c r="L133" s="11"/>
      <c r="M133" s="12">
        <f>+M130+M131+M132</f>
        <v>19.873268846943184</v>
      </c>
      <c r="N133" s="11"/>
      <c r="O133" s="12">
        <f>+O130+O131+O132</f>
        <v>897.00684427716646</v>
      </c>
      <c r="P133" s="11"/>
      <c r="Q133" s="12">
        <f>+Q130+Q131+Q132</f>
        <v>169.00053815365087</v>
      </c>
      <c r="R133" s="11"/>
      <c r="S133" s="12">
        <f>+S130+S131+S132</f>
        <v>19.848040377479649</v>
      </c>
      <c r="T133" s="11"/>
      <c r="U133" s="12">
        <f>+U130+U131+U132</f>
        <v>35.846089685062907</v>
      </c>
      <c r="V133" s="11"/>
      <c r="W133" s="12">
        <f>+W130+W131+W132</f>
        <v>60.867024522640094</v>
      </c>
      <c r="X133" s="12">
        <f>+X130+X131+X132</f>
        <v>1511.8048160190378</v>
      </c>
      <c r="AA133" s="5" t="s">
        <v>62</v>
      </c>
      <c r="AB133" s="12">
        <f t="shared" si="181"/>
        <v>230.19636091795024</v>
      </c>
      <c r="AC133" s="12">
        <f t="shared" si="182"/>
        <v>61.229480611267519</v>
      </c>
      <c r="AD133" s="12">
        <f t="shared" si="183"/>
        <v>15.939168626876773</v>
      </c>
      <c r="AE133" s="12">
        <f t="shared" si="184"/>
        <v>1.9980000000000002</v>
      </c>
      <c r="AF133" s="12">
        <f t="shared" si="185"/>
        <v>19.873268846943184</v>
      </c>
      <c r="AG133" s="12">
        <f t="shared" si="186"/>
        <v>897.00684427716646</v>
      </c>
      <c r="AH133" s="12">
        <f t="shared" si="187"/>
        <v>169.00053815365087</v>
      </c>
      <c r="AI133" s="12">
        <f t="shared" si="188"/>
        <v>19.848040377479649</v>
      </c>
      <c r="AJ133" s="12">
        <f t="shared" si="189"/>
        <v>35.846089685062907</v>
      </c>
      <c r="AK133" s="12">
        <f t="shared" si="190"/>
        <v>60.867024522640094</v>
      </c>
      <c r="AL133" s="12">
        <f t="shared" si="190"/>
        <v>1511.8048160190378</v>
      </c>
      <c r="AM133" s="5"/>
      <c r="AN133" s="5"/>
    </row>
    <row r="134" spans="1:40" ht="15.5" x14ac:dyDescent="0.35">
      <c r="A134" s="5" t="s">
        <v>12</v>
      </c>
      <c r="E134" s="12">
        <f>+E73+E79</f>
        <v>10.457389292056357</v>
      </c>
      <c r="F134" s="4"/>
      <c r="G134" s="12">
        <f>+G73+G79</f>
        <v>9.788693246738692</v>
      </c>
      <c r="H134" s="4"/>
      <c r="I134" s="12">
        <f>+I73+I79</f>
        <v>5.3920134442937711</v>
      </c>
      <c r="J134" s="4"/>
      <c r="K134" s="12">
        <f>+K73+K79</f>
        <v>0</v>
      </c>
      <c r="L134" s="4"/>
      <c r="M134" s="12">
        <f>+M73+M79</f>
        <v>0</v>
      </c>
      <c r="N134" s="4"/>
      <c r="O134" s="12">
        <f>+O73+O79</f>
        <v>205.24553323798204</v>
      </c>
      <c r="P134" s="4"/>
      <c r="Q134" s="12">
        <f>+Q73+Q79</f>
        <v>5.0862028418217431</v>
      </c>
      <c r="R134" s="4"/>
      <c r="S134" s="12">
        <f>+S73+S79</f>
        <v>10.522702241568195</v>
      </c>
      <c r="T134" s="4"/>
      <c r="U134" s="12">
        <f>+U73+U79</f>
        <v>0</v>
      </c>
      <c r="V134" s="4"/>
      <c r="W134" s="12">
        <f>+W73+W79</f>
        <v>3.9772557116490788</v>
      </c>
      <c r="X134" s="3">
        <f>+E134+G134+I134+K134+M134+O134+Q134+S134+U134+W134</f>
        <v>250.46979001610987</v>
      </c>
      <c r="AA134" s="5" t="s">
        <v>12</v>
      </c>
      <c r="AB134" s="12">
        <f t="shared" si="181"/>
        <v>10.457389292056357</v>
      </c>
      <c r="AC134" s="12">
        <f t="shared" si="182"/>
        <v>9.788693246738692</v>
      </c>
      <c r="AD134" s="12">
        <f t="shared" si="183"/>
        <v>5.3920134442937711</v>
      </c>
      <c r="AE134" s="12">
        <f t="shared" si="184"/>
        <v>0</v>
      </c>
      <c r="AF134" s="12">
        <f t="shared" si="185"/>
        <v>0</v>
      </c>
      <c r="AG134" s="12">
        <f t="shared" si="186"/>
        <v>205.24553323798204</v>
      </c>
      <c r="AH134" s="12">
        <f t="shared" si="187"/>
        <v>5.0862028418217431</v>
      </c>
      <c r="AI134" s="12">
        <f t="shared" si="188"/>
        <v>10.522702241568195</v>
      </c>
      <c r="AJ134" s="12">
        <f t="shared" si="189"/>
        <v>0</v>
      </c>
      <c r="AK134" s="12">
        <f t="shared" si="190"/>
        <v>3.9772557116490788</v>
      </c>
      <c r="AL134" s="12">
        <f t="shared" si="190"/>
        <v>250.46979001610987</v>
      </c>
      <c r="AM134" s="5"/>
      <c r="AN134" s="5"/>
    </row>
    <row r="135" spans="1:40" ht="15.5" x14ac:dyDescent="0.35">
      <c r="A135" s="5" t="s">
        <v>13</v>
      </c>
      <c r="E135" s="12">
        <f>+E80+E81+E106+E107</f>
        <v>67.72894101753154</v>
      </c>
      <c r="F135" s="4"/>
      <c r="G135" s="12">
        <f>+G80+G81+G106+G107</f>
        <v>19.867581484539077</v>
      </c>
      <c r="H135" s="4"/>
      <c r="I135" s="12">
        <f>+I80+I81+I106+I107</f>
        <v>1.1738112570384336</v>
      </c>
      <c r="J135" s="4"/>
      <c r="K135" s="12">
        <f>+K80+K81+K106+K107</f>
        <v>0.19980000000000001</v>
      </c>
      <c r="L135" s="4"/>
      <c r="M135" s="12">
        <f>+M80+M81+M106+M107</f>
        <v>3.5732953112121311</v>
      </c>
      <c r="N135" s="4"/>
      <c r="O135" s="12">
        <f>+O80+O81+O106+O107</f>
        <v>170.43633888019733</v>
      </c>
      <c r="P135" s="4"/>
      <c r="Q135" s="12">
        <f>+Q80+Q81+Q106+Q107</f>
        <v>27.39172344240497</v>
      </c>
      <c r="R135" s="4"/>
      <c r="S135" s="12">
        <f>+S80+S81+S106+S107</f>
        <v>0</v>
      </c>
      <c r="T135" s="4"/>
      <c r="U135" s="12">
        <f>+U80+U81+U106+U107</f>
        <v>0</v>
      </c>
      <c r="V135" s="4"/>
      <c r="W135" s="12">
        <f>+W80+W81+W106+W107</f>
        <v>0</v>
      </c>
      <c r="X135" s="12">
        <f>SUM(E135:W135)</f>
        <v>290.37149139292347</v>
      </c>
      <c r="Y135" s="3">
        <f>+X134+X135</f>
        <v>540.8412814090334</v>
      </c>
      <c r="AA135" s="5" t="s">
        <v>13</v>
      </c>
      <c r="AB135" s="12">
        <f t="shared" si="181"/>
        <v>67.72894101753154</v>
      </c>
      <c r="AC135" s="12">
        <f t="shared" si="182"/>
        <v>19.867581484539077</v>
      </c>
      <c r="AD135" s="12">
        <f t="shared" si="183"/>
        <v>1.1738112570384336</v>
      </c>
      <c r="AE135" s="12">
        <f t="shared" si="184"/>
        <v>0.19980000000000001</v>
      </c>
      <c r="AF135" s="12">
        <f t="shared" si="185"/>
        <v>3.5732953112121311</v>
      </c>
      <c r="AG135" s="12">
        <f t="shared" si="186"/>
        <v>170.43633888019733</v>
      </c>
      <c r="AH135" s="12">
        <f t="shared" si="187"/>
        <v>27.39172344240497</v>
      </c>
      <c r="AI135" s="12">
        <f t="shared" si="188"/>
        <v>0</v>
      </c>
      <c r="AJ135" s="12">
        <f t="shared" si="189"/>
        <v>0</v>
      </c>
      <c r="AK135" s="12">
        <f t="shared" si="190"/>
        <v>0</v>
      </c>
      <c r="AL135" s="12">
        <f t="shared" si="190"/>
        <v>290.37149139292347</v>
      </c>
      <c r="AM135" s="6">
        <f>10*AL135/1000</f>
        <v>2.9037149139292344</v>
      </c>
      <c r="AN135" s="6">
        <f>5*AL135/1000</f>
        <v>1.4518574569646172</v>
      </c>
    </row>
    <row r="136" spans="1:40" ht="15.5" x14ac:dyDescent="0.35">
      <c r="A136" s="5" t="s">
        <v>14</v>
      </c>
      <c r="E136" s="12">
        <f>+E92+E93+E108+E109+E121+E122</f>
        <v>53.589638726200157</v>
      </c>
      <c r="F136" s="4"/>
      <c r="G136" s="12">
        <f>+G92+G93+G108+G109+G121+G122</f>
        <v>16.704077205337853</v>
      </c>
      <c r="H136" s="4"/>
      <c r="I136" s="12">
        <f>+I92+I93+I108+I109+I121+I122</f>
        <v>1.8975329137706307</v>
      </c>
      <c r="J136" s="4"/>
      <c r="K136" s="12">
        <f>+K92+K93+K108+K109+K121+K122</f>
        <v>0.34966999999999998</v>
      </c>
      <c r="L136" s="4"/>
      <c r="M136" s="12">
        <f>+M92+M93+M108+M109+M121+M122</f>
        <v>5.2047092741895611</v>
      </c>
      <c r="N136" s="4"/>
      <c r="O136" s="12">
        <f>+O92+O93+O108+O109+O121+O122</f>
        <v>208.41043540220159</v>
      </c>
      <c r="P136" s="4"/>
      <c r="Q136" s="12">
        <f>+Q92+Q93+Q108+Q109+Q121+Q122</f>
        <v>56.200379454196749</v>
      </c>
      <c r="R136" s="4"/>
      <c r="S136" s="12">
        <f>+S92+S93+S108+S109+S121+S122</f>
        <v>3.8468174690166288</v>
      </c>
      <c r="T136" s="4"/>
      <c r="U136" s="12">
        <f>+U92+U93+U108+U109+U121+U122</f>
        <v>10.14845364948618</v>
      </c>
      <c r="V136" s="4"/>
      <c r="W136" s="12">
        <f>+W92+W93+W108+W109+W121+W122</f>
        <v>20.367583929222707</v>
      </c>
      <c r="X136" s="12">
        <f>SUM(E136:W136)</f>
        <v>376.71929802362206</v>
      </c>
      <c r="AA136" s="5" t="s">
        <v>14</v>
      </c>
      <c r="AB136" s="12">
        <f t="shared" si="181"/>
        <v>53.589638726200157</v>
      </c>
      <c r="AC136" s="12">
        <f t="shared" si="182"/>
        <v>16.704077205337853</v>
      </c>
      <c r="AD136" s="12">
        <f t="shared" si="183"/>
        <v>1.8975329137706307</v>
      </c>
      <c r="AE136" s="12">
        <f t="shared" si="184"/>
        <v>0.34966999999999998</v>
      </c>
      <c r="AF136" s="12">
        <f t="shared" si="185"/>
        <v>5.2047092741895611</v>
      </c>
      <c r="AG136" s="12">
        <f t="shared" si="186"/>
        <v>208.41043540220159</v>
      </c>
      <c r="AH136" s="12">
        <f t="shared" si="187"/>
        <v>56.200379454196749</v>
      </c>
      <c r="AI136" s="12">
        <f t="shared" si="188"/>
        <v>3.8468174690166288</v>
      </c>
      <c r="AJ136" s="12">
        <f t="shared" si="189"/>
        <v>10.14845364948618</v>
      </c>
      <c r="AK136" s="12">
        <f t="shared" si="190"/>
        <v>20.367583929222707</v>
      </c>
      <c r="AL136" s="12">
        <f t="shared" si="190"/>
        <v>376.71929802362206</v>
      </c>
      <c r="AM136" s="6"/>
      <c r="AN136" s="6"/>
    </row>
    <row r="137" spans="1:40" ht="15.5" x14ac:dyDescent="0.35">
      <c r="A137" s="5" t="s">
        <v>176</v>
      </c>
      <c r="E137" s="3">
        <f>+E77+E79+E82+E90+E93+E103+E109+E119+E122</f>
        <v>37.562779887789183</v>
      </c>
      <c r="F137" s="3"/>
      <c r="G137" s="3">
        <f>+G77+G79+G82+G90+G93+G103+G109+G119+G122</f>
        <v>18.237585072751635</v>
      </c>
      <c r="H137" s="3"/>
      <c r="I137" s="3">
        <f>+I77+I79+I82+I90+I93+I103+I109+I119+I122</f>
        <v>7.3061953735811649</v>
      </c>
      <c r="J137" s="3"/>
      <c r="K137" s="3">
        <f>+K77+K79+K82+K90+K93+K103+K109+K119+K122</f>
        <v>0.35266999999999998</v>
      </c>
      <c r="L137" s="3"/>
      <c r="M137" s="3">
        <f>+M77+M79+M82+M90+M93+M103+M109+M119+M122</f>
        <v>2.6284030007890857</v>
      </c>
      <c r="N137" s="3"/>
      <c r="O137" s="3">
        <f>+O77+O79+O82+O90+O93+O103+O109+O119+O122</f>
        <v>414.82203764687358</v>
      </c>
      <c r="P137" s="3"/>
      <c r="Q137" s="3">
        <f>+Q77+Q79+Q82+Q90+Q93+Q103+Q109+Q119+Q122</f>
        <v>47.825105851250783</v>
      </c>
      <c r="R137" s="3"/>
      <c r="S137" s="3">
        <f>+S77+S79+S82+S90+S93+S103+S109+S119+S122</f>
        <v>12.522155433711065</v>
      </c>
      <c r="T137" s="3"/>
      <c r="U137" s="3">
        <f>+U77+U79+U82+U90+U93+U103+U109+U119+U122</f>
        <v>8.3632326806984203</v>
      </c>
      <c r="V137" s="3"/>
      <c r="W137" s="3">
        <f>+W77+W79+W82+W90+W93+W103+W109+W119+W122</f>
        <v>18.506214901225579</v>
      </c>
      <c r="X137" s="3">
        <f>SUM(E137:W137)</f>
        <v>568.12637984867047</v>
      </c>
      <c r="Y137" s="1">
        <f>+X137/(X137+X138)</f>
        <v>7.6585616422500677E-3</v>
      </c>
      <c r="Z137" s="1">
        <f>+X137/80415</f>
        <v>7.064930421546608E-3</v>
      </c>
      <c r="AA137" s="5" t="s">
        <v>15</v>
      </c>
      <c r="AB137" s="12">
        <f t="shared" si="181"/>
        <v>37.562779887789183</v>
      </c>
      <c r="AC137" s="12">
        <f t="shared" si="182"/>
        <v>18.237585072751635</v>
      </c>
      <c r="AD137" s="12">
        <f t="shared" si="183"/>
        <v>7.3061953735811649</v>
      </c>
      <c r="AE137" s="12">
        <f t="shared" si="184"/>
        <v>0.35266999999999998</v>
      </c>
      <c r="AF137" s="12">
        <f t="shared" si="185"/>
        <v>2.6284030007890857</v>
      </c>
      <c r="AG137" s="12">
        <f t="shared" si="186"/>
        <v>414.82203764687358</v>
      </c>
      <c r="AH137" s="12">
        <f t="shared" si="187"/>
        <v>47.825105851250783</v>
      </c>
      <c r="AI137" s="12">
        <f t="shared" si="188"/>
        <v>12.522155433711065</v>
      </c>
      <c r="AJ137" s="12">
        <f t="shared" si="189"/>
        <v>8.3632326806984203</v>
      </c>
      <c r="AK137" s="12">
        <f t="shared" si="190"/>
        <v>18.506214901225579</v>
      </c>
      <c r="AL137" s="12">
        <f t="shared" si="190"/>
        <v>568.12637984867047</v>
      </c>
      <c r="AM137" s="6"/>
      <c r="AN137" s="6"/>
    </row>
    <row r="138" spans="1:40" ht="15.5" x14ac:dyDescent="0.35">
      <c r="A138" s="5" t="s">
        <v>16</v>
      </c>
      <c r="E138" s="3">
        <f>+E36-E137</f>
        <v>7966.8138193112354</v>
      </c>
      <c r="F138" s="3"/>
      <c r="G138" s="3">
        <f>+G36-G137</f>
        <v>4428.0061997664552</v>
      </c>
      <c r="H138" s="3"/>
      <c r="I138" s="3">
        <f>+I36-I137</f>
        <v>838.77092446596919</v>
      </c>
      <c r="J138" s="3"/>
      <c r="K138" s="3">
        <f>+K36-K137</f>
        <v>6.6473300000000002</v>
      </c>
      <c r="L138" s="3"/>
      <c r="M138" s="3">
        <f>+M36-M137</f>
        <v>628.63035766825988</v>
      </c>
      <c r="N138" s="3"/>
      <c r="O138" s="3">
        <f>+O36-O137</f>
        <v>50463.638428142927</v>
      </c>
      <c r="P138" s="3"/>
      <c r="Q138" s="3">
        <f>+Q36-Q137</f>
        <v>5997.1862885447699</v>
      </c>
      <c r="R138" s="3"/>
      <c r="S138" s="3">
        <f>+S36-S137</f>
        <v>949.25045598663985</v>
      </c>
      <c r="T138" s="3"/>
      <c r="U138" s="3">
        <f>+U36-U137</f>
        <v>617.92301304632906</v>
      </c>
      <c r="V138" s="3"/>
      <c r="W138" s="3">
        <f t="shared" ref="W138" si="191">+W36-W137</f>
        <v>1716.8710209697167</v>
      </c>
      <c r="X138" s="3">
        <f>SUM(E138:W138)</f>
        <v>73613.737837902299</v>
      </c>
      <c r="AA138" s="5" t="s">
        <v>16</v>
      </c>
      <c r="AB138" s="12">
        <f t="shared" si="181"/>
        <v>7966.8138193112354</v>
      </c>
      <c r="AC138" s="12">
        <f t="shared" si="182"/>
        <v>4428.0061997664552</v>
      </c>
      <c r="AD138" s="12">
        <f t="shared" si="183"/>
        <v>838.77092446596919</v>
      </c>
      <c r="AE138" s="12">
        <f t="shared" si="184"/>
        <v>6.6473300000000002</v>
      </c>
      <c r="AF138" s="12">
        <f t="shared" si="185"/>
        <v>628.63035766825988</v>
      </c>
      <c r="AG138" s="12">
        <f t="shared" si="186"/>
        <v>50463.638428142927</v>
      </c>
      <c r="AH138" s="12">
        <f t="shared" si="187"/>
        <v>5997.1862885447699</v>
      </c>
      <c r="AI138" s="12">
        <f t="shared" si="188"/>
        <v>949.25045598663985</v>
      </c>
      <c r="AJ138" s="12">
        <f t="shared" si="189"/>
        <v>617.92301304632906</v>
      </c>
      <c r="AK138" s="12">
        <f t="shared" si="190"/>
        <v>1716.8710209697167</v>
      </c>
      <c r="AL138" s="12">
        <f t="shared" si="190"/>
        <v>73613.737837902299</v>
      </c>
      <c r="AM138" s="6"/>
      <c r="AN138" s="6"/>
    </row>
    <row r="139" spans="1:40" ht="15.5" x14ac:dyDescent="0.35">
      <c r="A139" s="5" t="s">
        <v>17</v>
      </c>
      <c r="E139" s="7">
        <f>-E137/E129</f>
        <v>-4.6927801837244867E-3</v>
      </c>
      <c r="F139" s="7"/>
      <c r="G139" s="7">
        <f>-G137/G129</f>
        <v>-4.101796022732293E-3</v>
      </c>
      <c r="H139" s="7"/>
      <c r="I139" s="7">
        <f>-I137/I129</f>
        <v>-8.6353775586872124E-3</v>
      </c>
      <c r="J139" s="7"/>
      <c r="K139" s="7">
        <f>-K137/K129</f>
        <v>-5.038142857142857E-2</v>
      </c>
      <c r="L139" s="7"/>
      <c r="M139" s="7">
        <f>-M137/M129</f>
        <v>-4.1637489482178975E-3</v>
      </c>
      <c r="N139" s="7"/>
      <c r="O139" s="7">
        <f>-O137/O129</f>
        <v>-8.153195553662557E-3</v>
      </c>
      <c r="P139" s="7"/>
      <c r="Q139" s="7">
        <f>-Q137/Q129</f>
        <v>-7.9114997029760218E-3</v>
      </c>
      <c r="R139" s="7"/>
      <c r="S139" s="7">
        <f>-S137/S129</f>
        <v>-1.3019871105726622E-2</v>
      </c>
      <c r="T139" s="7"/>
      <c r="U139" s="7">
        <f>-U137/U129</f>
        <v>-1.3353690485394455E-2</v>
      </c>
      <c r="V139" s="7"/>
      <c r="W139" s="7">
        <f>-W137/W129</f>
        <v>-1.066408762238821E-2</v>
      </c>
      <c r="X139" s="7">
        <f>-X137/X129</f>
        <v>-7.6585616422500677E-3</v>
      </c>
      <c r="AA139" s="5" t="s">
        <v>17</v>
      </c>
      <c r="AB139" s="52">
        <f t="shared" si="181"/>
        <v>-4.6927801837244867E-3</v>
      </c>
      <c r="AC139" s="52">
        <f t="shared" si="182"/>
        <v>-4.101796022732293E-3</v>
      </c>
      <c r="AD139" s="52">
        <f t="shared" si="183"/>
        <v>-8.6353775586872124E-3</v>
      </c>
      <c r="AE139" s="52">
        <f t="shared" si="184"/>
        <v>-5.038142857142857E-2</v>
      </c>
      <c r="AF139" s="52">
        <f t="shared" si="185"/>
        <v>-4.1637489482178975E-3</v>
      </c>
      <c r="AG139" s="52">
        <f t="shared" si="186"/>
        <v>-8.153195553662557E-3</v>
      </c>
      <c r="AH139" s="52">
        <f t="shared" si="187"/>
        <v>-7.9114997029760218E-3</v>
      </c>
      <c r="AI139" s="52">
        <f t="shared" si="188"/>
        <v>-1.3019871105726622E-2</v>
      </c>
      <c r="AJ139" s="52">
        <f t="shared" si="189"/>
        <v>-1.3353690485394455E-2</v>
      </c>
      <c r="AK139" s="52">
        <f>-AK137/AK129</f>
        <v>-1.066408762238821E-2</v>
      </c>
      <c r="AL139" s="52">
        <f>-AL137/AL129</f>
        <v>-7.6585616422500677E-3</v>
      </c>
      <c r="AM139" s="6"/>
      <c r="AN139" s="6"/>
    </row>
    <row r="140" spans="1:40" ht="15.5" x14ac:dyDescent="0.35">
      <c r="A140" s="5" t="s">
        <v>18</v>
      </c>
      <c r="E140" s="1">
        <f>+E35</f>
        <v>0.7768250185307648</v>
      </c>
      <c r="F140" s="3"/>
      <c r="G140" s="1">
        <f>+G35</f>
        <v>0.55831396570392355</v>
      </c>
      <c r="H140" s="3"/>
      <c r="I140" s="1">
        <f>+I35</f>
        <v>0.94530389871749942</v>
      </c>
      <c r="J140" s="3"/>
      <c r="K140" s="1">
        <f>+K35</f>
        <v>15.501999999999999</v>
      </c>
      <c r="L140" s="3"/>
      <c r="M140" s="1">
        <f>+M35</f>
        <v>0.61622907155809226</v>
      </c>
      <c r="N140" s="3"/>
      <c r="O140" s="1">
        <f>+O35</f>
        <v>7.6788880092528823E-3</v>
      </c>
      <c r="P140" s="3"/>
      <c r="Q140" s="1">
        <f>+Q35</f>
        <v>3.7717050494125715E-3</v>
      </c>
      <c r="R140" s="3"/>
      <c r="S140" s="1">
        <f>+S35</f>
        <v>0.16321945347161745</v>
      </c>
      <c r="T140" s="3"/>
      <c r="U140" s="1">
        <f>+U35</f>
        <v>0</v>
      </c>
      <c r="V140" s="3"/>
      <c r="W140" s="1">
        <f>+W35</f>
        <v>0</v>
      </c>
      <c r="X140" s="1">
        <f>+X35</f>
        <v>0</v>
      </c>
      <c r="AA140" s="5" t="s">
        <v>18</v>
      </c>
      <c r="AB140" s="34">
        <f t="shared" si="181"/>
        <v>0.7768250185307648</v>
      </c>
      <c r="AC140" s="34">
        <f t="shared" si="182"/>
        <v>0.55831396570392355</v>
      </c>
      <c r="AD140" s="34">
        <f t="shared" si="183"/>
        <v>0.94530389871749942</v>
      </c>
      <c r="AE140" s="34">
        <f t="shared" si="184"/>
        <v>15.501999999999999</v>
      </c>
      <c r="AF140" s="34">
        <f t="shared" si="185"/>
        <v>0.61622907155809226</v>
      </c>
      <c r="AG140" s="34">
        <f t="shared" si="186"/>
        <v>7.6788880092528823E-3</v>
      </c>
      <c r="AH140" s="34">
        <f t="shared" si="187"/>
        <v>3.7717050494125715E-3</v>
      </c>
      <c r="AI140" s="34">
        <f t="shared" si="188"/>
        <v>0.16321945347161745</v>
      </c>
      <c r="AJ140" s="34">
        <f t="shared" si="189"/>
        <v>0</v>
      </c>
      <c r="AK140" s="12">
        <f t="shared" si="190"/>
        <v>0</v>
      </c>
      <c r="AL140" s="12"/>
      <c r="AM140" s="6"/>
      <c r="AN140" s="6"/>
    </row>
    <row r="141" spans="1:40" ht="15.5" x14ac:dyDescent="0.35">
      <c r="A141" s="5" t="s">
        <v>19</v>
      </c>
      <c r="E141" s="1">
        <f>+E34/E138</f>
        <v>0.78048767562859589</v>
      </c>
      <c r="F141" s="1"/>
      <c r="G141" s="1">
        <f>+G34/G138</f>
        <v>0.56061348787879484</v>
      </c>
      <c r="H141" s="1"/>
      <c r="I141" s="1">
        <f>+I34/I138</f>
        <v>0.95353805988115126</v>
      </c>
      <c r="J141" s="1"/>
      <c r="K141" s="1">
        <f>+K34/K138</f>
        <v>16.324449064511615</v>
      </c>
      <c r="L141" s="1"/>
      <c r="M141" s="1">
        <f>+M34/M138</f>
        <v>0.61880562281925722</v>
      </c>
      <c r="N141" s="1"/>
      <c r="O141" s="1">
        <f>+O34/O138</f>
        <v>7.7420101318361797E-3</v>
      </c>
      <c r="P141" s="1"/>
      <c r="Q141" s="1">
        <f>+Q34/Q138</f>
        <v>3.8017828533274509E-3</v>
      </c>
      <c r="R141" s="1"/>
      <c r="S141" s="1">
        <f>+S34/S138</f>
        <v>0.1653725831891614</v>
      </c>
      <c r="T141" s="1"/>
      <c r="U141" s="1">
        <f>+U34/U138</f>
        <v>0</v>
      </c>
      <c r="V141" s="1"/>
      <c r="W141" s="1">
        <f>+W34/W138</f>
        <v>0</v>
      </c>
      <c r="X141" s="1">
        <f>+X34/X138</f>
        <v>0.14356265977515204</v>
      </c>
      <c r="AA141" s="5" t="s">
        <v>19</v>
      </c>
      <c r="AB141" s="34">
        <f t="shared" si="181"/>
        <v>0.78048767562859589</v>
      </c>
      <c r="AC141" s="34">
        <f t="shared" si="182"/>
        <v>0.56061348787879484</v>
      </c>
      <c r="AD141" s="34">
        <f t="shared" si="183"/>
        <v>0.95353805988115126</v>
      </c>
      <c r="AE141" s="34">
        <f t="shared" si="184"/>
        <v>16.324449064511615</v>
      </c>
      <c r="AF141" s="34">
        <f t="shared" si="185"/>
        <v>0.61880562281925722</v>
      </c>
      <c r="AG141" s="34">
        <f t="shared" si="186"/>
        <v>7.7420101318361797E-3</v>
      </c>
      <c r="AH141" s="34">
        <f t="shared" si="187"/>
        <v>3.8017828533274509E-3</v>
      </c>
      <c r="AI141" s="34">
        <f t="shared" si="188"/>
        <v>0.1653725831891614</v>
      </c>
      <c r="AJ141" s="34">
        <f t="shared" si="189"/>
        <v>0</v>
      </c>
      <c r="AK141" s="12">
        <f t="shared" si="190"/>
        <v>0</v>
      </c>
      <c r="AL141" s="12"/>
      <c r="AM141" s="6"/>
      <c r="AN141" s="6"/>
    </row>
    <row r="142" spans="1:40" ht="15.5" x14ac:dyDescent="0.35">
      <c r="A142" s="5" t="s">
        <v>177</v>
      </c>
      <c r="E142" s="1">
        <f>+E141-E35</f>
        <v>3.6626570978310902E-3</v>
      </c>
      <c r="F142" s="1"/>
      <c r="G142" s="1">
        <f>+G141-G35</f>
        <v>2.2995221748712824E-3</v>
      </c>
      <c r="H142" s="1"/>
      <c r="I142" s="1">
        <f>+I141-I35</f>
        <v>8.2341611636518319E-3</v>
      </c>
      <c r="J142" s="1"/>
      <c r="K142" s="1">
        <f>+K141-K35</f>
        <v>0.82244906451161626</v>
      </c>
      <c r="L142" s="1"/>
      <c r="M142" s="1">
        <f>+M141-M35</f>
        <v>2.576551261164961E-3</v>
      </c>
      <c r="N142" s="1"/>
      <c r="O142" s="1">
        <f>+O141-O35</f>
        <v>6.3122122583297337E-5</v>
      </c>
      <c r="P142" s="1"/>
      <c r="Q142" s="1">
        <f>+Q141-Q35</f>
        <v>3.0077803914879426E-5</v>
      </c>
      <c r="R142" s="1"/>
      <c r="S142" s="1">
        <f>+S141-S35</f>
        <v>2.1531297175439446E-3</v>
      </c>
      <c r="T142" s="1"/>
      <c r="U142" s="1">
        <f>+U141-U35</f>
        <v>0</v>
      </c>
      <c r="V142" s="1"/>
      <c r="W142" s="1">
        <f>+W141-W35</f>
        <v>0</v>
      </c>
      <c r="X142" s="1">
        <f>+X141-X35</f>
        <v>0.14356265977515204</v>
      </c>
      <c r="AA142" s="5" t="s">
        <v>20</v>
      </c>
      <c r="AB142" s="34">
        <f t="shared" si="181"/>
        <v>3.6626570978310902E-3</v>
      </c>
      <c r="AC142" s="34">
        <f t="shared" si="182"/>
        <v>2.2995221748712824E-3</v>
      </c>
      <c r="AD142" s="34">
        <f t="shared" si="183"/>
        <v>8.2341611636518319E-3</v>
      </c>
      <c r="AE142" s="34">
        <f t="shared" si="184"/>
        <v>0.82244906451161626</v>
      </c>
      <c r="AF142" s="34">
        <f t="shared" si="185"/>
        <v>2.576551261164961E-3</v>
      </c>
      <c r="AG142" s="34">
        <f t="shared" si="186"/>
        <v>6.3122122583297337E-5</v>
      </c>
      <c r="AH142" s="34">
        <f t="shared" si="187"/>
        <v>3.0077803914879426E-5</v>
      </c>
      <c r="AI142" s="34">
        <f t="shared" si="188"/>
        <v>2.1531297175439446E-3</v>
      </c>
      <c r="AJ142" s="34">
        <f t="shared" si="189"/>
        <v>0</v>
      </c>
      <c r="AK142" s="12">
        <f t="shared" si="190"/>
        <v>0</v>
      </c>
      <c r="AL142" s="12"/>
      <c r="AM142" s="6"/>
      <c r="AN142" s="6"/>
    </row>
    <row r="143" spans="1:40" ht="15.5" x14ac:dyDescent="0.35">
      <c r="A143" s="5" t="s">
        <v>21</v>
      </c>
      <c r="E143" s="3">
        <f>+E43</f>
        <v>86.688954544360314</v>
      </c>
      <c r="F143" s="1"/>
      <c r="G143" s="3">
        <f>+G43</f>
        <v>10.255463241887007</v>
      </c>
      <c r="H143" s="1"/>
      <c r="I143" s="3">
        <f>+I43</f>
        <v>13.92404152394872</v>
      </c>
      <c r="J143" s="1"/>
      <c r="K143" s="3">
        <f>+K43</f>
        <v>1</v>
      </c>
      <c r="L143" s="1"/>
      <c r="M143" s="3">
        <f>+M43</f>
        <v>1.0926095980331174E-2</v>
      </c>
      <c r="N143" s="1"/>
      <c r="O143" s="3">
        <f>+O43</f>
        <v>461.4486277814492</v>
      </c>
      <c r="P143" s="1"/>
      <c r="Q143" s="3">
        <f>+Q43</f>
        <v>86.357339363836488</v>
      </c>
      <c r="R143" s="1"/>
      <c r="S143" s="3">
        <f>+S43</f>
        <v>1.5394816068468122</v>
      </c>
      <c r="T143" s="1"/>
      <c r="U143" s="3">
        <f>+U43</f>
        <v>2.008167327118068</v>
      </c>
      <c r="V143" s="1"/>
      <c r="W143" s="3">
        <f>+W43</f>
        <v>0</v>
      </c>
      <c r="X143" s="3">
        <f>+X43</f>
        <v>663.23300148542694</v>
      </c>
      <c r="Y143" s="3">
        <f>SUM(E143:W143)</f>
        <v>663.23300148542694</v>
      </c>
      <c r="AA143" s="5" t="s">
        <v>21</v>
      </c>
      <c r="AB143" s="12">
        <f t="shared" si="181"/>
        <v>86.688954544360314</v>
      </c>
      <c r="AC143" s="12">
        <f t="shared" si="182"/>
        <v>10.255463241887007</v>
      </c>
      <c r="AD143" s="12">
        <f t="shared" si="183"/>
        <v>13.92404152394872</v>
      </c>
      <c r="AE143" s="12">
        <f t="shared" si="184"/>
        <v>1</v>
      </c>
      <c r="AF143" s="12">
        <f t="shared" si="185"/>
        <v>1.0926095980331174E-2</v>
      </c>
      <c r="AG143" s="12">
        <f t="shared" si="186"/>
        <v>461.4486277814492</v>
      </c>
      <c r="AH143" s="12">
        <f t="shared" si="187"/>
        <v>86.357339363836488</v>
      </c>
      <c r="AI143" s="12">
        <f t="shared" si="188"/>
        <v>1.5394816068468122</v>
      </c>
      <c r="AJ143" s="12">
        <f t="shared" si="189"/>
        <v>2.008167327118068</v>
      </c>
      <c r="AK143" s="12">
        <f t="shared" si="190"/>
        <v>0</v>
      </c>
      <c r="AL143" s="12">
        <f t="shared" si="190"/>
        <v>663.23300148542694</v>
      </c>
      <c r="AM143" s="6"/>
      <c r="AN143" s="6"/>
    </row>
    <row r="144" spans="1:40" ht="15.5" x14ac:dyDescent="0.35">
      <c r="A144" s="5" t="s">
        <v>22</v>
      </c>
      <c r="E144" s="3">
        <f>+E112+E96+E83+E125+E107</f>
        <v>45.123521099008713</v>
      </c>
      <c r="G144" s="3">
        <f>+G112+G96+G83+G125+G107</f>
        <v>6.0098133263555074</v>
      </c>
      <c r="I144" s="3">
        <f>+I112+I96+I83+I125+I107</f>
        <v>3.8712263247631098</v>
      </c>
      <c r="K144" s="3">
        <f>+K112+K96+K83+K125+K107</f>
        <v>0.59940000000000004</v>
      </c>
      <c r="M144" s="3">
        <f>+M112+M96+M83+M125+M107</f>
        <v>0</v>
      </c>
      <c r="O144" s="3">
        <f>+O112+O96+O83+O125+O107</f>
        <v>208.6445692864946</v>
      </c>
      <c r="Q144" s="3">
        <f>+Q112+Q96+Q83+Q125+Q107</f>
        <v>36.93573473327082</v>
      </c>
      <c r="S144" s="3">
        <f>+S112+S96+S83+S125+S107</f>
        <v>0</v>
      </c>
      <c r="U144" s="3">
        <f>+U112+U96+U83+U125+U107</f>
        <v>0</v>
      </c>
      <c r="W144" s="3">
        <f>+W112+W96+W83+W125+W107</f>
        <v>0</v>
      </c>
      <c r="X144" s="3">
        <f>+X112+X96+X83+X125+X107</f>
        <v>301.18426476989276</v>
      </c>
      <c r="AA144" s="5" t="s">
        <v>22</v>
      </c>
      <c r="AB144" s="12">
        <f t="shared" si="181"/>
        <v>45.123521099008713</v>
      </c>
      <c r="AC144" s="12">
        <f t="shared" si="182"/>
        <v>6.0098133263555074</v>
      </c>
      <c r="AD144" s="12">
        <f t="shared" si="183"/>
        <v>3.8712263247631098</v>
      </c>
      <c r="AE144" s="12">
        <f t="shared" si="184"/>
        <v>0.59940000000000004</v>
      </c>
      <c r="AF144" s="12">
        <f t="shared" si="185"/>
        <v>0</v>
      </c>
      <c r="AG144" s="12">
        <f t="shared" si="186"/>
        <v>208.6445692864946</v>
      </c>
      <c r="AH144" s="12">
        <f t="shared" si="187"/>
        <v>36.93573473327082</v>
      </c>
      <c r="AI144" s="12">
        <f t="shared" si="188"/>
        <v>0</v>
      </c>
      <c r="AJ144" s="12">
        <f t="shared" si="189"/>
        <v>0</v>
      </c>
      <c r="AK144" s="12">
        <f t="shared" si="190"/>
        <v>0</v>
      </c>
      <c r="AL144" s="12">
        <f t="shared" si="190"/>
        <v>301.18426476989276</v>
      </c>
      <c r="AM144" s="6"/>
      <c r="AN144" s="6"/>
    </row>
    <row r="145" spans="1:41" ht="15.5" x14ac:dyDescent="0.35">
      <c r="A145" s="5" t="s">
        <v>23</v>
      </c>
      <c r="E145" s="3">
        <f>+E43-E144</f>
        <v>41.565433445351601</v>
      </c>
      <c r="G145" s="3">
        <f>+G43-G144</f>
        <v>4.2456499155314997</v>
      </c>
      <c r="I145" s="3">
        <f>+I43-I144</f>
        <v>10.052815199185609</v>
      </c>
      <c r="K145" s="3">
        <f>+K43-K144</f>
        <v>0.40059999999999996</v>
      </c>
      <c r="M145" s="3">
        <f>+M43-M144</f>
        <v>1.0926095980331174E-2</v>
      </c>
      <c r="O145" s="3">
        <f>+O43-O144</f>
        <v>252.8040584949546</v>
      </c>
      <c r="Q145" s="3">
        <f>+Q43-Q144</f>
        <v>49.421604630565668</v>
      </c>
      <c r="S145" s="3">
        <f>+S43-S144</f>
        <v>1.5394816068468122</v>
      </c>
      <c r="U145" s="3">
        <f>+U43-U144</f>
        <v>2.008167327118068</v>
      </c>
      <c r="W145" s="3">
        <f>+W43-W144</f>
        <v>0</v>
      </c>
      <c r="X145" s="3">
        <f>+X43-X144</f>
        <v>362.04873671553418</v>
      </c>
      <c r="AA145" s="5" t="s">
        <v>23</v>
      </c>
      <c r="AB145" s="12">
        <f t="shared" si="181"/>
        <v>41.565433445351601</v>
      </c>
      <c r="AC145" s="12">
        <f t="shared" si="182"/>
        <v>4.2456499155314997</v>
      </c>
      <c r="AD145" s="12">
        <f t="shared" si="183"/>
        <v>10.052815199185609</v>
      </c>
      <c r="AE145" s="12">
        <f t="shared" si="184"/>
        <v>0.40059999999999996</v>
      </c>
      <c r="AF145" s="12">
        <f t="shared" si="185"/>
        <v>1.0926095980331174E-2</v>
      </c>
      <c r="AG145" s="12">
        <f t="shared" si="186"/>
        <v>252.8040584949546</v>
      </c>
      <c r="AH145" s="12">
        <f t="shared" si="187"/>
        <v>49.421604630565668</v>
      </c>
      <c r="AI145" s="12">
        <f t="shared" si="188"/>
        <v>1.5394816068468122</v>
      </c>
      <c r="AJ145" s="12">
        <f t="shared" si="189"/>
        <v>2.008167327118068</v>
      </c>
      <c r="AK145" s="12">
        <f t="shared" si="190"/>
        <v>0</v>
      </c>
      <c r="AL145" s="12">
        <f t="shared" si="190"/>
        <v>362.04873671553418</v>
      </c>
      <c r="AM145" s="6">
        <f>10*AL145/1000</f>
        <v>3.6204873671553419</v>
      </c>
      <c r="AN145" s="6">
        <f>5*AL145/1000</f>
        <v>1.810243683577671</v>
      </c>
    </row>
    <row r="146" spans="1:41" ht="15.5" x14ac:dyDescent="0.35">
      <c r="A146" s="5" t="s">
        <v>178</v>
      </c>
      <c r="E146" s="16">
        <f>-E145/E143</f>
        <v>-0.47947784886576078</v>
      </c>
      <c r="G146" s="16">
        <f>-G145/G143</f>
        <v>-0.41398909199837369</v>
      </c>
      <c r="I146" s="16">
        <f>-I145/I143</f>
        <v>-0.72197538206814615</v>
      </c>
      <c r="K146" s="16">
        <f>-K145/K143</f>
        <v>-0.40059999999999996</v>
      </c>
      <c r="M146" s="16">
        <f>-M145/M143</f>
        <v>-1</v>
      </c>
      <c r="O146" s="16">
        <f>-O145/O143</f>
        <v>-0.54784875991588688</v>
      </c>
      <c r="Q146" s="16">
        <f>-Q145/Q143</f>
        <v>-0.57229188618636107</v>
      </c>
      <c r="S146" s="16">
        <f>-S145/S143</f>
        <v>-1</v>
      </c>
      <c r="U146" s="16">
        <f>-U145/U143</f>
        <v>-1</v>
      </c>
      <c r="W146" s="16"/>
      <c r="X146" s="16">
        <f>-X145/X143</f>
        <v>-0.54588468291635428</v>
      </c>
      <c r="AA146" s="5" t="s">
        <v>24</v>
      </c>
      <c r="AB146" s="33">
        <f t="shared" si="181"/>
        <v>-0.47947784886576078</v>
      </c>
      <c r="AC146" s="33">
        <f t="shared" si="182"/>
        <v>-0.41398909199837369</v>
      </c>
      <c r="AD146" s="33">
        <f t="shared" si="183"/>
        <v>-0.72197538206814615</v>
      </c>
      <c r="AE146" s="33">
        <f t="shared" si="184"/>
        <v>-0.40059999999999996</v>
      </c>
      <c r="AF146" s="33">
        <f t="shared" si="185"/>
        <v>-1</v>
      </c>
      <c r="AG146" s="33">
        <f t="shared" si="186"/>
        <v>-0.54784875991588688</v>
      </c>
      <c r="AH146" s="33">
        <f t="shared" si="187"/>
        <v>-0.57229188618636107</v>
      </c>
      <c r="AI146" s="33">
        <f t="shared" si="188"/>
        <v>-1</v>
      </c>
      <c r="AJ146" s="12">
        <f>+V146</f>
        <v>0</v>
      </c>
      <c r="AK146" s="12">
        <f t="shared" ref="AK146" si="192">+W146</f>
        <v>0</v>
      </c>
      <c r="AL146" s="33">
        <f>+X146</f>
        <v>-0.54588468291635428</v>
      </c>
      <c r="AM146" s="6"/>
      <c r="AN146" s="6"/>
    </row>
    <row r="147" spans="1:41" ht="15.5" x14ac:dyDescent="0.35">
      <c r="AB147" s="5"/>
      <c r="AM147" s="2">
        <f>+AM135+AM145</f>
        <v>6.5242022810845768</v>
      </c>
      <c r="AN147" s="2">
        <f>+AN135+AN145</f>
        <v>3.2621011405422884</v>
      </c>
      <c r="AO147" s="2">
        <f>+AM147-AN147</f>
        <v>3.2621011405422884</v>
      </c>
    </row>
    <row r="148" spans="1:41" ht="15.5" x14ac:dyDescent="0.35">
      <c r="E148" s="4" t="s">
        <v>72</v>
      </c>
      <c r="F148" s="4"/>
      <c r="G148" s="4" t="s">
        <v>73</v>
      </c>
      <c r="H148" s="4"/>
      <c r="I148" s="4" t="s">
        <v>80</v>
      </c>
      <c r="J148" s="4"/>
      <c r="K148" s="4" t="s">
        <v>75</v>
      </c>
      <c r="L148" s="4"/>
      <c r="M148" s="4" t="s">
        <v>76</v>
      </c>
      <c r="N148" s="4"/>
      <c r="O148" s="4" t="s">
        <v>77</v>
      </c>
      <c r="P148" s="4"/>
      <c r="Q148" s="4" t="s">
        <v>78</v>
      </c>
      <c r="R148" s="4"/>
      <c r="S148" s="4" t="s">
        <v>79</v>
      </c>
      <c r="T148" s="4"/>
      <c r="U148" s="4" t="s">
        <v>81</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51</v>
      </c>
      <c r="AN148" s="4" t="s">
        <v>52</v>
      </c>
    </row>
    <row r="149" spans="1:41" ht="15.5" x14ac:dyDescent="0.35">
      <c r="A149" t="s">
        <v>25</v>
      </c>
      <c r="E149" s="6">
        <f>+E54</f>
        <v>6.6275592380849995</v>
      </c>
      <c r="F149" s="6"/>
      <c r="G149" s="6">
        <f>+G54</f>
        <v>1.6348239169851244</v>
      </c>
      <c r="H149" s="6"/>
      <c r="I149" s="6">
        <f>+I54</f>
        <v>0.53811850900517222</v>
      </c>
      <c r="J149" s="6"/>
      <c r="K149" s="6">
        <f>+K54</f>
        <v>0.06</v>
      </c>
      <c r="L149" s="6"/>
      <c r="M149" s="6">
        <f>+M54</f>
        <v>0.49743831118360682</v>
      </c>
      <c r="N149" s="6"/>
      <c r="O149" s="6">
        <f>+O54</f>
        <v>27.062105003469309</v>
      </c>
      <c r="P149" s="6"/>
      <c r="Q149" s="6">
        <f>+Q54</f>
        <v>5.0928160901761741</v>
      </c>
      <c r="R149" s="6"/>
      <c r="S149" s="6">
        <f>+S54</f>
        <v>0.51209252321260335</v>
      </c>
      <c r="T149" s="6"/>
      <c r="U149" s="6">
        <f>+U54</f>
        <v>0.91713096468917132</v>
      </c>
      <c r="V149" s="6"/>
      <c r="W149" s="6">
        <f>+W54</f>
        <v>1.5231988118778803</v>
      </c>
      <c r="X149" s="6">
        <f>+X54</f>
        <v>44.465283368684041</v>
      </c>
      <c r="AA149" t="s">
        <v>25</v>
      </c>
      <c r="AB149" s="12">
        <f>+E149</f>
        <v>6.6275592380849995</v>
      </c>
      <c r="AC149" s="12">
        <f>+G149</f>
        <v>1.6348239169851244</v>
      </c>
      <c r="AD149" s="12">
        <f>+I149</f>
        <v>0.53811850900517222</v>
      </c>
      <c r="AE149" s="12">
        <f>+K149</f>
        <v>0.06</v>
      </c>
      <c r="AF149" s="12">
        <f>+M149</f>
        <v>0.49743831118360682</v>
      </c>
      <c r="AG149" s="12">
        <f>+O149</f>
        <v>27.062105003469309</v>
      </c>
      <c r="AH149" s="12">
        <f>+Q149</f>
        <v>5.0928160901761741</v>
      </c>
      <c r="AI149" s="12">
        <f>+S149</f>
        <v>0.51209252321260335</v>
      </c>
      <c r="AJ149" s="12">
        <f>+U149</f>
        <v>0.91713096468917132</v>
      </c>
      <c r="AK149" s="12">
        <f>+W149</f>
        <v>1.5231988118778803</v>
      </c>
      <c r="AL149" s="12">
        <f>+X149</f>
        <v>44.465283368684041</v>
      </c>
      <c r="AM149" s="2">
        <f>+AL149</f>
        <v>44.465283368684041</v>
      </c>
      <c r="AN149" s="3">
        <f>+AL149</f>
        <v>44.465283368684041</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5.1216024867010281</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1.1552400015382285</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0.30713710591983434</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5.3978800000000007E-2</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0.46142501591840518</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18.308342429226411</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4.2113752287832202</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0.26512910330490791</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0.89674070646174286</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1.4352094102294348</v>
      </c>
      <c r="X150" s="2">
        <f>0.001*($C73*X73+$C74*X74+$C75*X75+$C76*X76+$C79*X79+$C80*X80+$C81*X81+$C82*X82+$C83*X83+$C84*X84+$C88*X88+$C89*X89+$C92*X92+$C93*X93+$C94*X94+$C95*X95+$C96*X96+$C97*X97+$C101*X101+$C102*X102+$C106*X106+$C107*X107+$C108*X108+$C109*X109+$C110*X110+$C111*X111+$C112*X112+$C113*X113+$N$2*($C117*X117+$C118*X118+$C121*X121+$C122*X122+$C123*X123+$C124*X124+$C125*X125+$C126*X126))</f>
        <v>32.216180288083216</v>
      </c>
      <c r="AA150" t="s">
        <v>26</v>
      </c>
      <c r="AB150" s="12">
        <f t="shared" ref="AB150:AB152" si="193">+E150</f>
        <v>5.1216024867010281</v>
      </c>
      <c r="AC150" s="12">
        <f t="shared" ref="AC150:AC152" si="194">+G150</f>
        <v>1.1552400015382285</v>
      </c>
      <c r="AD150" s="12">
        <f t="shared" ref="AD150:AD152" si="195">+I150</f>
        <v>0.30713710591983434</v>
      </c>
      <c r="AE150" s="12">
        <f t="shared" ref="AE150:AE152" si="196">+K150</f>
        <v>5.3978800000000007E-2</v>
      </c>
      <c r="AF150" s="12">
        <f t="shared" ref="AF150:AF152" si="197">+M150</f>
        <v>0.46142501591840518</v>
      </c>
      <c r="AG150" s="12">
        <f t="shared" ref="AG150:AG152" si="198">+O150</f>
        <v>18.308342429226411</v>
      </c>
      <c r="AH150" s="12">
        <f t="shared" ref="AH150:AH152" si="199">+Q150</f>
        <v>4.2113752287832202</v>
      </c>
      <c r="AI150" s="12">
        <f t="shared" ref="AI150:AI152" si="200">+S150</f>
        <v>0.26512910330490791</v>
      </c>
      <c r="AJ150" s="12">
        <f t="shared" ref="AJ150:AJ152" si="201">+U150</f>
        <v>0.89674070646174286</v>
      </c>
      <c r="AK150" s="12">
        <f t="shared" ref="AK150:AK152" si="202">+W150</f>
        <v>1.4352094102294348</v>
      </c>
      <c r="AL150" s="12">
        <f t="shared" ref="AL150:AL152" si="203">+X150</f>
        <v>32.216180288083216</v>
      </c>
      <c r="AM150" s="2">
        <f>+AL150+AO147</f>
        <v>35.478281428625507</v>
      </c>
      <c r="AN150" s="2">
        <f>+AL150+AM147</f>
        <v>38.740382569167792</v>
      </c>
    </row>
    <row r="151" spans="1:41" ht="15.5" x14ac:dyDescent="0.35">
      <c r="A151" t="s">
        <v>35</v>
      </c>
      <c r="E151" s="2">
        <f>+E150-E149</f>
        <v>-1.5059567513839713</v>
      </c>
      <c r="F151" s="2"/>
      <c r="G151" s="2">
        <f t="shared" ref="G151:W151" si="204">+G150-G149</f>
        <v>-0.47958391544689594</v>
      </c>
      <c r="H151" s="2"/>
      <c r="I151" s="2">
        <f t="shared" ref="I151" si="205">+I150-I149</f>
        <v>-0.23098140308533788</v>
      </c>
      <c r="J151" s="2"/>
      <c r="K151" s="2">
        <f t="shared" ref="K151" si="206">+K150-K149</f>
        <v>-6.0211999999999904E-3</v>
      </c>
      <c r="L151" s="2"/>
      <c r="M151" s="2">
        <f t="shared" si="204"/>
        <v>-3.6013295265201639E-2</v>
      </c>
      <c r="N151" s="2"/>
      <c r="O151" s="2">
        <f t="shared" si="204"/>
        <v>-8.7537625742428986</v>
      </c>
      <c r="P151" s="2"/>
      <c r="Q151" s="2">
        <f t="shared" si="204"/>
        <v>-0.88144086139295386</v>
      </c>
      <c r="R151" s="2"/>
      <c r="S151" s="2">
        <f t="shared" si="204"/>
        <v>-0.24696341990769544</v>
      </c>
      <c r="T151" s="2"/>
      <c r="U151" s="2">
        <f t="shared" si="204"/>
        <v>-2.0390258227428459E-2</v>
      </c>
      <c r="V151" s="2"/>
      <c r="W151" s="2">
        <f t="shared" si="204"/>
        <v>-8.7989401648445487E-2</v>
      </c>
      <c r="X151" s="3">
        <f>SUM(E151:W151)</f>
        <v>-12.249103080600829</v>
      </c>
      <c r="AA151" t="s">
        <v>27</v>
      </c>
      <c r="AB151" s="12">
        <f t="shared" si="193"/>
        <v>-1.5059567513839713</v>
      </c>
      <c r="AC151" s="12">
        <f t="shared" si="194"/>
        <v>-0.47958391544689594</v>
      </c>
      <c r="AD151" s="12">
        <f t="shared" si="195"/>
        <v>-0.23098140308533788</v>
      </c>
      <c r="AE151" s="12">
        <f t="shared" si="196"/>
        <v>-6.0211999999999904E-3</v>
      </c>
      <c r="AF151" s="12">
        <f t="shared" si="197"/>
        <v>-3.6013295265201639E-2</v>
      </c>
      <c r="AG151" s="12">
        <f t="shared" si="198"/>
        <v>-8.7537625742428986</v>
      </c>
      <c r="AH151" s="12">
        <f t="shared" si="199"/>
        <v>-0.88144086139295386</v>
      </c>
      <c r="AI151" s="12">
        <f t="shared" si="200"/>
        <v>-0.24696341990769544</v>
      </c>
      <c r="AJ151" s="12">
        <f t="shared" si="201"/>
        <v>-2.0390258227428459E-2</v>
      </c>
      <c r="AK151" s="12">
        <f t="shared" si="202"/>
        <v>-8.7989401648445487E-2</v>
      </c>
      <c r="AL151" s="12">
        <f t="shared" si="203"/>
        <v>-12.249103080600829</v>
      </c>
      <c r="AM151" s="2">
        <f>+AM150-AM149</f>
        <v>-8.9870019400585335</v>
      </c>
      <c r="AN151" s="2">
        <f>+AN150-AN149</f>
        <v>-5.7249007995162486</v>
      </c>
    </row>
    <row r="152" spans="1:41" ht="15.5" x14ac:dyDescent="0.35">
      <c r="A152" t="s">
        <v>28</v>
      </c>
      <c r="E152" s="2">
        <f>100*E151/E149</f>
        <v>-22.722644902667216</v>
      </c>
      <c r="F152" s="2"/>
      <c r="G152" s="2">
        <f>100*G151/G149</f>
        <v>-29.335508886567123</v>
      </c>
      <c r="H152" s="2"/>
      <c r="I152" s="2">
        <f>100*I151/I149</f>
        <v>-42.923891154079918</v>
      </c>
      <c r="J152" s="2"/>
      <c r="K152" s="2">
        <f>100*K151/K149</f>
        <v>-10.035333333333318</v>
      </c>
      <c r="L152" s="2"/>
      <c r="M152" s="2">
        <f>100*M151/M149</f>
        <v>-7.2397510315422737</v>
      </c>
      <c r="N152" s="2"/>
      <c r="O152" s="2">
        <f>100*O151/O149</f>
        <v>-32.346938913734476</v>
      </c>
      <c r="P152" s="2"/>
      <c r="Q152" s="2">
        <f>100*Q151/Q149</f>
        <v>-17.307533706022014</v>
      </c>
      <c r="R152" s="2"/>
      <c r="S152" s="2">
        <f>100*S151/S149</f>
        <v>-48.226327999943216</v>
      </c>
      <c r="T152" s="2"/>
      <c r="U152" s="2">
        <f>100*U151/U149</f>
        <v>-2.2232657071325694</v>
      </c>
      <c r="V152" s="2"/>
      <c r="W152" s="2">
        <f>100*W151/W149</f>
        <v>-5.7766196350932999</v>
      </c>
      <c r="X152" s="2">
        <f t="shared" ref="X152" si="207">100*X151/X149</f>
        <v>-27.547565544646034</v>
      </c>
      <c r="AA152" t="s">
        <v>28</v>
      </c>
      <c r="AB152" s="6">
        <f t="shared" si="193"/>
        <v>-22.722644902667216</v>
      </c>
      <c r="AC152" s="6">
        <f t="shared" si="194"/>
        <v>-29.335508886567123</v>
      </c>
      <c r="AD152" s="6">
        <f t="shared" si="195"/>
        <v>-42.923891154079918</v>
      </c>
      <c r="AE152" s="6">
        <f t="shared" si="196"/>
        <v>-10.035333333333318</v>
      </c>
      <c r="AF152" s="6">
        <f t="shared" si="197"/>
        <v>-7.2397510315422737</v>
      </c>
      <c r="AG152" s="6">
        <f t="shared" si="198"/>
        <v>-32.346938913734476</v>
      </c>
      <c r="AH152" s="6">
        <f t="shared" si="199"/>
        <v>-17.307533706022014</v>
      </c>
      <c r="AI152" s="6">
        <f t="shared" si="200"/>
        <v>-48.226327999943216</v>
      </c>
      <c r="AJ152" s="6">
        <f t="shared" si="201"/>
        <v>-2.2232657071325694</v>
      </c>
      <c r="AK152" s="6">
        <f t="shared" si="202"/>
        <v>-5.7766196350932999</v>
      </c>
      <c r="AL152" s="6">
        <f t="shared" si="203"/>
        <v>-27.547565544646034</v>
      </c>
      <c r="AM152" s="2">
        <f>100*AM151/AM149</f>
        <v>-20.211277786183835</v>
      </c>
      <c r="AN152" s="2">
        <f>100*AN151/AN149</f>
        <v>-12.874990027721662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AF0AA-81D5-4677-BC37-61CCEF144F4C}">
  <dimension ref="A2:AZ152"/>
  <sheetViews>
    <sheetView zoomScale="50" zoomScaleNormal="50" workbookViewId="0">
      <selection activeCell="O3" sqref="O3"/>
    </sheetView>
  </sheetViews>
  <sheetFormatPr defaultRowHeight="14.5" x14ac:dyDescent="0.35"/>
  <cols>
    <col min="1" max="1" width="62.1796875" customWidth="1"/>
    <col min="27" max="27" width="50.36328125" customWidth="1"/>
  </cols>
  <sheetData>
    <row r="2" spans="1:25" x14ac:dyDescent="0.35">
      <c r="N2">
        <f>+Koko_maa!N1</f>
        <v>0</v>
      </c>
      <c r="O2" t="s">
        <v>186</v>
      </c>
    </row>
    <row r="3" spans="1:25" x14ac:dyDescent="0.35">
      <c r="A3" s="8" t="s">
        <v>64</v>
      </c>
      <c r="O3" t="s">
        <v>304</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72</v>
      </c>
    </row>
    <row r="7" spans="1:25" ht="15.5" x14ac:dyDescent="0.35">
      <c r="A7" s="4" t="s">
        <v>73</v>
      </c>
    </row>
    <row r="8" spans="1:25" ht="15.5" x14ac:dyDescent="0.35">
      <c r="A8" s="4" t="s">
        <v>74</v>
      </c>
    </row>
    <row r="9" spans="1:25" ht="15.5" x14ac:dyDescent="0.35">
      <c r="A9" s="4" t="s">
        <v>75</v>
      </c>
    </row>
    <row r="10" spans="1:25" ht="15.5" x14ac:dyDescent="0.35">
      <c r="A10" s="4" t="s">
        <v>76</v>
      </c>
    </row>
    <row r="11" spans="1:25" ht="15.5" x14ac:dyDescent="0.35">
      <c r="A11" s="4" t="s">
        <v>77</v>
      </c>
    </row>
    <row r="12" spans="1:25" ht="15.5" x14ac:dyDescent="0.35">
      <c r="A12" s="4" t="s">
        <v>78</v>
      </c>
      <c r="F12" s="9"/>
    </row>
    <row r="13" spans="1:25" ht="15.5" x14ac:dyDescent="0.35">
      <c r="A13" s="4" t="s">
        <v>79</v>
      </c>
    </row>
    <row r="14" spans="1:25" ht="15.5" x14ac:dyDescent="0.35">
      <c r="A14" s="22"/>
      <c r="B14" s="24"/>
      <c r="C14" s="24"/>
      <c r="D14" s="24"/>
      <c r="E14" s="22" t="s">
        <v>72</v>
      </c>
      <c r="F14" s="22" t="s">
        <v>73</v>
      </c>
      <c r="G14" s="22" t="s">
        <v>80</v>
      </c>
      <c r="H14" s="22" t="s">
        <v>75</v>
      </c>
      <c r="I14" s="22" t="s">
        <v>76</v>
      </c>
      <c r="J14" s="22" t="s">
        <v>77</v>
      </c>
      <c r="K14" s="22" t="s">
        <v>78</v>
      </c>
      <c r="L14" s="22" t="s">
        <v>79</v>
      </c>
      <c r="M14" s="22" t="s">
        <v>81</v>
      </c>
      <c r="N14" s="22" t="s">
        <v>9</v>
      </c>
      <c r="O14" s="24"/>
    </row>
    <row r="15" spans="1:25" ht="15.5" x14ac:dyDescent="0.35">
      <c r="A15" s="22" t="s">
        <v>82</v>
      </c>
      <c r="B15" s="24"/>
      <c r="C15" s="24"/>
      <c r="D15" s="24"/>
      <c r="E15" s="53">
        <v>8704.2999999999975</v>
      </c>
      <c r="F15" s="53">
        <v>5552.2639999999983</v>
      </c>
      <c r="G15" s="53">
        <v>8996.9</v>
      </c>
      <c r="H15" s="53">
        <v>2693.098</v>
      </c>
      <c r="I15" s="53">
        <v>834.62</v>
      </c>
      <c r="J15" s="53">
        <v>435.48399999999998</v>
      </c>
      <c r="K15" s="53">
        <v>488.41199999999998</v>
      </c>
      <c r="L15" s="53">
        <v>301.56799999999998</v>
      </c>
      <c r="M15" s="53">
        <v>0</v>
      </c>
      <c r="N15" s="54">
        <v>0</v>
      </c>
      <c r="O15" s="26">
        <v>28006.64599999999</v>
      </c>
    </row>
    <row r="16" spans="1:25" ht="15.5" x14ac:dyDescent="0.35">
      <c r="A16" s="55" t="s">
        <v>65</v>
      </c>
      <c r="B16" s="26"/>
      <c r="C16" s="26"/>
      <c r="D16" s="26"/>
      <c r="E16" s="26">
        <v>10898.21987790039</v>
      </c>
      <c r="F16" s="26">
        <v>7019.0923559790481</v>
      </c>
      <c r="G16" s="26">
        <v>6953.1320153389825</v>
      </c>
      <c r="H16" s="26">
        <v>1534.8654501544402</v>
      </c>
      <c r="I16" s="26">
        <v>824.64663684863297</v>
      </c>
      <c r="J16" s="26">
        <v>48868.726260330644</v>
      </c>
      <c r="K16" s="26">
        <v>22677.968561165366</v>
      </c>
      <c r="L16" s="26">
        <v>1095.1415714925349</v>
      </c>
      <c r="M16" s="26">
        <v>37.825623164724227</v>
      </c>
      <c r="N16" s="26">
        <v>1333.2994838711575</v>
      </c>
      <c r="O16" s="26">
        <v>101242.91783624594</v>
      </c>
    </row>
    <row r="17" spans="1:22" ht="15.5" x14ac:dyDescent="0.35">
      <c r="A17" s="56" t="s">
        <v>210</v>
      </c>
      <c r="B17" s="26"/>
      <c r="C17" s="26"/>
      <c r="D17" s="26"/>
      <c r="E17" s="26">
        <v>214.49482835169269</v>
      </c>
      <c r="F17" s="26">
        <v>172.87756265697217</v>
      </c>
      <c r="G17" s="26">
        <v>134.74965183294464</v>
      </c>
      <c r="H17" s="26">
        <v>17.129535152388698</v>
      </c>
      <c r="I17" s="26">
        <v>13.796933324104849</v>
      </c>
      <c r="J17" s="26">
        <v>1048.0682674988582</v>
      </c>
      <c r="K17" s="26">
        <v>510.41303057482156</v>
      </c>
      <c r="L17" s="26">
        <v>14.055534255444579</v>
      </c>
      <c r="M17" s="26">
        <v>1.4519770517784982</v>
      </c>
      <c r="N17" s="26">
        <v>49.637392001700171</v>
      </c>
      <c r="O17" s="26">
        <v>2176.6747127007066</v>
      </c>
    </row>
    <row r="18" spans="1:22" ht="15.5" x14ac:dyDescent="0.35">
      <c r="A18" s="56" t="s">
        <v>84</v>
      </c>
      <c r="B18" s="26"/>
      <c r="C18" s="26"/>
      <c r="D18" s="26"/>
      <c r="E18" s="26">
        <v>227.3694884632551</v>
      </c>
      <c r="F18" s="53">
        <v>205.47960361099624</v>
      </c>
      <c r="G18" s="26">
        <v>97.717731874770251</v>
      </c>
      <c r="H18" s="26">
        <v>9.5470580004341183</v>
      </c>
      <c r="I18" s="26">
        <v>16.625960085583994</v>
      </c>
      <c r="J18" s="26">
        <v>861.25389693992486</v>
      </c>
      <c r="K18" s="26">
        <v>414.92040963543241</v>
      </c>
      <c r="L18" s="26">
        <v>21.891530971421325</v>
      </c>
      <c r="M18" s="26">
        <v>1.6728857324569137</v>
      </c>
      <c r="N18" s="26">
        <v>58.376225761813643</v>
      </c>
      <c r="O18" s="26">
        <v>1914.854791076089</v>
      </c>
    </row>
    <row r="19" spans="1:22" ht="15.5" x14ac:dyDescent="0.35">
      <c r="A19" s="56" t="s">
        <v>85</v>
      </c>
      <c r="B19" s="26"/>
      <c r="C19" s="26"/>
      <c r="D19" s="26"/>
      <c r="E19" s="26">
        <v>274.21230971258524</v>
      </c>
      <c r="F19" s="53">
        <v>292.49410384857572</v>
      </c>
      <c r="G19" s="26">
        <v>106.54355985243289</v>
      </c>
      <c r="H19" s="26">
        <v>9.0275647501825187</v>
      </c>
      <c r="I19" s="26">
        <v>36.644807328949646</v>
      </c>
      <c r="J19" s="26">
        <v>1101.3098613197803</v>
      </c>
      <c r="K19" s="26">
        <v>550.88615821528413</v>
      </c>
      <c r="L19" s="26">
        <v>31.701162377246781</v>
      </c>
      <c r="M19" s="26">
        <v>1.5422904713184655</v>
      </c>
      <c r="N19" s="26">
        <v>71.76082709585036</v>
      </c>
      <c r="O19" s="26">
        <v>2476.1226449722062</v>
      </c>
    </row>
    <row r="20" spans="1:22" ht="15.5" x14ac:dyDescent="0.35">
      <c r="A20" s="55" t="s">
        <v>66</v>
      </c>
      <c r="B20" s="26"/>
      <c r="C20" s="26"/>
      <c r="D20" s="26"/>
      <c r="E20" s="26">
        <f>E17*$N$2+E18+E19</f>
        <v>501.58179817584033</v>
      </c>
      <c r="F20" s="26">
        <f t="shared" ref="F20:O20" si="0">F17*$N$2+F18+F19</f>
        <v>497.97370745957198</v>
      </c>
      <c r="G20" s="26">
        <f t="shared" si="0"/>
        <v>204.26129172720314</v>
      </c>
      <c r="H20" s="26">
        <f t="shared" si="0"/>
        <v>18.574622750616637</v>
      </c>
      <c r="I20" s="26">
        <f t="shared" si="0"/>
        <v>53.270767414533637</v>
      </c>
      <c r="J20" s="26">
        <f t="shared" si="0"/>
        <v>1962.5637582597051</v>
      </c>
      <c r="K20" s="26">
        <f t="shared" si="0"/>
        <v>965.80656785071653</v>
      </c>
      <c r="L20" s="26">
        <f t="shared" si="0"/>
        <v>53.592693348668107</v>
      </c>
      <c r="M20" s="26">
        <f t="shared" si="0"/>
        <v>3.2151762037753793</v>
      </c>
      <c r="N20" s="26">
        <f t="shared" si="0"/>
        <v>130.137052857664</v>
      </c>
      <c r="O20" s="26">
        <f t="shared" si="0"/>
        <v>4390.9774360482952</v>
      </c>
      <c r="P20" s="3">
        <f t="shared" ref="P20" si="1">SUM(E20:N20)</f>
        <v>4390.9774360482952</v>
      </c>
    </row>
    <row r="21" spans="1:22" ht="15.5" x14ac:dyDescent="0.35">
      <c r="A21" s="55" t="s">
        <v>67</v>
      </c>
      <c r="B21" s="26"/>
      <c r="C21" s="26"/>
      <c r="D21" s="26"/>
      <c r="E21" s="26">
        <v>179.29200035308651</v>
      </c>
      <c r="F21" s="26">
        <v>91.747240403138079</v>
      </c>
      <c r="G21" s="26">
        <v>114.99137829375286</v>
      </c>
      <c r="H21" s="26">
        <v>13.632276348151985</v>
      </c>
      <c r="I21" s="26">
        <v>29.32896950347212</v>
      </c>
      <c r="J21" s="26">
        <v>1050.0011738523813</v>
      </c>
      <c r="K21" s="26">
        <v>518.23554188487708</v>
      </c>
      <c r="L21" s="26">
        <v>1.8126743972289772</v>
      </c>
      <c r="M21" s="26">
        <v>0</v>
      </c>
      <c r="N21" s="26">
        <v>0</v>
      </c>
      <c r="O21" s="26">
        <v>1999.0412550360888</v>
      </c>
      <c r="T21">
        <v>12</v>
      </c>
      <c r="U21">
        <v>270</v>
      </c>
      <c r="V21">
        <f>+T21*U21</f>
        <v>3240</v>
      </c>
    </row>
    <row r="22" spans="1:22" ht="15.5" x14ac:dyDescent="0.35">
      <c r="A22" s="55" t="s">
        <v>68</v>
      </c>
      <c r="B22" s="26"/>
      <c r="C22" s="26"/>
      <c r="D22" s="26"/>
      <c r="E22" s="26">
        <v>289.75790236504201</v>
      </c>
      <c r="F22" s="26">
        <v>366.06400611177725</v>
      </c>
      <c r="G22" s="26">
        <v>57.230637794283233</v>
      </c>
      <c r="H22" s="26">
        <v>2.0392579800626454</v>
      </c>
      <c r="I22" s="26">
        <v>22.039131453429725</v>
      </c>
      <c r="J22" s="26">
        <v>572.27778728940882</v>
      </c>
      <c r="K22" s="26">
        <v>268.02636702388133</v>
      </c>
      <c r="L22" s="26">
        <v>41.9055311355797</v>
      </c>
      <c r="M22" s="26">
        <v>0.18440615627018206</v>
      </c>
      <c r="N22" s="26">
        <v>0</v>
      </c>
      <c r="O22" s="26">
        <v>1619.5250273097349</v>
      </c>
    </row>
    <row r="23" spans="1:22" ht="15.5" x14ac:dyDescent="0.35">
      <c r="A23" s="55" t="s">
        <v>86</v>
      </c>
      <c r="B23" s="26"/>
      <c r="C23" s="26"/>
      <c r="D23" s="26"/>
      <c r="E23" s="26">
        <v>26.437982895031102</v>
      </c>
      <c r="F23" s="26">
        <v>32.31027109931771</v>
      </c>
      <c r="G23" s="26">
        <v>29.868840497284282</v>
      </c>
      <c r="H23" s="26">
        <v>2.8870601679309531</v>
      </c>
      <c r="I23" s="26">
        <v>0</v>
      </c>
      <c r="J23" s="26">
        <v>292.55711926952802</v>
      </c>
      <c r="K23" s="26">
        <v>158.82551687063892</v>
      </c>
      <c r="L23" s="26">
        <v>8.5969016098272526</v>
      </c>
      <c r="M23" s="26">
        <v>0</v>
      </c>
      <c r="N23" s="26">
        <v>0</v>
      </c>
      <c r="O23" s="26">
        <v>551.48369240955822</v>
      </c>
    </row>
    <row r="24" spans="1:22" ht="15.5" x14ac:dyDescent="0.35">
      <c r="A24" s="57" t="s">
        <v>87</v>
      </c>
      <c r="B24" s="27"/>
      <c r="C24" s="27"/>
      <c r="D24" s="27"/>
      <c r="E24" s="27">
        <v>20.082930043380184</v>
      </c>
      <c r="F24" s="27">
        <v>18.182918636509427</v>
      </c>
      <c r="G24" s="27">
        <v>2.3269731651191559</v>
      </c>
      <c r="H24" s="27">
        <v>0</v>
      </c>
      <c r="I24" s="27">
        <v>34.823666593029692</v>
      </c>
      <c r="J24" s="27">
        <v>12.967763658201429</v>
      </c>
      <c r="K24" s="27">
        <v>15.323344427917252</v>
      </c>
      <c r="L24" s="27">
        <v>4.1204541315193151</v>
      </c>
      <c r="M24" s="27">
        <v>0</v>
      </c>
      <c r="N24" s="27">
        <v>20.910309338168631</v>
      </c>
      <c r="O24" s="27">
        <v>14.822982364913406</v>
      </c>
    </row>
    <row r="25" spans="1:22" ht="15.5" x14ac:dyDescent="0.35">
      <c r="A25" s="22" t="s">
        <v>88</v>
      </c>
      <c r="B25" s="24"/>
      <c r="C25" s="24"/>
      <c r="D25" s="24"/>
      <c r="E25" s="53">
        <v>211.53675234170095</v>
      </c>
      <c r="F25" s="53">
        <v>207.16433254997915</v>
      </c>
      <c r="G25" s="53">
        <v>70.589370464981897</v>
      </c>
      <c r="H25" s="53">
        <v>6.7484731395662871</v>
      </c>
      <c r="I25" s="53">
        <v>23.499232517258598</v>
      </c>
      <c r="J25" s="53">
        <v>836.20670266753723</v>
      </c>
      <c r="K25" s="53">
        <v>430.42464767351373</v>
      </c>
      <c r="L25" s="53">
        <v>26.213954043721511</v>
      </c>
      <c r="M25" s="26">
        <v>0</v>
      </c>
      <c r="N25" s="26">
        <v>50.983813627503267</v>
      </c>
      <c r="O25" s="26">
        <v>1863.3672790257626</v>
      </c>
    </row>
    <row r="26" spans="1:22" ht="15.5" x14ac:dyDescent="0.35">
      <c r="A26" s="22" t="s">
        <v>89</v>
      </c>
      <c r="B26" s="24"/>
      <c r="C26" s="24"/>
      <c r="D26" s="24"/>
      <c r="E26" s="53">
        <v>55.069866329915499</v>
      </c>
      <c r="F26" s="53">
        <v>53.183964919373913</v>
      </c>
      <c r="G26" s="53">
        <v>2.4792400469287799</v>
      </c>
      <c r="H26" s="53">
        <v>0</v>
      </c>
      <c r="I26" s="53">
        <v>12.761065527891533</v>
      </c>
      <c r="J26" s="53">
        <v>142.81525996041503</v>
      </c>
      <c r="K26" s="53">
        <v>84.41418342904916</v>
      </c>
      <c r="L26" s="53">
        <v>1.3062318549129115</v>
      </c>
      <c r="M26" s="53">
        <v>0</v>
      </c>
      <c r="N26" s="53">
        <v>15.005410929370642</v>
      </c>
      <c r="O26" s="26">
        <v>367.03522299785755</v>
      </c>
    </row>
    <row r="27" spans="1:22" ht="15.5" x14ac:dyDescent="0.35">
      <c r="A27" s="22" t="s">
        <v>90</v>
      </c>
      <c r="B27" s="24"/>
      <c r="C27" s="24"/>
      <c r="D27" s="24"/>
      <c r="E27" s="26">
        <v>219.14244338266974</v>
      </c>
      <c r="F27" s="26">
        <v>239.3101389292018</v>
      </c>
      <c r="G27" s="26">
        <v>104.06431980550411</v>
      </c>
      <c r="H27" s="26">
        <v>9.0275647501825187</v>
      </c>
      <c r="I27" s="26">
        <v>23.883741801058115</v>
      </c>
      <c r="J27" s="26">
        <v>958.49460135936533</v>
      </c>
      <c r="K27" s="26">
        <v>466.47197478623497</v>
      </c>
      <c r="L27" s="26">
        <v>30.394930522333869</v>
      </c>
      <c r="M27" s="26">
        <v>1.5422904713184655</v>
      </c>
      <c r="N27" s="26"/>
      <c r="O27" s="26">
        <v>2052.3320058078689</v>
      </c>
    </row>
    <row r="28" spans="1:22" ht="15.5" x14ac:dyDescent="0.35">
      <c r="A28" s="55" t="s">
        <v>91</v>
      </c>
      <c r="B28" s="26"/>
      <c r="C28" s="26"/>
      <c r="D28" s="26"/>
      <c r="E28" s="58">
        <v>7.8</v>
      </c>
      <c r="F28" s="26">
        <v>0</v>
      </c>
      <c r="G28" s="26">
        <v>0</v>
      </c>
      <c r="H28" s="26">
        <v>0</v>
      </c>
      <c r="I28" s="26">
        <v>0</v>
      </c>
      <c r="J28" s="26">
        <v>19.899999999999999</v>
      </c>
      <c r="K28" s="26">
        <v>22.6</v>
      </c>
      <c r="L28" s="26">
        <v>0</v>
      </c>
      <c r="M28" s="26">
        <v>0</v>
      </c>
      <c r="N28" s="26">
        <v>1.9</v>
      </c>
      <c r="O28" s="26">
        <v>52.199999999999996</v>
      </c>
    </row>
    <row r="29" spans="1:22" ht="15.5" x14ac:dyDescent="0.35">
      <c r="A29" s="22" t="s">
        <v>92</v>
      </c>
      <c r="B29" s="24"/>
      <c r="C29" s="24"/>
      <c r="D29" s="24"/>
      <c r="E29" s="59">
        <v>49.790422625684577</v>
      </c>
      <c r="F29" s="59">
        <v>39.428341916576684</v>
      </c>
      <c r="G29" s="59">
        <v>6.2273713663719459</v>
      </c>
      <c r="H29" s="59">
        <v>3.0926817218805263</v>
      </c>
      <c r="I29" s="59">
        <v>0.83126151208128374</v>
      </c>
      <c r="J29" s="59">
        <v>191.9034463521397</v>
      </c>
      <c r="K29" s="59">
        <v>67.540089082372845</v>
      </c>
      <c r="L29" s="59">
        <v>5.3017791226473774</v>
      </c>
      <c r="M29" s="59">
        <v>0</v>
      </c>
      <c r="N29" s="59">
        <v>17.668089100737223</v>
      </c>
      <c r="O29" s="26">
        <v>381.78348280049215</v>
      </c>
    </row>
    <row r="30" spans="1:22" ht="15.5" x14ac:dyDescent="0.35">
      <c r="A30" s="4"/>
      <c r="E30" s="9"/>
      <c r="F30" s="9"/>
      <c r="G30" s="9"/>
      <c r="H30" s="9"/>
      <c r="I30" s="9"/>
      <c r="J30" s="9"/>
      <c r="K30" s="9"/>
      <c r="L30" s="9"/>
      <c r="M30" s="9"/>
      <c r="N30" s="9"/>
    </row>
    <row r="31" spans="1:22" ht="15.5" x14ac:dyDescent="0.35">
      <c r="A31" s="4" t="s">
        <v>93</v>
      </c>
      <c r="E31" s="4"/>
      <c r="F31" s="4"/>
    </row>
    <row r="32" spans="1:22" ht="15.5" x14ac:dyDescent="0.35">
      <c r="A32" s="4" t="s">
        <v>219</v>
      </c>
      <c r="E32" t="s">
        <v>95</v>
      </c>
      <c r="G32" t="s">
        <v>95</v>
      </c>
      <c r="I32" t="s">
        <v>95</v>
      </c>
      <c r="K32" t="s">
        <v>95</v>
      </c>
      <c r="M32" t="s">
        <v>95</v>
      </c>
      <c r="O32" t="s">
        <v>95</v>
      </c>
      <c r="Q32" t="s">
        <v>95</v>
      </c>
      <c r="S32" t="s">
        <v>95</v>
      </c>
    </row>
    <row r="33" spans="1:39" ht="23.5" x14ac:dyDescent="0.55000000000000004">
      <c r="A33" s="14" t="s">
        <v>64</v>
      </c>
      <c r="E33" s="4" t="s">
        <v>72</v>
      </c>
      <c r="F33" s="4"/>
      <c r="G33" s="4" t="s">
        <v>73</v>
      </c>
      <c r="H33" s="4"/>
      <c r="I33" s="4" t="s">
        <v>80</v>
      </c>
      <c r="J33" s="4"/>
      <c r="K33" s="4" t="s">
        <v>75</v>
      </c>
      <c r="L33" s="4"/>
      <c r="M33" s="4" t="s">
        <v>76</v>
      </c>
      <c r="N33" s="4"/>
      <c r="O33" s="4" t="s">
        <v>77</v>
      </c>
      <c r="P33" s="4"/>
      <c r="Q33" s="4" t="s">
        <v>78</v>
      </c>
      <c r="R33" s="4"/>
      <c r="S33" s="4" t="s">
        <v>79</v>
      </c>
      <c r="T33" s="4"/>
      <c r="U33" s="4" t="s">
        <v>81</v>
      </c>
      <c r="V33" s="4"/>
      <c r="W33" s="4" t="s">
        <v>9</v>
      </c>
      <c r="X33" s="4" t="s">
        <v>10</v>
      </c>
      <c r="AB33" s="4" t="s">
        <v>0</v>
      </c>
      <c r="AC33" s="4" t="s">
        <v>1</v>
      </c>
      <c r="AD33" s="4" t="s">
        <v>2</v>
      </c>
      <c r="AE33" s="4" t="s">
        <v>3</v>
      </c>
      <c r="AF33" s="4" t="s">
        <v>4</v>
      </c>
      <c r="AG33" s="4" t="s">
        <v>5</v>
      </c>
      <c r="AH33" s="4" t="s">
        <v>6</v>
      </c>
      <c r="AI33" s="4" t="s">
        <v>79</v>
      </c>
      <c r="AJ33" s="4" t="s">
        <v>81</v>
      </c>
      <c r="AK33" s="4" t="s">
        <v>9</v>
      </c>
      <c r="AL33" s="4" t="s">
        <v>10</v>
      </c>
    </row>
    <row r="34" spans="1:39" ht="23.5" x14ac:dyDescent="0.55000000000000004">
      <c r="A34" s="14" t="s">
        <v>96</v>
      </c>
      <c r="E34" s="9">
        <f>+E15</f>
        <v>8704.2999999999975</v>
      </c>
      <c r="F34" s="9"/>
      <c r="G34" s="9">
        <f>+F15</f>
        <v>5552.2639999999983</v>
      </c>
      <c r="H34" s="9"/>
      <c r="I34" s="10">
        <f>+G15</f>
        <v>8996.9</v>
      </c>
      <c r="J34" s="9"/>
      <c r="K34" s="10">
        <f>+H15</f>
        <v>2693.098</v>
      </c>
      <c r="L34" s="9"/>
      <c r="M34" s="9">
        <f>+I15</f>
        <v>834.62</v>
      </c>
      <c r="N34" s="9"/>
      <c r="O34" s="9">
        <f>+J15</f>
        <v>435.48399999999998</v>
      </c>
      <c r="P34" s="9"/>
      <c r="Q34" s="9">
        <f>+K15</f>
        <v>488.41199999999998</v>
      </c>
      <c r="R34" s="9"/>
      <c r="S34" s="9">
        <f>+L15</f>
        <v>301.56799999999998</v>
      </c>
      <c r="T34" s="9"/>
      <c r="U34" s="9">
        <f>+M15</f>
        <v>0</v>
      </c>
      <c r="V34" s="9"/>
      <c r="W34" s="9">
        <f>+N15</f>
        <v>0</v>
      </c>
      <c r="X34">
        <f>SUM(E34:U34)</f>
        <v>28006.64599999999</v>
      </c>
      <c r="Y34" t="s">
        <v>97</v>
      </c>
      <c r="AA34" t="s">
        <v>98</v>
      </c>
      <c r="AB34" s="3">
        <f t="shared" ref="AB34:AB52" si="2">+E34</f>
        <v>8704.2999999999975</v>
      </c>
      <c r="AC34" s="2">
        <f t="shared" ref="AC34:AC52" si="3">+G34</f>
        <v>5552.2639999999983</v>
      </c>
      <c r="AD34" s="3">
        <f t="shared" ref="AD34:AD52" si="4">+I34</f>
        <v>8996.9</v>
      </c>
      <c r="AE34" s="3">
        <f t="shared" ref="AE34:AE52" si="5">+K34</f>
        <v>2693.098</v>
      </c>
      <c r="AF34" s="3">
        <f t="shared" ref="AF34:AF52" si="6">+M34</f>
        <v>834.62</v>
      </c>
      <c r="AG34" s="3">
        <f t="shared" ref="AG34:AG52" si="7">+O34</f>
        <v>435.48399999999998</v>
      </c>
      <c r="AH34" s="3">
        <f t="shared" ref="AH34:AH52" si="8">+Q34</f>
        <v>488.41199999999998</v>
      </c>
      <c r="AI34" s="2">
        <f t="shared" ref="AI34:AI52" si="9">+S34</f>
        <v>301.56799999999998</v>
      </c>
      <c r="AJ34">
        <f t="shared" ref="AJ34:AJ52" si="10">+U34</f>
        <v>0</v>
      </c>
      <c r="AK34">
        <f t="shared" ref="AK34:AK52" si="11">+W34</f>
        <v>0</v>
      </c>
      <c r="AL34" s="3">
        <f>SUM(AB34:AK34)</f>
        <v>28006.64599999999</v>
      </c>
      <c r="AM34" t="s">
        <v>98</v>
      </c>
    </row>
    <row r="35" spans="1:39" ht="23.5" x14ac:dyDescent="0.55000000000000004">
      <c r="A35" s="14" t="s">
        <v>99</v>
      </c>
      <c r="E35" s="15">
        <f>+E34/E36</f>
        <v>0.76354837104464302</v>
      </c>
      <c r="F35" s="15"/>
      <c r="G35" s="15">
        <f>+G34/G36</f>
        <v>0.73862115260700001</v>
      </c>
      <c r="H35" s="15"/>
      <c r="I35" s="15">
        <f>+I34/I36</f>
        <v>1.2570079097257025</v>
      </c>
      <c r="J35" s="15"/>
      <c r="K35" s="15">
        <f>+K34/K36</f>
        <v>1.7336349479923563</v>
      </c>
      <c r="L35" s="15"/>
      <c r="M35" s="15">
        <f>+M34/M36</f>
        <v>0.95068168821700716</v>
      </c>
      <c r="N35" s="15"/>
      <c r="O35" s="15">
        <f>+O34/O36</f>
        <v>8.5672427325911259E-3</v>
      </c>
      <c r="P35" s="15"/>
      <c r="Q35" s="15">
        <f>+Q34/Q36</f>
        <v>2.065710730773326E-2</v>
      </c>
      <c r="R35" s="15"/>
      <c r="S35" s="15">
        <f>+S34/S36</f>
        <v>0.26252198548433453</v>
      </c>
      <c r="T35" s="15"/>
      <c r="U35" s="15">
        <f>+U34/U36</f>
        <v>0</v>
      </c>
      <c r="V35" s="15"/>
      <c r="W35" s="15">
        <f>+W34/W36</f>
        <v>0</v>
      </c>
      <c r="X35" s="4"/>
      <c r="AA35" t="s">
        <v>100</v>
      </c>
      <c r="AB35" s="1">
        <f t="shared" si="2"/>
        <v>0.76354837104464302</v>
      </c>
      <c r="AC35" s="1">
        <f t="shared" si="3"/>
        <v>0.73862115260700001</v>
      </c>
      <c r="AD35" s="1">
        <f t="shared" si="4"/>
        <v>1.2570079097257025</v>
      </c>
      <c r="AE35" s="1">
        <f t="shared" si="5"/>
        <v>1.7336349479923563</v>
      </c>
      <c r="AF35" s="1">
        <f t="shared" si="6"/>
        <v>0.95068168821700716</v>
      </c>
      <c r="AG35" s="1">
        <f t="shared" si="7"/>
        <v>8.5672427325911259E-3</v>
      </c>
      <c r="AH35" s="1">
        <f t="shared" si="8"/>
        <v>2.065710730773326E-2</v>
      </c>
      <c r="AI35" s="1">
        <f t="shared" si="9"/>
        <v>0.26252198548433453</v>
      </c>
      <c r="AJ35" s="1">
        <f t="shared" si="10"/>
        <v>0</v>
      </c>
      <c r="AK35" s="1">
        <f t="shared" si="11"/>
        <v>0</v>
      </c>
      <c r="AL35" s="1">
        <f>+AL34/AL36</f>
        <v>0.26512935008035826</v>
      </c>
      <c r="AM35" t="s">
        <v>100</v>
      </c>
    </row>
    <row r="36" spans="1:39" ht="23.5" x14ac:dyDescent="0.55000000000000004">
      <c r="A36" s="14" t="s">
        <v>101</v>
      </c>
      <c r="E36" s="11">
        <f>+E37+E42</f>
        <v>11399.801676076231</v>
      </c>
      <c r="F36" s="11"/>
      <c r="G36" s="11">
        <f>+G37+G42</f>
        <v>7517.0660634386204</v>
      </c>
      <c r="H36" s="11"/>
      <c r="I36" s="11">
        <f>+I37+I42</f>
        <v>7157.393307066186</v>
      </c>
      <c r="J36" s="11"/>
      <c r="K36" s="11">
        <f>+K37+K42</f>
        <v>1553.4400729050567</v>
      </c>
      <c r="L36" s="11"/>
      <c r="M36" s="11">
        <f>+M37+M42</f>
        <v>877.91740426316665</v>
      </c>
      <c r="N36" s="11"/>
      <c r="O36" s="11">
        <f>+O37+O42</f>
        <v>50831.290018590349</v>
      </c>
      <c r="P36" s="11"/>
      <c r="Q36" s="11">
        <f>+Q37+Q42</f>
        <v>23643.775129016081</v>
      </c>
      <c r="R36" s="11"/>
      <c r="S36" s="11">
        <f>+S37+S42</f>
        <v>1148.734264841203</v>
      </c>
      <c r="T36" s="11"/>
      <c r="U36" s="11">
        <f>+U37+U42</f>
        <v>41.040799368499606</v>
      </c>
      <c r="V36" s="11"/>
      <c r="W36" s="11">
        <f>+W37+W42</f>
        <v>1463.4365367288215</v>
      </c>
      <c r="X36" s="11">
        <f>+W36+U36+S36+Q36+O36+M36+K36+I36+G36+E36</f>
        <v>105633.8952722942</v>
      </c>
      <c r="AA36" t="s">
        <v>101</v>
      </c>
      <c r="AB36" s="3">
        <f t="shared" si="2"/>
        <v>11399.801676076231</v>
      </c>
      <c r="AC36" s="3">
        <f t="shared" si="3"/>
        <v>7517.0660634386204</v>
      </c>
      <c r="AD36" s="3">
        <f t="shared" si="4"/>
        <v>7157.393307066186</v>
      </c>
      <c r="AE36" s="3">
        <f t="shared" si="5"/>
        <v>1553.4400729050567</v>
      </c>
      <c r="AF36" s="3">
        <f t="shared" si="6"/>
        <v>877.91740426316665</v>
      </c>
      <c r="AG36" s="3">
        <f t="shared" si="7"/>
        <v>50831.290018590349</v>
      </c>
      <c r="AH36" s="3">
        <f t="shared" si="8"/>
        <v>23643.775129016081</v>
      </c>
      <c r="AI36" s="3">
        <f t="shared" si="9"/>
        <v>1148.734264841203</v>
      </c>
      <c r="AJ36" s="3">
        <f t="shared" si="10"/>
        <v>41.040799368499606</v>
      </c>
      <c r="AK36" s="3">
        <f t="shared" si="11"/>
        <v>1463.4365367288215</v>
      </c>
      <c r="AL36" s="3">
        <f>SUM(AB36:AK36)</f>
        <v>105633.8952722942</v>
      </c>
      <c r="AM36" t="s">
        <v>101</v>
      </c>
    </row>
    <row r="37" spans="1:39" ht="15.5" x14ac:dyDescent="0.35">
      <c r="A37" s="4" t="s">
        <v>65</v>
      </c>
      <c r="E37" s="3">
        <f>+E16</f>
        <v>10898.21987790039</v>
      </c>
      <c r="F37" s="3"/>
      <c r="G37" s="3">
        <f>+F16</f>
        <v>7019.0923559790481</v>
      </c>
      <c r="H37" s="3"/>
      <c r="I37" s="3">
        <f>+G16</f>
        <v>6953.1320153389825</v>
      </c>
      <c r="J37" s="3"/>
      <c r="K37" s="3">
        <f>+H16</f>
        <v>1534.8654501544402</v>
      </c>
      <c r="L37" s="3"/>
      <c r="M37" s="3">
        <f>+I16</f>
        <v>824.64663684863297</v>
      </c>
      <c r="N37" s="3"/>
      <c r="O37" s="3">
        <f>+J16</f>
        <v>48868.726260330644</v>
      </c>
      <c r="P37" s="3"/>
      <c r="Q37" s="3">
        <f>+K16</f>
        <v>22677.968561165366</v>
      </c>
      <c r="R37" s="3"/>
      <c r="S37" s="3">
        <f>+L16</f>
        <v>1095.1415714925349</v>
      </c>
      <c r="T37" s="3"/>
      <c r="U37" s="3">
        <f>+M16</f>
        <v>37.825623164724227</v>
      </c>
      <c r="V37" s="3"/>
      <c r="W37" s="3">
        <f>+N16</f>
        <v>1333.2994838711575</v>
      </c>
      <c r="X37" s="11">
        <f>+W37+U37+S37+Q37+O37+M37+K37+I37+G37+E37</f>
        <v>101242.91783624592</v>
      </c>
      <c r="AA37" s="4" t="s">
        <v>65</v>
      </c>
      <c r="AB37" s="3">
        <f t="shared" si="2"/>
        <v>10898.21987790039</v>
      </c>
      <c r="AC37" s="3">
        <f t="shared" si="3"/>
        <v>7019.0923559790481</v>
      </c>
      <c r="AD37" s="3">
        <f t="shared" si="4"/>
        <v>6953.1320153389825</v>
      </c>
      <c r="AE37" s="3">
        <f t="shared" si="5"/>
        <v>1534.8654501544402</v>
      </c>
      <c r="AF37" s="3">
        <f t="shared" si="6"/>
        <v>824.64663684863297</v>
      </c>
      <c r="AG37" s="3">
        <f t="shared" si="7"/>
        <v>48868.726260330644</v>
      </c>
      <c r="AH37" s="3">
        <f t="shared" si="8"/>
        <v>22677.968561165366</v>
      </c>
      <c r="AI37" s="3">
        <f t="shared" si="9"/>
        <v>1095.1415714925349</v>
      </c>
      <c r="AJ37" s="3">
        <f t="shared" si="10"/>
        <v>37.825623164724227</v>
      </c>
      <c r="AK37" s="3">
        <f t="shared" si="11"/>
        <v>1333.2994838711575</v>
      </c>
      <c r="AL37" s="3">
        <f>SUM(AB37:AK37)</f>
        <v>101242.91783624594</v>
      </c>
      <c r="AM37" s="4" t="s">
        <v>65</v>
      </c>
    </row>
    <row r="38" spans="1:39" ht="15.5" x14ac:dyDescent="0.35">
      <c r="A38" s="4" t="s">
        <v>102</v>
      </c>
      <c r="E38" s="16">
        <f>+E37/E36</f>
        <v>0.95600083120494395</v>
      </c>
      <c r="G38" s="16">
        <f>+G37/G36</f>
        <v>0.93375424623689174</v>
      </c>
      <c r="I38" s="16">
        <f>+I37/I36</f>
        <v>0.97146149680980287</v>
      </c>
      <c r="K38" s="16">
        <f>+K37/K36</f>
        <v>0.98804291000689815</v>
      </c>
      <c r="M38" s="16">
        <f>+M37/M36</f>
        <v>0.93932143598492202</v>
      </c>
      <c r="O38" s="16">
        <f>+O37/O36</f>
        <v>0.96139063640639566</v>
      </c>
      <c r="Q38" s="16">
        <f>+Q37/Q36</f>
        <v>0.95915176140101843</v>
      </c>
      <c r="S38" s="16">
        <f>+S37/S36</f>
        <v>0.95334630907342477</v>
      </c>
      <c r="U38" s="16">
        <f>+U37/U36</f>
        <v>0.92165902581704706</v>
      </c>
      <c r="W38" s="16">
        <f>+W37/W36</f>
        <v>0.91107434480995286</v>
      </c>
      <c r="X38" s="16">
        <f>+X37/X36</f>
        <v>0.95843211665413275</v>
      </c>
      <c r="AA38" s="4" t="s">
        <v>102</v>
      </c>
      <c r="AB38" s="17">
        <f t="shared" si="2"/>
        <v>0.95600083120494395</v>
      </c>
      <c r="AC38" s="17">
        <f t="shared" si="3"/>
        <v>0.93375424623689174</v>
      </c>
      <c r="AD38" s="16">
        <f t="shared" si="4"/>
        <v>0.97146149680980287</v>
      </c>
      <c r="AE38" s="16">
        <f t="shared" si="5"/>
        <v>0.98804291000689815</v>
      </c>
      <c r="AF38" s="17">
        <f t="shared" si="6"/>
        <v>0.93932143598492202</v>
      </c>
      <c r="AG38" s="17">
        <f t="shared" si="7"/>
        <v>0.96139063640639566</v>
      </c>
      <c r="AH38" s="17">
        <f t="shared" si="8"/>
        <v>0.95915176140101843</v>
      </c>
      <c r="AI38" s="17">
        <f t="shared" si="9"/>
        <v>0.95334630907342477</v>
      </c>
      <c r="AJ38" s="17">
        <f t="shared" si="10"/>
        <v>0.92165902581704706</v>
      </c>
      <c r="AK38" s="17">
        <f t="shared" si="11"/>
        <v>0.91107434480995286</v>
      </c>
      <c r="AL38" s="17">
        <f>+X38</f>
        <v>0.95843211665413275</v>
      </c>
      <c r="AM38" s="4" t="s">
        <v>102</v>
      </c>
    </row>
    <row r="39" spans="1:39" ht="15.5" x14ac:dyDescent="0.35">
      <c r="A39" s="5" t="s">
        <v>104</v>
      </c>
      <c r="E39" s="3">
        <f>+E17</f>
        <v>214.49482835169269</v>
      </c>
      <c r="F39" s="3"/>
      <c r="G39" s="3">
        <f>+F17</f>
        <v>172.87756265697217</v>
      </c>
      <c r="H39" s="3"/>
      <c r="I39" s="3">
        <f>+G17</f>
        <v>134.74965183294464</v>
      </c>
      <c r="J39" s="3"/>
      <c r="K39" s="3">
        <f>+H17</f>
        <v>17.129535152388698</v>
      </c>
      <c r="L39" s="3"/>
      <c r="M39" s="3">
        <f>+I17</f>
        <v>13.796933324104849</v>
      </c>
      <c r="N39" s="3"/>
      <c r="O39" s="3">
        <f>+J17</f>
        <v>1048.0682674988582</v>
      </c>
      <c r="P39" s="3"/>
      <c r="Q39" s="3">
        <f>+K17</f>
        <v>510.41303057482156</v>
      </c>
      <c r="R39" s="3"/>
      <c r="S39" s="3">
        <f>+L17</f>
        <v>14.055534255444579</v>
      </c>
      <c r="T39" s="3"/>
      <c r="U39" s="3">
        <f>+M17</f>
        <v>1.4519770517784982</v>
      </c>
      <c r="V39" s="3"/>
      <c r="W39" s="3">
        <f>+N17</f>
        <v>49.637392001700171</v>
      </c>
      <c r="X39" s="11">
        <f>+W39+U39+S39+Q39+O39+M39+K39+I39+G39+E39</f>
        <v>2176.6747127007061</v>
      </c>
      <c r="AA39" s="5" t="s">
        <v>104</v>
      </c>
      <c r="AB39" s="3">
        <f t="shared" si="2"/>
        <v>214.49482835169269</v>
      </c>
      <c r="AC39" s="3">
        <f t="shared" si="3"/>
        <v>172.87756265697217</v>
      </c>
      <c r="AD39" s="3">
        <f t="shared" si="4"/>
        <v>134.74965183294464</v>
      </c>
      <c r="AE39" s="3">
        <f t="shared" si="5"/>
        <v>17.129535152388698</v>
      </c>
      <c r="AF39" s="3">
        <f t="shared" si="6"/>
        <v>13.796933324104849</v>
      </c>
      <c r="AG39" s="3">
        <f t="shared" si="7"/>
        <v>1048.0682674988582</v>
      </c>
      <c r="AH39" s="3">
        <f t="shared" si="8"/>
        <v>510.41303057482156</v>
      </c>
      <c r="AI39" s="3">
        <f t="shared" si="9"/>
        <v>14.055534255444579</v>
      </c>
      <c r="AJ39" s="3">
        <f t="shared" si="10"/>
        <v>1.4519770517784982</v>
      </c>
      <c r="AK39" s="3">
        <f t="shared" si="11"/>
        <v>49.637392001700171</v>
      </c>
      <c r="AL39" s="3">
        <f>SUM(AB39:AK39)</f>
        <v>2176.6747127007066</v>
      </c>
      <c r="AM39" s="5" t="s">
        <v>104</v>
      </c>
    </row>
    <row r="40" spans="1:39" ht="15.5" x14ac:dyDescent="0.35">
      <c r="A40" s="18" t="s">
        <v>84</v>
      </c>
      <c r="E40" s="3">
        <f>+E18</f>
        <v>227.3694884632551</v>
      </c>
      <c r="F40" s="3"/>
      <c r="G40" s="3">
        <f>+F18</f>
        <v>205.47960361099624</v>
      </c>
      <c r="H40" s="3"/>
      <c r="I40" s="3">
        <f>+G18</f>
        <v>97.717731874770251</v>
      </c>
      <c r="J40" s="3"/>
      <c r="K40" s="3">
        <f>+H18</f>
        <v>9.5470580004341183</v>
      </c>
      <c r="L40" s="3"/>
      <c r="M40" s="3">
        <f>+I18</f>
        <v>16.625960085583994</v>
      </c>
      <c r="N40" s="3"/>
      <c r="O40" s="3">
        <f>+J18</f>
        <v>861.25389693992486</v>
      </c>
      <c r="P40" s="3"/>
      <c r="Q40" s="3">
        <f>+K18</f>
        <v>414.92040963543241</v>
      </c>
      <c r="R40" s="3"/>
      <c r="S40" s="3">
        <f>+L18</f>
        <v>21.891530971421325</v>
      </c>
      <c r="T40" s="3"/>
      <c r="U40" s="3">
        <f>+M18</f>
        <v>1.6728857324569137</v>
      </c>
      <c r="V40" s="3"/>
      <c r="W40" s="3">
        <f>+N18</f>
        <v>58.376225761813643</v>
      </c>
      <c r="X40" s="11">
        <f>+W40+U40+S40+Q40+O40+M40+K40+I40+G40+E40</f>
        <v>1914.8547910760888</v>
      </c>
      <c r="AA40" s="5" t="s">
        <v>84</v>
      </c>
      <c r="AB40" s="3">
        <f t="shared" si="2"/>
        <v>227.3694884632551</v>
      </c>
      <c r="AC40" s="3">
        <f t="shared" si="3"/>
        <v>205.47960361099624</v>
      </c>
      <c r="AD40" s="3">
        <f t="shared" si="4"/>
        <v>97.717731874770251</v>
      </c>
      <c r="AE40" s="3">
        <f t="shared" si="5"/>
        <v>9.5470580004341183</v>
      </c>
      <c r="AF40" s="3">
        <f t="shared" si="6"/>
        <v>16.625960085583994</v>
      </c>
      <c r="AG40" s="3">
        <f t="shared" si="7"/>
        <v>861.25389693992486</v>
      </c>
      <c r="AH40" s="3">
        <f t="shared" si="8"/>
        <v>414.92040963543241</v>
      </c>
      <c r="AI40" s="3">
        <f t="shared" si="9"/>
        <v>21.891530971421325</v>
      </c>
      <c r="AJ40" s="3">
        <f t="shared" si="10"/>
        <v>1.6728857324569137</v>
      </c>
      <c r="AK40" s="3">
        <f t="shared" si="11"/>
        <v>58.376225761813643</v>
      </c>
      <c r="AL40" s="3">
        <f t="shared" ref="AL40:AL43" si="12">SUM(AB40:AK40)</f>
        <v>1914.854791076089</v>
      </c>
      <c r="AM40" s="5" t="s">
        <v>84</v>
      </c>
    </row>
    <row r="41" spans="1:39" ht="15.5" x14ac:dyDescent="0.35">
      <c r="A41" s="18" t="s">
        <v>85</v>
      </c>
      <c r="B41">
        <f>+E41/E42</f>
        <v>0.54669509681141615</v>
      </c>
      <c r="D41" s="3"/>
      <c r="E41" s="3">
        <f>+E19</f>
        <v>274.21230971258524</v>
      </c>
      <c r="F41" s="3"/>
      <c r="G41" s="3">
        <f>+F19</f>
        <v>292.49410384857572</v>
      </c>
      <c r="H41" s="3"/>
      <c r="I41" s="3">
        <f>+G19</f>
        <v>106.54355985243289</v>
      </c>
      <c r="J41" s="3"/>
      <c r="K41" s="3">
        <f>+H19</f>
        <v>9.0275647501825187</v>
      </c>
      <c r="L41" s="3"/>
      <c r="M41" s="3">
        <f>+I19</f>
        <v>36.644807328949646</v>
      </c>
      <c r="N41" s="3"/>
      <c r="O41" s="3">
        <f>+J19</f>
        <v>1101.3098613197803</v>
      </c>
      <c r="P41" s="3"/>
      <c r="Q41" s="3">
        <f>+K19</f>
        <v>550.88615821528413</v>
      </c>
      <c r="R41" s="3"/>
      <c r="S41" s="3">
        <f>+L19</f>
        <v>31.701162377246781</v>
      </c>
      <c r="T41" s="3"/>
      <c r="U41" s="3">
        <f>+M19</f>
        <v>1.5422904713184655</v>
      </c>
      <c r="V41" s="3"/>
      <c r="W41" s="3">
        <f>+N19</f>
        <v>71.76082709585036</v>
      </c>
      <c r="X41" s="11">
        <f>+W41+U41+S41+Q41+O41+M41+K41+I41+G41+E41</f>
        <v>2476.1226449722062</v>
      </c>
      <c r="Y41" s="3">
        <f>SUM(E41:W41)</f>
        <v>2476.1226449722062</v>
      </c>
      <c r="Z41">
        <f>0.95*Y41</f>
        <v>2352.3165127235957</v>
      </c>
      <c r="AA41" s="5" t="s">
        <v>85</v>
      </c>
      <c r="AB41" s="3">
        <f t="shared" si="2"/>
        <v>274.21230971258524</v>
      </c>
      <c r="AC41" s="3">
        <f t="shared" si="3"/>
        <v>292.49410384857572</v>
      </c>
      <c r="AD41" s="3">
        <f t="shared" si="4"/>
        <v>106.54355985243289</v>
      </c>
      <c r="AE41" s="3">
        <f t="shared" si="5"/>
        <v>9.0275647501825187</v>
      </c>
      <c r="AF41" s="3">
        <f t="shared" si="6"/>
        <v>36.644807328949646</v>
      </c>
      <c r="AG41" s="3">
        <f t="shared" si="7"/>
        <v>1101.3098613197803</v>
      </c>
      <c r="AH41" s="3">
        <f t="shared" si="8"/>
        <v>550.88615821528413</v>
      </c>
      <c r="AI41" s="3">
        <f t="shared" si="9"/>
        <v>31.701162377246781</v>
      </c>
      <c r="AJ41" s="3">
        <f t="shared" si="10"/>
        <v>1.5422904713184655</v>
      </c>
      <c r="AK41" s="3">
        <f t="shared" si="11"/>
        <v>71.76082709585036</v>
      </c>
      <c r="AL41" s="3">
        <f t="shared" si="12"/>
        <v>2476.1226449722062</v>
      </c>
      <c r="AM41" s="5" t="s">
        <v>85</v>
      </c>
    </row>
    <row r="42" spans="1:39" ht="15.5" x14ac:dyDescent="0.35">
      <c r="A42" s="4" t="s">
        <v>66</v>
      </c>
      <c r="D42" s="3"/>
      <c r="E42" s="19">
        <f>+E39*$N$2+E40+E41</f>
        <v>501.58179817584033</v>
      </c>
      <c r="F42" s="19"/>
      <c r="G42" s="19">
        <f>+G39*$N$2+G40+G41</f>
        <v>497.97370745957198</v>
      </c>
      <c r="H42" s="19"/>
      <c r="I42" s="19">
        <f>+I39*$N$2+I40+I41</f>
        <v>204.26129172720314</v>
      </c>
      <c r="J42" s="19"/>
      <c r="K42" s="19">
        <f>+K39*$N$2+K40+K41</f>
        <v>18.574622750616637</v>
      </c>
      <c r="L42" s="19"/>
      <c r="M42" s="19">
        <f>+M39*$N$2+M40+M41</f>
        <v>53.270767414533637</v>
      </c>
      <c r="N42" s="19"/>
      <c r="O42" s="19">
        <f>+O39*$N$2+O40+O41</f>
        <v>1962.5637582597051</v>
      </c>
      <c r="P42" s="19"/>
      <c r="Q42" s="19">
        <f>+Q39*$N$2+Q40+Q41</f>
        <v>965.80656785071653</v>
      </c>
      <c r="R42" s="19"/>
      <c r="S42" s="19">
        <f>+S39*$N$2+S40+S41</f>
        <v>53.592693348668107</v>
      </c>
      <c r="T42" s="19"/>
      <c r="U42" s="19">
        <f>+U39*$N$2+U40+U41</f>
        <v>3.2151762037753793</v>
      </c>
      <c r="V42" s="19"/>
      <c r="W42" s="19">
        <f>+W39*$N$2+W40+W41</f>
        <v>130.137052857664</v>
      </c>
      <c r="X42" s="19">
        <f>+X39*$N$2+X40+X41</f>
        <v>4390.9774360482952</v>
      </c>
      <c r="Y42">
        <f>0.001*X42</f>
        <v>4.3909774360482956</v>
      </c>
      <c r="AA42" s="4" t="s">
        <v>66</v>
      </c>
      <c r="AB42" s="3">
        <f t="shared" si="2"/>
        <v>501.58179817584033</v>
      </c>
      <c r="AC42" s="3">
        <f t="shared" si="3"/>
        <v>497.97370745957198</v>
      </c>
      <c r="AD42" s="3">
        <f t="shared" si="4"/>
        <v>204.26129172720314</v>
      </c>
      <c r="AE42" s="3">
        <f t="shared" si="5"/>
        <v>18.574622750616637</v>
      </c>
      <c r="AF42" s="3">
        <f t="shared" si="6"/>
        <v>53.270767414533637</v>
      </c>
      <c r="AG42" s="3">
        <f t="shared" si="7"/>
        <v>1962.5637582597051</v>
      </c>
      <c r="AH42" s="3">
        <f t="shared" si="8"/>
        <v>965.80656785071653</v>
      </c>
      <c r="AI42" s="3">
        <f t="shared" si="9"/>
        <v>53.592693348668107</v>
      </c>
      <c r="AJ42" s="3">
        <f t="shared" si="10"/>
        <v>3.2151762037753793</v>
      </c>
      <c r="AK42" s="3">
        <f t="shared" si="11"/>
        <v>130.137052857664</v>
      </c>
      <c r="AL42" s="3">
        <f t="shared" si="12"/>
        <v>4390.9774360482952</v>
      </c>
      <c r="AM42" s="4" t="s">
        <v>66</v>
      </c>
    </row>
    <row r="43" spans="1:39" ht="15.5" x14ac:dyDescent="0.35">
      <c r="A43" s="4" t="s">
        <v>67</v>
      </c>
      <c r="B43" s="21">
        <f>+E43/(E43+E45+E46)</f>
        <v>0.36184941258697995</v>
      </c>
      <c r="E43" s="3">
        <f>+E21</f>
        <v>179.29200035308651</v>
      </c>
      <c r="F43" s="3"/>
      <c r="G43" s="3">
        <f>+F21</f>
        <v>91.747240403138079</v>
      </c>
      <c r="H43" s="3"/>
      <c r="I43" s="3">
        <f>+G21</f>
        <v>114.99137829375286</v>
      </c>
      <c r="J43" s="3"/>
      <c r="K43" s="3">
        <f>+H21</f>
        <v>13.632276348151985</v>
      </c>
      <c r="L43" s="3"/>
      <c r="M43" s="3">
        <f>+I21</f>
        <v>29.32896950347212</v>
      </c>
      <c r="N43" s="3"/>
      <c r="O43" s="3">
        <f>+J21</f>
        <v>1050.0011738523813</v>
      </c>
      <c r="P43" s="3"/>
      <c r="Q43" s="3">
        <f>+K21</f>
        <v>518.23554188487708</v>
      </c>
      <c r="R43" s="3"/>
      <c r="S43" s="3">
        <f>+L21</f>
        <v>1.8126743972289772</v>
      </c>
      <c r="T43" s="3"/>
      <c r="U43" s="3">
        <f>+M21</f>
        <v>0</v>
      </c>
      <c r="V43" s="3"/>
      <c r="W43" s="3">
        <f>+N21</f>
        <v>0</v>
      </c>
      <c r="X43" s="11">
        <f>+W43+U43+S43+Q43+O43+M43+K43+I43+G43+E43</f>
        <v>1999.0412550360886</v>
      </c>
      <c r="AA43" s="4" t="s">
        <v>67</v>
      </c>
      <c r="AB43" s="3">
        <f t="shared" si="2"/>
        <v>179.29200035308651</v>
      </c>
      <c r="AC43" s="3">
        <f t="shared" si="3"/>
        <v>91.747240403138079</v>
      </c>
      <c r="AD43" s="3">
        <f t="shared" si="4"/>
        <v>114.99137829375286</v>
      </c>
      <c r="AE43" s="3">
        <f t="shared" si="5"/>
        <v>13.632276348151985</v>
      </c>
      <c r="AF43" s="3">
        <f t="shared" si="6"/>
        <v>29.32896950347212</v>
      </c>
      <c r="AG43" s="3">
        <f t="shared" si="7"/>
        <v>1050.0011738523813</v>
      </c>
      <c r="AH43" s="3">
        <f t="shared" si="8"/>
        <v>518.23554188487708</v>
      </c>
      <c r="AI43" s="3">
        <f t="shared" si="9"/>
        <v>1.8126743972289772</v>
      </c>
      <c r="AJ43" s="3">
        <f t="shared" si="10"/>
        <v>0</v>
      </c>
      <c r="AK43" s="3">
        <f t="shared" si="11"/>
        <v>0</v>
      </c>
      <c r="AL43" s="3">
        <f t="shared" si="12"/>
        <v>1999.0412550360888</v>
      </c>
      <c r="AM43" s="4" t="s">
        <v>67</v>
      </c>
    </row>
    <row r="44" spans="1:39" ht="15.5" x14ac:dyDescent="0.35">
      <c r="A44" s="22" t="s">
        <v>105</v>
      </c>
      <c r="B44" s="23"/>
      <c r="C44" s="24"/>
      <c r="D44" s="24"/>
      <c r="E44" s="25">
        <f>+E43/(E40+E41)</f>
        <v>0.35745316318322984</v>
      </c>
      <c r="F44" s="25"/>
      <c r="G44" s="25">
        <f t="shared" ref="G44:X44" si="13">+G43/(G40+G41)</f>
        <v>0.18424113367589107</v>
      </c>
      <c r="H44" s="25"/>
      <c r="I44" s="25">
        <f t="shared" si="13"/>
        <v>0.56296216146193356</v>
      </c>
      <c r="J44" s="25"/>
      <c r="K44" s="25">
        <f t="shared" si="13"/>
        <v>0.73391941958548912</v>
      </c>
      <c r="L44" s="25"/>
      <c r="M44" s="25">
        <f t="shared" si="13"/>
        <v>0.55056405092205263</v>
      </c>
      <c r="N44" s="25"/>
      <c r="O44" s="25">
        <f t="shared" si="13"/>
        <v>0.53501506355312767</v>
      </c>
      <c r="P44" s="25"/>
      <c r="Q44" s="25">
        <f t="shared" si="13"/>
        <v>0.53658316182105326</v>
      </c>
      <c r="R44" s="25"/>
      <c r="S44" s="25">
        <f t="shared" si="13"/>
        <v>3.3823162897149414E-2</v>
      </c>
      <c r="T44" s="25"/>
      <c r="U44" s="25">
        <f t="shared" si="13"/>
        <v>0</v>
      </c>
      <c r="V44" s="25"/>
      <c r="W44" s="25">
        <f t="shared" si="13"/>
        <v>0</v>
      </c>
      <c r="X44" s="25">
        <f t="shared" si="13"/>
        <v>0.45526110852328727</v>
      </c>
      <c r="AA44" s="4" t="s">
        <v>105</v>
      </c>
      <c r="AB44" s="17">
        <f t="shared" si="2"/>
        <v>0.35745316318322984</v>
      </c>
      <c r="AC44" s="17">
        <f t="shared" si="3"/>
        <v>0.18424113367589107</v>
      </c>
      <c r="AD44" s="16">
        <f t="shared" si="4"/>
        <v>0.56296216146193356</v>
      </c>
      <c r="AE44" s="16">
        <f t="shared" si="5"/>
        <v>0.73391941958548912</v>
      </c>
      <c r="AF44" s="17">
        <f t="shared" si="6"/>
        <v>0.55056405092205263</v>
      </c>
      <c r="AG44" s="17">
        <f t="shared" si="7"/>
        <v>0.53501506355312767</v>
      </c>
      <c r="AH44" s="17">
        <f t="shared" si="8"/>
        <v>0.53658316182105326</v>
      </c>
      <c r="AI44" s="17">
        <f t="shared" si="9"/>
        <v>3.3823162897149414E-2</v>
      </c>
      <c r="AJ44" s="17">
        <f t="shared" si="10"/>
        <v>0</v>
      </c>
      <c r="AK44" s="17">
        <f t="shared" si="11"/>
        <v>0</v>
      </c>
      <c r="AL44" s="17">
        <f>+X44</f>
        <v>0.45526110852328727</v>
      </c>
      <c r="AM44" s="4" t="s">
        <v>105</v>
      </c>
    </row>
    <row r="45" spans="1:39" ht="15.5" x14ac:dyDescent="0.35">
      <c r="A45" s="4" t="s">
        <v>106</v>
      </c>
      <c r="B45" s="21">
        <f>1-B43</f>
        <v>0.63815058741302</v>
      </c>
      <c r="E45" s="3">
        <f t="shared" ref="E45:E52" si="14">+E22</f>
        <v>289.75790236504201</v>
      </c>
      <c r="F45" s="3"/>
      <c r="G45" s="3">
        <f t="shared" ref="G45:G52" si="15">+F22</f>
        <v>366.06400611177725</v>
      </c>
      <c r="H45" s="3"/>
      <c r="I45" s="3">
        <f t="shared" ref="I45:I52" si="16">+G22</f>
        <v>57.230637794283233</v>
      </c>
      <c r="J45" s="3"/>
      <c r="K45" s="3">
        <f t="shared" ref="K45:K52" si="17">+H22</f>
        <v>2.0392579800626454</v>
      </c>
      <c r="L45" s="3"/>
      <c r="M45" s="3">
        <f t="shared" ref="M45:M52" si="18">+I22</f>
        <v>22.039131453429725</v>
      </c>
      <c r="N45" s="3"/>
      <c r="O45" s="3">
        <f t="shared" ref="O45:O52" si="19">+J22</f>
        <v>572.27778728940882</v>
      </c>
      <c r="P45" s="3"/>
      <c r="Q45" s="3">
        <f t="shared" ref="Q45:Q52" si="20">+K22</f>
        <v>268.02636702388133</v>
      </c>
      <c r="R45" s="3"/>
      <c r="S45" s="3">
        <f t="shared" ref="S45:S52" si="21">+L22</f>
        <v>41.9055311355797</v>
      </c>
      <c r="T45" s="3"/>
      <c r="U45" s="3">
        <f t="shared" ref="U45:U52" si="22">+M22</f>
        <v>0.18440615627018206</v>
      </c>
      <c r="V45" s="3"/>
      <c r="W45" s="3">
        <f t="shared" ref="W45:W52" si="23">+N22</f>
        <v>0</v>
      </c>
      <c r="X45" s="11">
        <f>+W45+U45+S45+Q45+O45+M45+K45+I45+G45+E45</f>
        <v>1619.5250273097349</v>
      </c>
      <c r="AA45" s="4" t="s">
        <v>68</v>
      </c>
      <c r="AB45" s="3">
        <f t="shared" si="2"/>
        <v>289.75790236504201</v>
      </c>
      <c r="AC45" s="3">
        <f t="shared" si="3"/>
        <v>366.06400611177725</v>
      </c>
      <c r="AD45" s="3">
        <f t="shared" si="4"/>
        <v>57.230637794283233</v>
      </c>
      <c r="AE45" s="3">
        <f t="shared" si="5"/>
        <v>2.0392579800626454</v>
      </c>
      <c r="AF45" s="3">
        <f t="shared" si="6"/>
        <v>22.039131453429725</v>
      </c>
      <c r="AG45" s="3">
        <f t="shared" si="7"/>
        <v>572.27778728940882</v>
      </c>
      <c r="AH45" s="3">
        <f t="shared" si="8"/>
        <v>268.02636702388133</v>
      </c>
      <c r="AI45" s="3">
        <f t="shared" si="9"/>
        <v>41.9055311355797</v>
      </c>
      <c r="AJ45" s="3">
        <f t="shared" si="10"/>
        <v>0.18440615627018206</v>
      </c>
      <c r="AK45" s="3">
        <f t="shared" si="11"/>
        <v>0</v>
      </c>
      <c r="AL45" s="3">
        <f>SUM(AB45:AK45)</f>
        <v>1619.5250273097349</v>
      </c>
      <c r="AM45" s="4" t="s">
        <v>68</v>
      </c>
    </row>
    <row r="46" spans="1:39" ht="15.5" x14ac:dyDescent="0.35">
      <c r="A46" s="4" t="s">
        <v>86</v>
      </c>
      <c r="B46" s="3"/>
      <c r="E46" s="3">
        <f t="shared" si="14"/>
        <v>26.437982895031102</v>
      </c>
      <c r="F46" s="3"/>
      <c r="G46" s="3">
        <f t="shared" si="15"/>
        <v>32.31027109931771</v>
      </c>
      <c r="H46" s="3"/>
      <c r="I46" s="3">
        <f t="shared" si="16"/>
        <v>29.868840497284282</v>
      </c>
      <c r="J46" s="3"/>
      <c r="K46" s="3">
        <f t="shared" si="17"/>
        <v>2.8870601679309531</v>
      </c>
      <c r="L46" s="3"/>
      <c r="M46" s="3">
        <f t="shared" si="18"/>
        <v>0</v>
      </c>
      <c r="N46" s="3"/>
      <c r="O46" s="3">
        <f t="shared" si="19"/>
        <v>292.55711926952802</v>
      </c>
      <c r="P46" s="3"/>
      <c r="Q46" s="3">
        <f t="shared" si="20"/>
        <v>158.82551687063892</v>
      </c>
      <c r="R46" s="3"/>
      <c r="S46" s="3">
        <f t="shared" si="21"/>
        <v>8.5969016098272526</v>
      </c>
      <c r="T46" s="3"/>
      <c r="U46" s="3">
        <f t="shared" si="22"/>
        <v>0</v>
      </c>
      <c r="V46" s="3"/>
      <c r="W46" s="3">
        <f t="shared" si="23"/>
        <v>0</v>
      </c>
      <c r="X46" s="11">
        <f>+W46+U46+S46+Q46+O46+M46+K46+I46+G46+E46</f>
        <v>551.48369240955822</v>
      </c>
      <c r="Y46">
        <f>+X46/X42</f>
        <v>0.12559474523418904</v>
      </c>
      <c r="AA46" s="4" t="s">
        <v>86</v>
      </c>
      <c r="AB46" s="3">
        <f t="shared" si="2"/>
        <v>26.437982895031102</v>
      </c>
      <c r="AC46" s="3">
        <f t="shared" si="3"/>
        <v>32.31027109931771</v>
      </c>
      <c r="AD46" s="3">
        <f t="shared" si="4"/>
        <v>29.868840497284282</v>
      </c>
      <c r="AE46" s="3">
        <f t="shared" si="5"/>
        <v>2.8870601679309531</v>
      </c>
      <c r="AF46" s="3">
        <f t="shared" si="6"/>
        <v>0</v>
      </c>
      <c r="AG46" s="3">
        <f t="shared" si="7"/>
        <v>292.55711926952802</v>
      </c>
      <c r="AH46" s="3">
        <f t="shared" si="8"/>
        <v>158.82551687063892</v>
      </c>
      <c r="AI46" s="3">
        <f t="shared" si="9"/>
        <v>8.5969016098272526</v>
      </c>
      <c r="AJ46" s="3">
        <f t="shared" si="10"/>
        <v>0</v>
      </c>
      <c r="AK46" s="3">
        <f t="shared" si="11"/>
        <v>0</v>
      </c>
      <c r="AL46" s="3">
        <f>SUM(AB46:AK46)</f>
        <v>551.48369240955822</v>
      </c>
      <c r="AM46" s="4" t="s">
        <v>69</v>
      </c>
    </row>
    <row r="47" spans="1:39" ht="15.5" x14ac:dyDescent="0.35">
      <c r="A47" s="22" t="s">
        <v>107</v>
      </c>
      <c r="E47" s="26">
        <f t="shared" si="14"/>
        <v>20.082930043380184</v>
      </c>
      <c r="F47" s="26"/>
      <c r="G47" s="26">
        <f t="shared" si="15"/>
        <v>18.182918636509427</v>
      </c>
      <c r="H47" s="26"/>
      <c r="I47" s="26">
        <f t="shared" si="16"/>
        <v>2.3269731651191559</v>
      </c>
      <c r="J47" s="26"/>
      <c r="K47" s="26">
        <f t="shared" si="17"/>
        <v>0</v>
      </c>
      <c r="L47" s="26"/>
      <c r="M47" s="26">
        <f t="shared" si="18"/>
        <v>34.823666593029692</v>
      </c>
      <c r="N47" s="26"/>
      <c r="O47" s="26">
        <f t="shared" si="19"/>
        <v>12.967763658201429</v>
      </c>
      <c r="P47" s="26"/>
      <c r="Q47" s="26">
        <f t="shared" si="20"/>
        <v>15.323344427917252</v>
      </c>
      <c r="R47" s="26"/>
      <c r="S47" s="26">
        <f t="shared" si="21"/>
        <v>4.1204541315193151</v>
      </c>
      <c r="T47" s="26"/>
      <c r="U47" s="26">
        <f t="shared" si="22"/>
        <v>0</v>
      </c>
      <c r="V47" s="26"/>
      <c r="W47" s="26">
        <f t="shared" si="23"/>
        <v>20.910309338168631</v>
      </c>
      <c r="X47" s="27">
        <f>+O24</f>
        <v>14.822982364913406</v>
      </c>
      <c r="AA47" s="4" t="s">
        <v>107</v>
      </c>
      <c r="AB47" s="19">
        <f t="shared" si="2"/>
        <v>20.082930043380184</v>
      </c>
      <c r="AC47" s="19">
        <f t="shared" si="3"/>
        <v>18.182918636509427</v>
      </c>
      <c r="AD47" s="3">
        <f t="shared" si="4"/>
        <v>2.3269731651191559</v>
      </c>
      <c r="AE47" s="3">
        <f t="shared" si="5"/>
        <v>0</v>
      </c>
      <c r="AF47" s="19">
        <f t="shared" si="6"/>
        <v>34.823666593029692</v>
      </c>
      <c r="AG47" s="19">
        <f t="shared" si="7"/>
        <v>12.967763658201429</v>
      </c>
      <c r="AH47" s="19">
        <f t="shared" si="8"/>
        <v>15.323344427917252</v>
      </c>
      <c r="AI47" s="19">
        <f t="shared" si="9"/>
        <v>4.1204541315193151</v>
      </c>
      <c r="AJ47" s="19">
        <f t="shared" si="10"/>
        <v>0</v>
      </c>
      <c r="AK47" s="19">
        <f t="shared" si="11"/>
        <v>20.910309338168631</v>
      </c>
      <c r="AL47" s="19">
        <f>+X47</f>
        <v>14.822982364913406</v>
      </c>
      <c r="AM47" s="4" t="s">
        <v>107</v>
      </c>
    </row>
    <row r="48" spans="1:39" ht="15.5" x14ac:dyDescent="0.35">
      <c r="A48" s="4" t="s">
        <v>88</v>
      </c>
      <c r="E48" s="3">
        <f t="shared" si="14"/>
        <v>211.53675234170095</v>
      </c>
      <c r="F48" s="3"/>
      <c r="G48" s="3">
        <f t="shared" si="15"/>
        <v>207.16433254997915</v>
      </c>
      <c r="H48" s="3"/>
      <c r="I48" s="3">
        <f t="shared" si="16"/>
        <v>70.589370464981897</v>
      </c>
      <c r="J48" s="3"/>
      <c r="K48" s="3">
        <f t="shared" si="17"/>
        <v>6.7484731395662871</v>
      </c>
      <c r="L48" s="3"/>
      <c r="M48" s="3">
        <f t="shared" si="18"/>
        <v>23.499232517258598</v>
      </c>
      <c r="N48" s="3"/>
      <c r="O48" s="3">
        <f t="shared" si="19"/>
        <v>836.20670266753723</v>
      </c>
      <c r="P48" s="3"/>
      <c r="Q48" s="3">
        <f t="shared" si="20"/>
        <v>430.42464767351373</v>
      </c>
      <c r="R48" s="3"/>
      <c r="S48" s="3">
        <f t="shared" si="21"/>
        <v>26.213954043721511</v>
      </c>
      <c r="T48" s="3"/>
      <c r="U48" s="3">
        <f t="shared" si="22"/>
        <v>0</v>
      </c>
      <c r="V48" s="3"/>
      <c r="W48" s="3">
        <f t="shared" si="23"/>
        <v>50.983813627503267</v>
      </c>
      <c r="X48" s="11">
        <f>+W48+U48+S48+Q48+O48+M48+K48+I48+G48+E48</f>
        <v>1863.3672790257629</v>
      </c>
      <c r="AA48" s="4" t="s">
        <v>88</v>
      </c>
      <c r="AB48" s="3">
        <f t="shared" si="2"/>
        <v>211.53675234170095</v>
      </c>
      <c r="AC48" s="3">
        <f t="shared" si="3"/>
        <v>207.16433254997915</v>
      </c>
      <c r="AD48" s="3">
        <f t="shared" si="4"/>
        <v>70.589370464981897</v>
      </c>
      <c r="AE48" s="3">
        <f t="shared" si="5"/>
        <v>6.7484731395662871</v>
      </c>
      <c r="AF48" s="3">
        <f t="shared" si="6"/>
        <v>23.499232517258598</v>
      </c>
      <c r="AG48" s="3">
        <f t="shared" si="7"/>
        <v>836.20670266753723</v>
      </c>
      <c r="AH48" s="3">
        <f t="shared" si="8"/>
        <v>430.42464767351373</v>
      </c>
      <c r="AI48" s="3">
        <f t="shared" si="9"/>
        <v>26.213954043721511</v>
      </c>
      <c r="AJ48" s="3">
        <f t="shared" si="10"/>
        <v>0</v>
      </c>
      <c r="AK48" s="3">
        <f t="shared" si="11"/>
        <v>50.983813627503267</v>
      </c>
      <c r="AL48" s="3">
        <f t="shared" ref="AL48:AL53" si="24">SUM(AB48:AK48)</f>
        <v>1863.3672790257626</v>
      </c>
      <c r="AM48" s="4" t="s">
        <v>88</v>
      </c>
    </row>
    <row r="49" spans="1:39" ht="15.5" x14ac:dyDescent="0.35">
      <c r="A49" s="22" t="s">
        <v>89</v>
      </c>
      <c r="E49" s="3">
        <f t="shared" si="14"/>
        <v>55.069866329915499</v>
      </c>
      <c r="F49" s="3"/>
      <c r="G49" s="3">
        <f t="shared" si="15"/>
        <v>53.183964919373913</v>
      </c>
      <c r="H49" s="3"/>
      <c r="I49" s="3">
        <f t="shared" si="16"/>
        <v>2.4792400469287799</v>
      </c>
      <c r="J49" s="3"/>
      <c r="K49" s="3">
        <f t="shared" si="17"/>
        <v>0</v>
      </c>
      <c r="L49" s="3"/>
      <c r="M49" s="3">
        <f t="shared" si="18"/>
        <v>12.761065527891533</v>
      </c>
      <c r="N49" s="3"/>
      <c r="O49" s="3">
        <f t="shared" si="19"/>
        <v>142.81525996041503</v>
      </c>
      <c r="P49" s="3"/>
      <c r="Q49" s="3">
        <f t="shared" si="20"/>
        <v>84.41418342904916</v>
      </c>
      <c r="R49" s="3"/>
      <c r="S49" s="3">
        <f t="shared" si="21"/>
        <v>1.3062318549129115</v>
      </c>
      <c r="T49" s="3"/>
      <c r="U49" s="3">
        <f t="shared" si="22"/>
        <v>0</v>
      </c>
      <c r="V49" s="3"/>
      <c r="W49" s="3">
        <f t="shared" si="23"/>
        <v>15.005410929370642</v>
      </c>
      <c r="X49" s="11">
        <f>+W49+U49+S49+Q49+O49+M49+K49+I49+G49+E49</f>
        <v>367.03522299785749</v>
      </c>
      <c r="AA49" s="4" t="s">
        <v>89</v>
      </c>
      <c r="AB49" s="3">
        <f t="shared" si="2"/>
        <v>55.069866329915499</v>
      </c>
      <c r="AC49" s="3">
        <f t="shared" si="3"/>
        <v>53.183964919373913</v>
      </c>
      <c r="AD49" s="3">
        <f t="shared" si="4"/>
        <v>2.4792400469287799</v>
      </c>
      <c r="AE49" s="3">
        <f t="shared" si="5"/>
        <v>0</v>
      </c>
      <c r="AF49" s="3">
        <f t="shared" si="6"/>
        <v>12.761065527891533</v>
      </c>
      <c r="AG49" s="3">
        <f t="shared" si="7"/>
        <v>142.81525996041503</v>
      </c>
      <c r="AH49" s="3">
        <f t="shared" si="8"/>
        <v>84.41418342904916</v>
      </c>
      <c r="AI49" s="3">
        <f t="shared" si="9"/>
        <v>1.3062318549129115</v>
      </c>
      <c r="AJ49" s="3">
        <f t="shared" si="10"/>
        <v>0</v>
      </c>
      <c r="AK49" s="3">
        <f t="shared" si="11"/>
        <v>15.005410929370642</v>
      </c>
      <c r="AL49" s="3">
        <f t="shared" si="24"/>
        <v>367.03522299785755</v>
      </c>
      <c r="AM49" s="4" t="s">
        <v>89</v>
      </c>
    </row>
    <row r="50" spans="1:39" ht="15.5" x14ac:dyDescent="0.35">
      <c r="A50" s="4" t="s">
        <v>90</v>
      </c>
      <c r="E50" s="3">
        <f t="shared" si="14"/>
        <v>219.14244338266974</v>
      </c>
      <c r="F50" s="3"/>
      <c r="G50" s="3">
        <f t="shared" si="15"/>
        <v>239.3101389292018</v>
      </c>
      <c r="H50" s="3"/>
      <c r="I50" s="3">
        <f t="shared" si="16"/>
        <v>104.06431980550411</v>
      </c>
      <c r="J50" s="3"/>
      <c r="K50" s="3">
        <f t="shared" si="17"/>
        <v>9.0275647501825187</v>
      </c>
      <c r="L50" s="3"/>
      <c r="M50" s="3">
        <f t="shared" si="18"/>
        <v>23.883741801058115</v>
      </c>
      <c r="N50" s="3"/>
      <c r="O50" s="3">
        <f t="shared" si="19"/>
        <v>958.49460135936533</v>
      </c>
      <c r="P50" s="3"/>
      <c r="Q50" s="3">
        <f t="shared" si="20"/>
        <v>466.47197478623497</v>
      </c>
      <c r="R50" s="3"/>
      <c r="S50" s="3">
        <v>0</v>
      </c>
      <c r="T50" s="3"/>
      <c r="U50" s="3">
        <f t="shared" si="22"/>
        <v>1.5422904713184655</v>
      </c>
      <c r="V50" s="3"/>
      <c r="W50" s="3">
        <f t="shared" si="23"/>
        <v>0</v>
      </c>
      <c r="X50" s="11">
        <f>+W50+U50+S50+Q50+O50+M50+K50+I50+G50+E50</f>
        <v>2021.9370752855348</v>
      </c>
      <c r="AA50" s="4" t="s">
        <v>90</v>
      </c>
      <c r="AB50" s="19">
        <f t="shared" si="2"/>
        <v>219.14244338266974</v>
      </c>
      <c r="AC50" s="19">
        <f t="shared" si="3"/>
        <v>239.3101389292018</v>
      </c>
      <c r="AD50" s="3">
        <f t="shared" si="4"/>
        <v>104.06431980550411</v>
      </c>
      <c r="AE50" s="3">
        <f t="shared" si="5"/>
        <v>9.0275647501825187</v>
      </c>
      <c r="AF50" s="19">
        <f t="shared" si="6"/>
        <v>23.883741801058115</v>
      </c>
      <c r="AG50" s="19">
        <f t="shared" si="7"/>
        <v>958.49460135936533</v>
      </c>
      <c r="AH50" s="19">
        <f t="shared" si="8"/>
        <v>466.47197478623497</v>
      </c>
      <c r="AI50" s="19">
        <f t="shared" si="9"/>
        <v>0</v>
      </c>
      <c r="AJ50" s="19">
        <f t="shared" si="10"/>
        <v>1.5422904713184655</v>
      </c>
      <c r="AK50" s="19">
        <f t="shared" si="11"/>
        <v>0</v>
      </c>
      <c r="AL50" s="19">
        <f t="shared" si="24"/>
        <v>2021.937075285535</v>
      </c>
      <c r="AM50" s="4" t="s">
        <v>90</v>
      </c>
    </row>
    <row r="51" spans="1:39" ht="15.5" x14ac:dyDescent="0.35">
      <c r="A51" s="4" t="s">
        <v>70</v>
      </c>
      <c r="E51" s="3">
        <f t="shared" si="14"/>
        <v>7.8</v>
      </c>
      <c r="F51" s="3"/>
      <c r="G51" s="3">
        <f t="shared" si="15"/>
        <v>0</v>
      </c>
      <c r="H51" s="3"/>
      <c r="I51" s="3">
        <f t="shared" si="16"/>
        <v>0</v>
      </c>
      <c r="J51" s="3"/>
      <c r="K51" s="3">
        <f t="shared" si="17"/>
        <v>0</v>
      </c>
      <c r="L51" s="3"/>
      <c r="M51" s="3">
        <f t="shared" si="18"/>
        <v>0</v>
      </c>
      <c r="N51" s="3"/>
      <c r="O51" s="3">
        <f t="shared" si="19"/>
        <v>19.899999999999999</v>
      </c>
      <c r="P51" s="3"/>
      <c r="Q51" s="3">
        <f t="shared" si="20"/>
        <v>22.6</v>
      </c>
      <c r="R51" s="3"/>
      <c r="S51" s="3">
        <f t="shared" si="21"/>
        <v>0</v>
      </c>
      <c r="T51" s="3"/>
      <c r="U51" s="3">
        <f t="shared" si="22"/>
        <v>0</v>
      </c>
      <c r="V51" s="3"/>
      <c r="W51" s="3">
        <f t="shared" si="23"/>
        <v>1.9</v>
      </c>
      <c r="X51" s="11">
        <f>+W51+U51+S51+Q51+O51+M51+K51+I51+G51+E51</f>
        <v>52.199999999999996</v>
      </c>
      <c r="AA51" s="4" t="s">
        <v>70</v>
      </c>
      <c r="AB51" s="3">
        <f t="shared" si="2"/>
        <v>7.8</v>
      </c>
      <c r="AC51" s="3">
        <f t="shared" si="3"/>
        <v>0</v>
      </c>
      <c r="AD51" s="3">
        <f t="shared" si="4"/>
        <v>0</v>
      </c>
      <c r="AE51" s="3">
        <f t="shared" si="5"/>
        <v>0</v>
      </c>
      <c r="AF51" s="3">
        <f t="shared" si="6"/>
        <v>0</v>
      </c>
      <c r="AG51" s="3">
        <f t="shared" si="7"/>
        <v>19.899999999999999</v>
      </c>
      <c r="AH51" s="3">
        <f t="shared" si="8"/>
        <v>22.6</v>
      </c>
      <c r="AI51" s="3">
        <f t="shared" si="9"/>
        <v>0</v>
      </c>
      <c r="AJ51" s="3">
        <f t="shared" si="10"/>
        <v>0</v>
      </c>
      <c r="AK51" s="3">
        <f t="shared" si="11"/>
        <v>1.9</v>
      </c>
      <c r="AL51" s="3">
        <f t="shared" si="24"/>
        <v>52.199999999999996</v>
      </c>
      <c r="AM51" s="4" t="s">
        <v>70</v>
      </c>
    </row>
    <row r="52" spans="1:39" ht="15.5" x14ac:dyDescent="0.35">
      <c r="A52" s="4" t="s">
        <v>71</v>
      </c>
      <c r="E52" s="3">
        <f t="shared" si="14"/>
        <v>49.790422625684577</v>
      </c>
      <c r="F52" s="3"/>
      <c r="G52" s="3">
        <f t="shared" si="15"/>
        <v>39.428341916576684</v>
      </c>
      <c r="H52" s="3"/>
      <c r="I52" s="3">
        <f t="shared" si="16"/>
        <v>6.2273713663719459</v>
      </c>
      <c r="J52" s="3"/>
      <c r="K52" s="3">
        <f t="shared" si="17"/>
        <v>3.0926817218805263</v>
      </c>
      <c r="L52" s="3"/>
      <c r="M52" s="3">
        <f t="shared" si="18"/>
        <v>0.83126151208128374</v>
      </c>
      <c r="N52" s="3"/>
      <c r="O52" s="3">
        <f t="shared" si="19"/>
        <v>191.9034463521397</v>
      </c>
      <c r="P52" s="3"/>
      <c r="Q52" s="3">
        <f t="shared" si="20"/>
        <v>67.540089082372845</v>
      </c>
      <c r="R52" s="3"/>
      <c r="S52" s="3">
        <f t="shared" si="21"/>
        <v>5.3017791226473774</v>
      </c>
      <c r="T52" s="3"/>
      <c r="U52" s="3">
        <f t="shared" si="22"/>
        <v>0</v>
      </c>
      <c r="V52" s="3"/>
      <c r="W52" s="3">
        <f t="shared" si="23"/>
        <v>17.668089100737223</v>
      </c>
      <c r="X52" s="11">
        <f>+W52+U52+S52+Q52+O52+M52+K52+I52+G52+E52</f>
        <v>381.78348280049215</v>
      </c>
      <c r="AA52" s="4" t="s">
        <v>71</v>
      </c>
      <c r="AB52" s="3">
        <f t="shared" si="2"/>
        <v>49.790422625684577</v>
      </c>
      <c r="AC52" s="3">
        <f t="shared" si="3"/>
        <v>39.428341916576684</v>
      </c>
      <c r="AD52" s="3">
        <f t="shared" si="4"/>
        <v>6.2273713663719459</v>
      </c>
      <c r="AE52" s="3">
        <f t="shared" si="5"/>
        <v>3.0926817218805263</v>
      </c>
      <c r="AF52" s="3">
        <f t="shared" si="6"/>
        <v>0.83126151208128374</v>
      </c>
      <c r="AG52" s="3">
        <f t="shared" si="7"/>
        <v>191.9034463521397</v>
      </c>
      <c r="AH52" s="3">
        <f t="shared" si="8"/>
        <v>67.540089082372845</v>
      </c>
      <c r="AI52" s="3">
        <f t="shared" si="9"/>
        <v>5.3017791226473774</v>
      </c>
      <c r="AJ52" s="3">
        <f t="shared" si="10"/>
        <v>0</v>
      </c>
      <c r="AK52" s="3">
        <f t="shared" si="11"/>
        <v>17.668089100737223</v>
      </c>
      <c r="AL52" s="3">
        <f t="shared" si="24"/>
        <v>381.78348280049215</v>
      </c>
      <c r="AM52" s="4" t="s">
        <v>71</v>
      </c>
    </row>
    <row r="53" spans="1:39" ht="15.5" x14ac:dyDescent="0.35">
      <c r="A53" s="4" t="s">
        <v>108</v>
      </c>
      <c r="E53" s="2">
        <f>0.001*(35*E43+25*E45+25*E46)</f>
        <v>14.180117143859857</v>
      </c>
      <c r="F53" s="2"/>
      <c r="G53" s="2">
        <f>0.001*(35*G43+25*G45+25*G46+35*G44*G39+25*(1-G44)*G39)</f>
        <v>17.810960992121966</v>
      </c>
      <c r="H53" s="2"/>
      <c r="I53" s="2">
        <f>0.001*(35*I43+25*I45+25*I46+35*I44*I39+25*(1-I44)*I39)</f>
        <v>10.32951604591533</v>
      </c>
      <c r="J53" s="2"/>
      <c r="K53" s="2">
        <f>0.001*(35*K43+25*K45+25*K46+35*K44*K39+25*(1-K44)*K39)</f>
        <v>1.1542429896629804</v>
      </c>
      <c r="L53" s="2"/>
      <c r="M53" s="2">
        <f>0.001*(35*M43+25*M45+25*M46+35*M44*M39+25*(1-M44)*M39)</f>
        <v>1.9983765070720949</v>
      </c>
      <c r="N53" s="2"/>
      <c r="O53" s="2">
        <f>0.001*(35*O43+25*O45+25*O46+35*O44*O39+25*(1-O44)*O39)</f>
        <v>90.179943543717386</v>
      </c>
      <c r="P53" s="2"/>
      <c r="Q53" s="2">
        <f>0.001*(35*Q43+25*Q45+25*Q46+35*Q44*Q39+25*(1-Q44)*Q39)</f>
        <v>44.308657205509284</v>
      </c>
      <c r="R53" s="2"/>
      <c r="S53" s="2">
        <f>0.001*(35*S43+25*S45+25*S46+35*S44*S39+25*(1-S44)*S39)</f>
        <v>1.6821468051715864</v>
      </c>
      <c r="T53" s="2"/>
      <c r="U53" s="2">
        <f>0.001*(35*U43+25*U45+25*U46+35*U44*U39+25*(1-U44)*U39)</f>
        <v>4.0909580201217009E-2</v>
      </c>
      <c r="V53" s="2"/>
      <c r="W53" s="2">
        <f>0.001*(35*W43+25*W45+25*W46+35*W44*W39+25*(1-W44)*W39)</f>
        <v>1.2409348000425044</v>
      </c>
      <c r="X53" s="2">
        <f>SUM(E53:W53)</f>
        <v>182.92580561327424</v>
      </c>
      <c r="AA53" s="4" t="s">
        <v>109</v>
      </c>
      <c r="AB53" s="2">
        <f>+E54</f>
        <v>14.332464957926874</v>
      </c>
      <c r="AC53" s="2">
        <f>+G54</f>
        <v>13.36681509052068</v>
      </c>
      <c r="AD53" s="2">
        <f>+I54</f>
        <v>6.2564460761176068</v>
      </c>
      <c r="AE53" s="2">
        <f>+K54</f>
        <v>0.60068833224693574</v>
      </c>
      <c r="AF53" s="2">
        <f>+M54</f>
        <v>1.6250588803980621</v>
      </c>
      <c r="AG53" s="2">
        <f>+O54</f>
        <v>59.564105695016437</v>
      </c>
      <c r="AH53" s="2">
        <f>+Q54</f>
        <v>29.327519615116682</v>
      </c>
      <c r="AI53" s="2">
        <f>+S54</f>
        <v>1.3579440776889926</v>
      </c>
      <c r="AJ53" s="2">
        <f>+U54</f>
        <v>8.0379405094384487E-2</v>
      </c>
      <c r="AK53" s="2">
        <f>+W54</f>
        <v>3.2534263214416002</v>
      </c>
      <c r="AL53" s="3">
        <f t="shared" si="24"/>
        <v>129.76484845156827</v>
      </c>
      <c r="AM53" s="4" t="s">
        <v>109</v>
      </c>
    </row>
    <row r="54" spans="1:39" ht="15.5" x14ac:dyDescent="0.35">
      <c r="A54" s="4" t="s">
        <v>110</v>
      </c>
      <c r="E54" s="2">
        <f>+(E44*E42*35+(1-E44)*E42*25)/1000</f>
        <v>14.332464957926874</v>
      </c>
      <c r="F54" s="3"/>
      <c r="G54" s="2">
        <f>+(G44*G42*35+(1-G44)*G42*25)/1000</f>
        <v>13.36681509052068</v>
      </c>
      <c r="H54" s="3"/>
      <c r="I54" s="2">
        <f>+(I44*I42*35+(1-I44)*I42*25)/1000</f>
        <v>6.2564460761176068</v>
      </c>
      <c r="J54" s="3"/>
      <c r="K54" s="2">
        <f>+(K44*K42*35+(1-K44)*K42*25)/1000</f>
        <v>0.60068833224693574</v>
      </c>
      <c r="L54" s="3"/>
      <c r="M54" s="2">
        <f>+(M44*M42*35+(1-M44)*M42*25)/1000</f>
        <v>1.6250588803980621</v>
      </c>
      <c r="N54" s="3"/>
      <c r="O54" s="2">
        <f>+(O44*O42*35+(1-O44)*O42*25)/1000</f>
        <v>59.564105695016437</v>
      </c>
      <c r="P54" s="3"/>
      <c r="Q54" s="2">
        <f>+(Q44*Q42*35+(1-Q44)*Q42*25)/1000</f>
        <v>29.327519615116682</v>
      </c>
      <c r="R54" s="3"/>
      <c r="S54" s="2">
        <f>+(S44*S42*35+(1-S44)*S42*25)/1000</f>
        <v>1.3579440776889926</v>
      </c>
      <c r="T54" s="3"/>
      <c r="U54" s="2">
        <f>+(U44*U42*35+(1-U44)*U42*25)/1000</f>
        <v>8.0379405094384487E-2</v>
      </c>
      <c r="V54" s="3"/>
      <c r="W54" s="2">
        <f>+(W44*W42*35+(1-W44)*W42*25)/1000</f>
        <v>3.2534263214416002</v>
      </c>
      <c r="X54" s="49">
        <f>+E54+G54+I54+K54+M54+O54+Q54+S54+U54+W54</f>
        <v>129.76484845156827</v>
      </c>
    </row>
    <row r="55" spans="1:39" ht="15.5" x14ac:dyDescent="0.35">
      <c r="A55" s="4" t="s">
        <v>111</v>
      </c>
    </row>
    <row r="56" spans="1:39" ht="15.5" x14ac:dyDescent="0.35">
      <c r="A56" s="4" t="s">
        <v>216</v>
      </c>
      <c r="E56" s="3">
        <f>0.001*E41</f>
        <v>0.27421230971258526</v>
      </c>
      <c r="F56" s="3"/>
      <c r="G56" s="3">
        <f>0.001*G41</f>
        <v>0.29249410384857571</v>
      </c>
      <c r="H56" s="3"/>
      <c r="I56" s="3">
        <f>0.001*I41</f>
        <v>0.1065435598524329</v>
      </c>
      <c r="J56" s="3"/>
      <c r="K56" s="3">
        <f>0.001*K41</f>
        <v>9.0275647501825186E-3</v>
      </c>
      <c r="L56" s="3"/>
      <c r="M56" s="3">
        <f>0.001*M41</f>
        <v>3.6644807328949647E-2</v>
      </c>
      <c r="N56" s="3"/>
      <c r="O56" s="3">
        <f>0.001*O41</f>
        <v>1.1013098613197803</v>
      </c>
      <c r="P56" s="3"/>
      <c r="Q56" s="3">
        <f>0.001*Q41</f>
        <v>0.55088615821528408</v>
      </c>
      <c r="R56" s="3"/>
      <c r="S56" s="3">
        <f>0.001*S41</f>
        <v>3.170116237724678E-2</v>
      </c>
      <c r="T56" s="3"/>
      <c r="U56" s="3">
        <f>0.001*U41</f>
        <v>1.5422904713184656E-3</v>
      </c>
      <c r="V56" s="3"/>
      <c r="W56" s="3">
        <f>0.001*W41</f>
        <v>7.1760827095850355E-2</v>
      </c>
      <c r="X56" s="3">
        <f>0.001*X41</f>
        <v>2.4761226449722065</v>
      </c>
    </row>
    <row r="57" spans="1:39" ht="15.5" x14ac:dyDescent="0.35">
      <c r="A57" s="4" t="s">
        <v>113</v>
      </c>
      <c r="B57" s="21">
        <f>+E57/(E57+E58)</f>
        <v>0.20082930043380184</v>
      </c>
      <c r="E57" s="28">
        <f>E47/100*E56</f>
        <v>5.5069866329915507E-2</v>
      </c>
      <c r="F57" s="28"/>
      <c r="G57" s="28">
        <f t="shared" ref="G57:W57" si="25">G47/100*G56</f>
        <v>5.3183964919373911E-2</v>
      </c>
      <c r="H57" s="28"/>
      <c r="I57" s="28">
        <f t="shared" si="25"/>
        <v>2.47924004692878E-3</v>
      </c>
      <c r="J57" s="28"/>
      <c r="K57" s="28">
        <f t="shared" si="25"/>
        <v>0</v>
      </c>
      <c r="L57" s="28"/>
      <c r="M57" s="28">
        <f t="shared" si="25"/>
        <v>1.2761065527891533E-2</v>
      </c>
      <c r="N57" s="28"/>
      <c r="O57" s="28">
        <f t="shared" si="25"/>
        <v>0.14281525996041503</v>
      </c>
      <c r="P57" s="28"/>
      <c r="Q57" s="28">
        <f t="shared" si="25"/>
        <v>8.4414183429049147E-2</v>
      </c>
      <c r="R57" s="28"/>
      <c r="S57" s="28">
        <f>S47/100*S56</f>
        <v>1.3062318549129119E-3</v>
      </c>
      <c r="T57" s="28"/>
      <c r="U57" s="28">
        <f t="shared" si="25"/>
        <v>0</v>
      </c>
      <c r="V57" s="28"/>
      <c r="W57" s="28">
        <f t="shared" si="25"/>
        <v>1.5005410929370641E-2</v>
      </c>
      <c r="X57" s="28">
        <f>+W57+U57+S57+Q57+O57+M57+K57+I57+G57+E57</f>
        <v>0.36703522299785751</v>
      </c>
      <c r="Y57" s="3"/>
    </row>
    <row r="58" spans="1:39" ht="15.5" x14ac:dyDescent="0.35">
      <c r="A58" s="29" t="s">
        <v>114</v>
      </c>
      <c r="B58" s="21">
        <f>1-B57</f>
        <v>0.79917069956619813</v>
      </c>
      <c r="E58" s="30">
        <f>E56-E57</f>
        <v>0.21914244338266975</v>
      </c>
      <c r="F58" s="30"/>
      <c r="G58" s="30">
        <f t="shared" ref="G58:W58" si="26">G56-G57</f>
        <v>0.2393101389292018</v>
      </c>
      <c r="H58" s="30"/>
      <c r="I58" s="30">
        <f t="shared" si="26"/>
        <v>0.10406431980550412</v>
      </c>
      <c r="J58" s="30"/>
      <c r="K58" s="30">
        <f t="shared" si="26"/>
        <v>9.0275647501825186E-3</v>
      </c>
      <c r="L58" s="30"/>
      <c r="M58" s="30">
        <f t="shared" si="26"/>
        <v>2.3883741801058116E-2</v>
      </c>
      <c r="N58" s="30"/>
      <c r="O58" s="30">
        <f t="shared" si="26"/>
        <v>0.95849460135936526</v>
      </c>
      <c r="P58" s="30"/>
      <c r="Q58" s="30">
        <f t="shared" si="26"/>
        <v>0.46647197478623492</v>
      </c>
      <c r="R58" s="30"/>
      <c r="S58" s="30">
        <f t="shared" si="26"/>
        <v>3.0394930522333868E-2</v>
      </c>
      <c r="T58" s="30"/>
      <c r="U58" s="30">
        <f t="shared" si="26"/>
        <v>1.5422904713184656E-3</v>
      </c>
      <c r="V58" s="30"/>
      <c r="W58" s="30">
        <f t="shared" si="26"/>
        <v>5.6755416166479715E-2</v>
      </c>
      <c r="X58" s="28">
        <f t="shared" ref="X58:X60" si="27">+W58+U58+S58+Q58+O58+M58+K58+I58+G58+E58</f>
        <v>2.1090874219743485</v>
      </c>
    </row>
    <row r="59" spans="1:39" ht="15.5" x14ac:dyDescent="0.35">
      <c r="A59" s="29" t="s">
        <v>115</v>
      </c>
      <c r="E59" s="3">
        <f t="shared" ref="E59:U59" si="28">+E41-E56</f>
        <v>273.93809740287264</v>
      </c>
      <c r="F59" s="3"/>
      <c r="G59" s="3">
        <f t="shared" si="28"/>
        <v>292.20160974472714</v>
      </c>
      <c r="H59" s="3"/>
      <c r="I59" s="3">
        <f t="shared" si="28"/>
        <v>106.43701629258047</v>
      </c>
      <c r="J59" s="3"/>
      <c r="K59" s="3">
        <f t="shared" si="28"/>
        <v>9.0185371854323364</v>
      </c>
      <c r="L59" s="3"/>
      <c r="M59" s="3">
        <f t="shared" si="28"/>
        <v>36.608162521620699</v>
      </c>
      <c r="N59" s="3"/>
      <c r="O59" s="3">
        <f t="shared" si="28"/>
        <v>1100.2085514584605</v>
      </c>
      <c r="P59" s="3"/>
      <c r="Q59" s="3">
        <f t="shared" si="28"/>
        <v>550.33527205706889</v>
      </c>
      <c r="R59" s="3"/>
      <c r="S59" s="3">
        <f t="shared" si="28"/>
        <v>31.669461214869536</v>
      </c>
      <c r="T59" s="3"/>
      <c r="U59" s="3">
        <f t="shared" si="28"/>
        <v>1.540748180847147</v>
      </c>
      <c r="V59" s="3"/>
      <c r="W59" s="3">
        <f t="shared" ref="W59" si="29">+W41-W56</f>
        <v>71.689066268754516</v>
      </c>
      <c r="X59" s="28">
        <f t="shared" si="27"/>
        <v>2473.6465223272339</v>
      </c>
    </row>
    <row r="60" spans="1:39" ht="15.5" x14ac:dyDescent="0.35">
      <c r="A60" s="4" t="s">
        <v>116</v>
      </c>
      <c r="B60" s="21">
        <f>+E60/(E60+E61)</f>
        <v>0.20082930043380184</v>
      </c>
      <c r="E60" s="28">
        <f>E47/100*E59</f>
        <v>55.014796463585583</v>
      </c>
      <c r="F60" s="28"/>
      <c r="G60" s="28">
        <f t="shared" ref="G60:W60" si="30">G47/100*G59</f>
        <v>53.130780954454536</v>
      </c>
      <c r="H60" s="28"/>
      <c r="I60" s="28">
        <f t="shared" si="30"/>
        <v>2.4767608068818512</v>
      </c>
      <c r="J60" s="28"/>
      <c r="K60" s="28">
        <f t="shared" si="30"/>
        <v>0</v>
      </c>
      <c r="L60" s="28"/>
      <c r="M60" s="28">
        <f t="shared" si="30"/>
        <v>12.748304462363642</v>
      </c>
      <c r="N60" s="28"/>
      <c r="O60" s="28">
        <f t="shared" si="30"/>
        <v>142.67244470045461</v>
      </c>
      <c r="P60" s="28"/>
      <c r="Q60" s="28">
        <f t="shared" si="30"/>
        <v>84.329769245620113</v>
      </c>
      <c r="R60" s="28"/>
      <c r="S60" s="28">
        <f t="shared" si="30"/>
        <v>1.3049256230579989</v>
      </c>
      <c r="T60" s="28"/>
      <c r="U60" s="28">
        <f t="shared" si="30"/>
        <v>0</v>
      </c>
      <c r="V60" s="28"/>
      <c r="W60" s="28">
        <f t="shared" si="30"/>
        <v>14.990405518441273</v>
      </c>
      <c r="X60" s="28">
        <f t="shared" si="27"/>
        <v>366.66818777485963</v>
      </c>
    </row>
    <row r="61" spans="1:39" ht="15.5" x14ac:dyDescent="0.35">
      <c r="A61" s="29" t="s">
        <v>114</v>
      </c>
      <c r="B61" s="21">
        <f>1-B60</f>
        <v>0.79917069956619813</v>
      </c>
      <c r="E61" s="30">
        <f>E59-E60</f>
        <v>218.92330093928706</v>
      </c>
      <c r="F61" s="30"/>
      <c r="G61" s="30">
        <f t="shared" ref="G61:W61" si="31">G59-G60</f>
        <v>239.0708287902726</v>
      </c>
      <c r="H61" s="30"/>
      <c r="I61" s="30">
        <f t="shared" si="31"/>
        <v>103.96025548569861</v>
      </c>
      <c r="J61" s="30"/>
      <c r="K61" s="30">
        <f t="shared" si="31"/>
        <v>9.0185371854323364</v>
      </c>
      <c r="L61" s="30"/>
      <c r="M61" s="30">
        <f t="shared" si="31"/>
        <v>23.859858059257057</v>
      </c>
      <c r="N61" s="30"/>
      <c r="O61" s="30">
        <f t="shared" si="31"/>
        <v>957.53610675800587</v>
      </c>
      <c r="P61" s="30"/>
      <c r="Q61" s="30">
        <f t="shared" si="31"/>
        <v>466.00550281144876</v>
      </c>
      <c r="R61" s="30"/>
      <c r="S61" s="30">
        <f t="shared" si="31"/>
        <v>30.364535591811538</v>
      </c>
      <c r="T61" s="30"/>
      <c r="U61" s="30">
        <f t="shared" si="31"/>
        <v>1.540748180847147</v>
      </c>
      <c r="V61" s="30"/>
      <c r="W61" s="30">
        <f t="shared" si="31"/>
        <v>56.698660750313245</v>
      </c>
      <c r="X61" s="30">
        <f>X59-X60</f>
        <v>2106.9783345523742</v>
      </c>
      <c r="Y61" s="3"/>
    </row>
    <row r="62" spans="1:39" ht="15.5" x14ac:dyDescent="0.35">
      <c r="A62" s="29" t="s">
        <v>217</v>
      </c>
      <c r="B62" s="21"/>
      <c r="E62" s="3">
        <f>0.001*E40</f>
        <v>0.22736948846325511</v>
      </c>
      <c r="F62" s="3"/>
      <c r="G62" s="3">
        <f>0.001*G40</f>
        <v>0.20547960361099624</v>
      </c>
      <c r="H62" s="3"/>
      <c r="I62" s="3">
        <f>0.001*I40</f>
        <v>9.7717731874770258E-2</v>
      </c>
      <c r="J62" s="3"/>
      <c r="K62" s="3">
        <f>0.001*K40</f>
        <v>9.5470580004341186E-3</v>
      </c>
      <c r="L62" s="3"/>
      <c r="M62" s="3">
        <f>0.001*M40</f>
        <v>1.6625960085583993E-2</v>
      </c>
      <c r="N62" s="3"/>
      <c r="O62" s="3">
        <f>0.001*O40</f>
        <v>0.86125389693992482</v>
      </c>
      <c r="P62" s="3"/>
      <c r="Q62" s="3">
        <f>0.001*Q40</f>
        <v>0.41492040963543242</v>
      </c>
      <c r="R62" s="3"/>
      <c r="S62" s="3">
        <f>0.001*S40</f>
        <v>2.1891530971421325E-2</v>
      </c>
      <c r="T62" s="3"/>
      <c r="U62" s="3">
        <f>0.001*U40</f>
        <v>1.6728857324569137E-3</v>
      </c>
      <c r="V62" s="3"/>
      <c r="W62" s="3">
        <f>0.001*W40</f>
        <v>5.8376225761813644E-2</v>
      </c>
      <c r="X62" s="3">
        <f>0.001*X40</f>
        <v>1.9148547910760887</v>
      </c>
      <c r="Y62" s="3"/>
    </row>
    <row r="63" spans="1:39" ht="15.5" x14ac:dyDescent="0.35">
      <c r="A63" s="29" t="s">
        <v>218</v>
      </c>
      <c r="B63" s="21"/>
      <c r="E63" s="3">
        <f>0.001*E39</f>
        <v>0.2144948283516927</v>
      </c>
      <c r="F63" s="3"/>
      <c r="G63" s="3">
        <f>0.001*G39</f>
        <v>0.17287756265697218</v>
      </c>
      <c r="H63" s="3"/>
      <c r="I63" s="3">
        <f>0.001*I39</f>
        <v>0.13474965183294463</v>
      </c>
      <c r="J63" s="3"/>
      <c r="K63" s="3">
        <f>0.001*K39</f>
        <v>1.7129535152388697E-2</v>
      </c>
      <c r="L63" s="3"/>
      <c r="M63" s="3">
        <f>0.001*M39</f>
        <v>1.379693332410485E-2</v>
      </c>
      <c r="N63" s="3"/>
      <c r="O63" s="3">
        <f>0.001*O39</f>
        <v>1.0480682674988582</v>
      </c>
      <c r="P63" s="3"/>
      <c r="Q63" s="3">
        <f>0.001*Q39</f>
        <v>0.51041303057482157</v>
      </c>
      <c r="R63" s="3"/>
      <c r="S63" s="3">
        <f>0.001*S39</f>
        <v>1.405553425544458E-2</v>
      </c>
      <c r="T63" s="3"/>
      <c r="U63" s="3">
        <f>0.001*U39</f>
        <v>1.4519770517784983E-3</v>
      </c>
      <c r="V63" s="3"/>
      <c r="W63" s="3">
        <f>0.001*W39</f>
        <v>4.963739200170017E-2</v>
      </c>
      <c r="X63" s="3">
        <f>0.001*X39</f>
        <v>2.1766747127007062</v>
      </c>
      <c r="Y63" s="3"/>
    </row>
    <row r="64" spans="1:39" ht="15.5" x14ac:dyDescent="0.35">
      <c r="A64" s="29" t="s">
        <v>119</v>
      </c>
      <c r="B64" s="21"/>
      <c r="E64" s="3">
        <f>+E62+E56+E63</f>
        <v>0.71607662652753312</v>
      </c>
      <c r="F64" s="3"/>
      <c r="G64" s="3">
        <f>+G62+G56+G63</f>
        <v>0.67085127011654411</v>
      </c>
      <c r="H64" s="3"/>
      <c r="I64" s="3">
        <f>+I62+I56+I63</f>
        <v>0.33901094356014777</v>
      </c>
      <c r="J64" s="3"/>
      <c r="K64" s="3">
        <f>+K62+K56+K63</f>
        <v>3.5704157903005337E-2</v>
      </c>
      <c r="L64" s="3"/>
      <c r="M64" s="3">
        <f>+M62+M56+M63</f>
        <v>6.7067700738638492E-2</v>
      </c>
      <c r="N64" s="3"/>
      <c r="O64" s="3">
        <f>+O62+O56+O63</f>
        <v>3.0106320257585635</v>
      </c>
      <c r="P64" s="3"/>
      <c r="Q64" s="3">
        <f>+Q62+Q56+Q63</f>
        <v>1.476219598425538</v>
      </c>
      <c r="R64" s="3"/>
      <c r="S64" s="3">
        <f>+S62+S56+S63</f>
        <v>6.7648227604112682E-2</v>
      </c>
      <c r="T64" s="3"/>
      <c r="U64" s="3">
        <f>+U62+U56+U63</f>
        <v>4.6671532555538778E-3</v>
      </c>
      <c r="V64" s="3"/>
      <c r="W64" s="3">
        <f>+W62+W56+W63</f>
        <v>0.17977444485936417</v>
      </c>
      <c r="X64" s="3">
        <f>+X62+X56+X63</f>
        <v>6.5676521487490014</v>
      </c>
      <c r="Y64" s="1">
        <f>+X64/X42</f>
        <v>1.4957153035747837E-3</v>
      </c>
    </row>
    <row r="65" spans="1:52" ht="15.5" x14ac:dyDescent="0.35">
      <c r="A65" s="29" t="s">
        <v>120</v>
      </c>
      <c r="B65" s="21"/>
      <c r="E65" s="7">
        <v>1E-3</v>
      </c>
      <c r="F65" s="3"/>
      <c r="G65" s="7">
        <v>1E-3</v>
      </c>
      <c r="H65" s="3"/>
      <c r="I65" s="7">
        <v>1E-3</v>
      </c>
      <c r="J65" s="3"/>
      <c r="K65" s="7">
        <v>1E-3</v>
      </c>
      <c r="L65" s="3"/>
      <c r="M65" s="7">
        <v>1E-3</v>
      </c>
      <c r="N65" s="3"/>
      <c r="O65" s="7">
        <v>1E-3</v>
      </c>
      <c r="P65" s="3"/>
      <c r="Q65" s="7">
        <v>1E-3</v>
      </c>
      <c r="R65" s="3"/>
      <c r="S65" s="7">
        <v>1E-3</v>
      </c>
      <c r="T65" s="3"/>
      <c r="U65" s="7">
        <v>1E-3</v>
      </c>
      <c r="V65" s="3"/>
      <c r="W65" s="7">
        <v>1E-3</v>
      </c>
      <c r="X65" s="7">
        <v>1E-3</v>
      </c>
      <c r="Y65" s="1"/>
    </row>
    <row r="66" spans="1:52" ht="15.5" x14ac:dyDescent="0.35">
      <c r="A66" s="29"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9" t="s">
        <v>122</v>
      </c>
      <c r="E67" s="3"/>
      <c r="F67" s="3"/>
      <c r="G67" s="3"/>
      <c r="H67" s="3"/>
      <c r="I67" s="3"/>
      <c r="J67" s="3"/>
      <c r="K67" s="3"/>
      <c r="L67" s="3"/>
      <c r="M67" s="3"/>
      <c r="N67" s="3"/>
      <c r="O67" s="3"/>
      <c r="P67" s="3"/>
      <c r="Q67" s="3"/>
      <c r="R67" s="3"/>
      <c r="S67" s="3"/>
      <c r="T67" s="3"/>
      <c r="U67" s="3"/>
      <c r="V67" s="3"/>
      <c r="W67" s="3"/>
      <c r="X67" s="3"/>
    </row>
    <row r="68" spans="1:52" ht="15.5" x14ac:dyDescent="0.35">
      <c r="A68" s="29"/>
      <c r="E68" s="3"/>
      <c r="F68" s="3"/>
      <c r="G68" s="3"/>
      <c r="H68" s="3"/>
      <c r="I68" s="3"/>
      <c r="J68" s="3"/>
      <c r="K68" s="3"/>
      <c r="L68" s="3"/>
      <c r="M68" s="3"/>
      <c r="N68" s="3"/>
      <c r="O68" s="3"/>
      <c r="P68" s="3"/>
      <c r="Q68" s="3"/>
      <c r="R68" s="3"/>
      <c r="S68" s="3"/>
      <c r="T68" s="3"/>
      <c r="U68" s="3"/>
      <c r="V68" s="3"/>
      <c r="W68" s="3"/>
    </row>
    <row r="69" spans="1:52" ht="15.5" x14ac:dyDescent="0.35">
      <c r="A69" s="22" t="s">
        <v>123</v>
      </c>
      <c r="D69" s="31" t="s">
        <v>124</v>
      </c>
    </row>
    <row r="70" spans="1:52" ht="23.5" x14ac:dyDescent="0.55000000000000004">
      <c r="A70" s="14" t="s">
        <v>125</v>
      </c>
      <c r="B70" s="8"/>
      <c r="D70" s="4" t="s">
        <v>72</v>
      </c>
      <c r="E70" s="4"/>
      <c r="F70" s="4" t="s">
        <v>73</v>
      </c>
      <c r="G70" s="4"/>
      <c r="H70" s="4" t="s">
        <v>80</v>
      </c>
      <c r="I70" s="4"/>
      <c r="J70" s="4" t="s">
        <v>75</v>
      </c>
      <c r="K70" s="4"/>
      <c r="L70" s="4" t="s">
        <v>76</v>
      </c>
      <c r="M70" s="4"/>
      <c r="N70" s="4" t="s">
        <v>77</v>
      </c>
      <c r="O70" s="4"/>
      <c r="P70" s="4" t="s">
        <v>78</v>
      </c>
      <c r="Q70" s="4"/>
      <c r="R70" s="4" t="s">
        <v>79</v>
      </c>
      <c r="S70" s="4"/>
      <c r="T70" s="4" t="s">
        <v>81</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79</v>
      </c>
      <c r="AJ71" s="4" t="s">
        <v>81</v>
      </c>
      <c r="AK71" s="4" t="s">
        <v>9</v>
      </c>
      <c r="AL71" s="4" t="s">
        <v>10</v>
      </c>
    </row>
    <row r="72" spans="1:52" ht="15.5" x14ac:dyDescent="0.35">
      <c r="A72" s="4" t="s">
        <v>128</v>
      </c>
      <c r="B72" s="8"/>
      <c r="C72" s="8" t="s">
        <v>129</v>
      </c>
      <c r="D72" s="8" t="s">
        <v>130</v>
      </c>
      <c r="E72" s="4" t="s">
        <v>58</v>
      </c>
      <c r="F72" s="8" t="s">
        <v>130</v>
      </c>
      <c r="G72" s="4" t="s">
        <v>58</v>
      </c>
      <c r="H72" s="8" t="s">
        <v>130</v>
      </c>
      <c r="I72" s="4" t="s">
        <v>58</v>
      </c>
      <c r="J72" s="8" t="s">
        <v>130</v>
      </c>
      <c r="K72" s="4" t="s">
        <v>58</v>
      </c>
      <c r="L72" s="8" t="s">
        <v>130</v>
      </c>
      <c r="M72" s="4" t="s">
        <v>58</v>
      </c>
      <c r="N72" s="8" t="s">
        <v>130</v>
      </c>
      <c r="O72" s="4" t="s">
        <v>58</v>
      </c>
      <c r="P72" s="8" t="s">
        <v>130</v>
      </c>
      <c r="Q72" s="4" t="s">
        <v>58</v>
      </c>
      <c r="R72" s="8" t="s">
        <v>130</v>
      </c>
      <c r="S72" s="4" t="s">
        <v>58</v>
      </c>
      <c r="T72" s="8" t="s">
        <v>130</v>
      </c>
      <c r="U72" s="4" t="s">
        <v>58</v>
      </c>
      <c r="V72" s="8" t="s">
        <v>130</v>
      </c>
      <c r="W72" s="4" t="s">
        <v>58</v>
      </c>
      <c r="X72" s="4"/>
      <c r="AA72" s="4" t="s">
        <v>128</v>
      </c>
    </row>
    <row r="73" spans="1:52" ht="15.5" x14ac:dyDescent="0.35">
      <c r="A73" s="5" t="s">
        <v>131</v>
      </c>
      <c r="C73">
        <v>3</v>
      </c>
      <c r="D73" s="16">
        <v>1</v>
      </c>
      <c r="E73" s="3">
        <f>+$D73*E57</f>
        <v>5.5069866329915507E-2</v>
      </c>
      <c r="F73" s="16">
        <v>1</v>
      </c>
      <c r="G73" s="3">
        <f>+$D73*G57</f>
        <v>5.3183964919373911E-2</v>
      </c>
      <c r="H73" s="16">
        <v>1</v>
      </c>
      <c r="I73" s="3">
        <f>+$D73*I57</f>
        <v>2.47924004692878E-3</v>
      </c>
      <c r="J73" s="16">
        <v>1</v>
      </c>
      <c r="K73" s="3">
        <f>+$D73*K57</f>
        <v>0</v>
      </c>
      <c r="L73" s="16">
        <v>1</v>
      </c>
      <c r="M73" s="3">
        <f>+$D73*M57</f>
        <v>1.2761065527891533E-2</v>
      </c>
      <c r="N73" s="16">
        <v>1</v>
      </c>
      <c r="O73" s="3">
        <f>+$D73*O57</f>
        <v>0.14281525996041503</v>
      </c>
      <c r="P73" s="16">
        <v>1</v>
      </c>
      <c r="Q73" s="3">
        <f>+$D73*Q57</f>
        <v>8.4414183429049147E-2</v>
      </c>
      <c r="R73" s="16">
        <v>1</v>
      </c>
      <c r="S73" s="3">
        <f>+$D73*S57</f>
        <v>1.3062318549129119E-3</v>
      </c>
      <c r="T73" s="16">
        <v>1</v>
      </c>
      <c r="U73" s="3">
        <f>+$D73*U57</f>
        <v>0</v>
      </c>
      <c r="V73" s="16">
        <v>1</v>
      </c>
      <c r="W73" s="3">
        <f>+$D73*W57</f>
        <v>1.5005410929370641E-2</v>
      </c>
      <c r="X73" s="3">
        <f>+E73+G73+I73+K73+M73+O73+Q73+S73+U73+W73</f>
        <v>0.36703522299785746</v>
      </c>
      <c r="AA73" s="5" t="s">
        <v>131</v>
      </c>
      <c r="AB73" s="3">
        <f>+E73</f>
        <v>5.5069866329915507E-2</v>
      </c>
      <c r="AC73" s="3">
        <f>+G73</f>
        <v>5.3183964919373911E-2</v>
      </c>
      <c r="AD73" s="3">
        <f>+I73</f>
        <v>2.47924004692878E-3</v>
      </c>
      <c r="AE73" s="3">
        <f>+K73</f>
        <v>0</v>
      </c>
      <c r="AF73" s="3">
        <f>+M73</f>
        <v>1.2761065527891533E-2</v>
      </c>
      <c r="AG73" s="3">
        <f>+O73</f>
        <v>0.14281525996041503</v>
      </c>
      <c r="AH73" s="3">
        <f>+Q73</f>
        <v>8.4414183429049147E-2</v>
      </c>
      <c r="AI73" s="3">
        <f>+S73</f>
        <v>1.3062318549129119E-3</v>
      </c>
      <c r="AJ73" s="3">
        <f>+U73</f>
        <v>0</v>
      </c>
      <c r="AK73" s="3">
        <f>+W73</f>
        <v>1.5005410929370641E-2</v>
      </c>
      <c r="AL73" s="3">
        <f>SUM(AB73:AK73)</f>
        <v>0.36703522299785746</v>
      </c>
    </row>
    <row r="74" spans="1:52" ht="15.5" x14ac:dyDescent="0.35">
      <c r="A74" s="5" t="s">
        <v>132</v>
      </c>
      <c r="C74">
        <v>15</v>
      </c>
      <c r="D74" s="16">
        <v>0</v>
      </c>
      <c r="E74" s="3">
        <f>+$D74*E57</f>
        <v>0</v>
      </c>
      <c r="F74" s="16">
        <v>0</v>
      </c>
      <c r="G74" s="3">
        <f>+$D74*G57</f>
        <v>0</v>
      </c>
      <c r="H74" s="16">
        <v>0</v>
      </c>
      <c r="I74" s="3">
        <f>+$D74*I57</f>
        <v>0</v>
      </c>
      <c r="J74" s="16">
        <v>0</v>
      </c>
      <c r="K74" s="3">
        <f>+$D74*K57</f>
        <v>0</v>
      </c>
      <c r="L74" s="16">
        <v>0</v>
      </c>
      <c r="M74" s="3">
        <f>+$D74*M57</f>
        <v>0</v>
      </c>
      <c r="N74" s="16">
        <v>0</v>
      </c>
      <c r="O74" s="3">
        <f>+$D74*O57</f>
        <v>0</v>
      </c>
      <c r="P74" s="16">
        <v>0</v>
      </c>
      <c r="Q74" s="3">
        <f>+$D74*Q57</f>
        <v>0</v>
      </c>
      <c r="R74" s="16">
        <v>0</v>
      </c>
      <c r="S74" s="3">
        <f>+$D74*S57</f>
        <v>0</v>
      </c>
      <c r="T74" s="16">
        <v>0</v>
      </c>
      <c r="U74" s="3">
        <f>+$D74*U57</f>
        <v>0</v>
      </c>
      <c r="V74" s="16">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6">
        <v>0</v>
      </c>
      <c r="E75" s="3">
        <f>+$D75*E57</f>
        <v>0</v>
      </c>
      <c r="F75" s="16">
        <v>0</v>
      </c>
      <c r="G75" s="3">
        <f>+$D75*G57</f>
        <v>0</v>
      </c>
      <c r="H75" s="16">
        <v>0</v>
      </c>
      <c r="I75" s="3">
        <f>+$D75*I57</f>
        <v>0</v>
      </c>
      <c r="J75" s="16">
        <v>0</v>
      </c>
      <c r="K75" s="3">
        <f>+$D75*K57</f>
        <v>0</v>
      </c>
      <c r="L75" s="16">
        <v>0</v>
      </c>
      <c r="M75" s="3">
        <f>+$D75*M57</f>
        <v>0</v>
      </c>
      <c r="N75" s="16">
        <v>0</v>
      </c>
      <c r="O75" s="3">
        <f>+$D75*O57</f>
        <v>0</v>
      </c>
      <c r="P75" s="16">
        <v>0</v>
      </c>
      <c r="Q75" s="3">
        <f>+$D75*Q57</f>
        <v>0</v>
      </c>
      <c r="R75" s="16">
        <v>0</v>
      </c>
      <c r="S75" s="3">
        <f>+$D75*S57</f>
        <v>0</v>
      </c>
      <c r="T75" s="16">
        <v>0</v>
      </c>
      <c r="U75" s="3">
        <f>+$D75*U57</f>
        <v>0</v>
      </c>
      <c r="V75" s="16">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6">
        <v>0</v>
      </c>
      <c r="E76" s="3">
        <f>+$D76*E57</f>
        <v>0</v>
      </c>
      <c r="F76" s="16">
        <v>0</v>
      </c>
      <c r="G76" s="3">
        <f>+$D76*G57</f>
        <v>0</v>
      </c>
      <c r="H76" s="16">
        <v>0</v>
      </c>
      <c r="I76" s="3">
        <f>+$D76*I57</f>
        <v>0</v>
      </c>
      <c r="J76" s="16">
        <v>0</v>
      </c>
      <c r="K76" s="3">
        <f>+$D76*K57</f>
        <v>0</v>
      </c>
      <c r="L76" s="16">
        <v>0</v>
      </c>
      <c r="M76" s="3">
        <f>+$D76*M57</f>
        <v>0</v>
      </c>
      <c r="N76" s="16">
        <v>0</v>
      </c>
      <c r="O76" s="3">
        <f>+$D76*O57</f>
        <v>0</v>
      </c>
      <c r="P76" s="16">
        <v>0</v>
      </c>
      <c r="Q76" s="3">
        <f>+$D76*Q57</f>
        <v>0</v>
      </c>
      <c r="R76" s="16">
        <v>0</v>
      </c>
      <c r="S76" s="3">
        <f>+$D76*S57</f>
        <v>0</v>
      </c>
      <c r="T76" s="16">
        <v>0</v>
      </c>
      <c r="U76" s="3">
        <f>+$D76*U57</f>
        <v>0</v>
      </c>
      <c r="V76" s="16">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6">
        <f t="shared" ref="D77:V77" si="33">SUM(D73:D76)</f>
        <v>1</v>
      </c>
      <c r="E77" s="28">
        <f>SUM(E73:E76)</f>
        <v>5.5069866329915507E-2</v>
      </c>
      <c r="F77" s="16">
        <f t="shared" si="33"/>
        <v>1</v>
      </c>
      <c r="G77" s="28">
        <f>SUM(G73:G76)</f>
        <v>5.3183964919373911E-2</v>
      </c>
      <c r="H77" s="16">
        <f t="shared" si="33"/>
        <v>1</v>
      </c>
      <c r="I77" s="28">
        <f>SUM(I73:I76)</f>
        <v>2.47924004692878E-3</v>
      </c>
      <c r="J77" s="16">
        <f t="shared" si="33"/>
        <v>1</v>
      </c>
      <c r="K77" s="28">
        <f>SUM(K73:K76)</f>
        <v>0</v>
      </c>
      <c r="L77" s="16">
        <f t="shared" si="33"/>
        <v>1</v>
      </c>
      <c r="M77" s="28">
        <f>SUM(M73:M76)</f>
        <v>1.2761065527891533E-2</v>
      </c>
      <c r="N77" s="16">
        <f t="shared" si="33"/>
        <v>1</v>
      </c>
      <c r="O77" s="28">
        <f>SUM(O73:O76)</f>
        <v>0.14281525996041503</v>
      </c>
      <c r="P77" s="16">
        <f t="shared" si="33"/>
        <v>1</v>
      </c>
      <c r="Q77" s="28">
        <f>SUM(Q73:Q76)</f>
        <v>8.4414183429049147E-2</v>
      </c>
      <c r="R77" s="16">
        <f t="shared" si="33"/>
        <v>1</v>
      </c>
      <c r="S77" s="28">
        <f>SUM(S73:S76)</f>
        <v>1.3062318549129119E-3</v>
      </c>
      <c r="T77" s="16">
        <f t="shared" si="33"/>
        <v>1</v>
      </c>
      <c r="U77" s="28">
        <f>SUM(U73:U76)</f>
        <v>0</v>
      </c>
      <c r="V77" s="16">
        <f t="shared" si="33"/>
        <v>1</v>
      </c>
      <c r="W77" s="28">
        <f>SUM(W73:W76)</f>
        <v>1.5005410929370641E-2</v>
      </c>
      <c r="X77" s="3">
        <f t="shared" si="32"/>
        <v>0.36703522299785746</v>
      </c>
      <c r="Y77" s="3"/>
      <c r="AA77" s="5"/>
      <c r="AB77" s="4" t="s">
        <v>0</v>
      </c>
      <c r="AC77" s="4" t="s">
        <v>1</v>
      </c>
      <c r="AD77" s="4" t="s">
        <v>2</v>
      </c>
      <c r="AE77" s="4" t="s">
        <v>3</v>
      </c>
      <c r="AF77" s="4" t="s">
        <v>4</v>
      </c>
      <c r="AG77" s="4" t="s">
        <v>5</v>
      </c>
      <c r="AH77" s="4" t="s">
        <v>6</v>
      </c>
      <c r="AI77" s="4" t="s">
        <v>79</v>
      </c>
      <c r="AJ77" s="4" t="s">
        <v>81</v>
      </c>
      <c r="AK77" s="4" t="s">
        <v>9</v>
      </c>
      <c r="AL77" s="4" t="s">
        <v>10</v>
      </c>
      <c r="AO77" s="4" t="s">
        <v>0</v>
      </c>
      <c r="AP77" s="4" t="s">
        <v>1</v>
      </c>
      <c r="AQ77" s="4" t="s">
        <v>2</v>
      </c>
      <c r="AR77" s="4" t="s">
        <v>3</v>
      </c>
      <c r="AS77" s="4" t="s">
        <v>4</v>
      </c>
      <c r="AT77" s="4" t="s">
        <v>5</v>
      </c>
      <c r="AU77" s="4" t="s">
        <v>195</v>
      </c>
      <c r="AV77" s="4" t="s">
        <v>79</v>
      </c>
      <c r="AW77" s="4" t="s">
        <v>81</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55.014796463585583</v>
      </c>
      <c r="AC78" s="3">
        <f>+G60</f>
        <v>53.130780954454536</v>
      </c>
      <c r="AD78" s="3">
        <f>+I60</f>
        <v>2.4767608068818512</v>
      </c>
      <c r="AE78" s="3">
        <f>+K60</f>
        <v>0</v>
      </c>
      <c r="AF78" s="3">
        <f>+M60</f>
        <v>12.748304462363642</v>
      </c>
      <c r="AG78" s="3">
        <f>+O60</f>
        <v>142.67244470045461</v>
      </c>
      <c r="AH78" s="3">
        <f>+Q60</f>
        <v>84.329769245620113</v>
      </c>
      <c r="AI78" s="3">
        <f>+S60</f>
        <v>1.3049256230579989</v>
      </c>
      <c r="AJ78" s="3">
        <f>+U60</f>
        <v>0</v>
      </c>
      <c r="AK78" s="3">
        <f>+W60</f>
        <v>14.990405518441273</v>
      </c>
      <c r="AL78" s="3">
        <f>+X60</f>
        <v>366.66818777485963</v>
      </c>
      <c r="AN78" t="s">
        <v>137</v>
      </c>
      <c r="AO78" s="3">
        <f>+AB$78*AB79</f>
        <v>55.014796463585583</v>
      </c>
      <c r="AP78" s="3">
        <f t="shared" ref="AP78:AX78" si="34">+AC$78*AC79</f>
        <v>53.130780954454536</v>
      </c>
      <c r="AQ78" s="3">
        <f t="shared" si="34"/>
        <v>2.4767608068818512</v>
      </c>
      <c r="AR78" s="3">
        <f t="shared" si="34"/>
        <v>0</v>
      </c>
      <c r="AS78" s="3">
        <f t="shared" si="34"/>
        <v>12.748304462363642</v>
      </c>
      <c r="AT78" s="3">
        <f t="shared" si="34"/>
        <v>142.67244470045461</v>
      </c>
      <c r="AU78" s="3">
        <f t="shared" si="34"/>
        <v>84.329769245620113</v>
      </c>
      <c r="AV78" s="3">
        <f t="shared" si="34"/>
        <v>1.3049256230579989</v>
      </c>
      <c r="AW78" s="3">
        <f t="shared" si="34"/>
        <v>0</v>
      </c>
      <c r="AX78" s="3">
        <f t="shared" si="34"/>
        <v>14.990405518441273</v>
      </c>
      <c r="AY78" s="3">
        <f>SUM(AO78:AX78)</f>
        <v>366.66818777485963</v>
      </c>
      <c r="AZ78" t="s">
        <v>138</v>
      </c>
    </row>
    <row r="79" spans="1:52" ht="15.5" x14ac:dyDescent="0.35">
      <c r="A79" s="5" t="s">
        <v>139</v>
      </c>
      <c r="B79" t="s">
        <v>140</v>
      </c>
      <c r="C79">
        <v>3</v>
      </c>
      <c r="D79" s="16">
        <v>1</v>
      </c>
      <c r="E79" s="3">
        <f t="shared" ref="E79:E84" si="35">+$D79*E$60</f>
        <v>55.014796463585583</v>
      </c>
      <c r="F79" s="16">
        <v>1</v>
      </c>
      <c r="G79" s="3">
        <f>+$F79*G$60</f>
        <v>53.130780954454536</v>
      </c>
      <c r="H79" s="16">
        <v>1</v>
      </c>
      <c r="I79" s="3">
        <f t="shared" ref="I79:I84" si="36">+$H79*I$60</f>
        <v>2.4767608068818512</v>
      </c>
      <c r="J79" s="16">
        <v>1</v>
      </c>
      <c r="K79" s="3">
        <f t="shared" ref="K79:K84" si="37">+$J79*K$60</f>
        <v>0</v>
      </c>
      <c r="L79" s="16">
        <v>1</v>
      </c>
      <c r="M79" s="3">
        <f t="shared" ref="M79:M84" si="38">+$L79*M$60</f>
        <v>12.748304462363642</v>
      </c>
      <c r="N79" s="16">
        <v>1</v>
      </c>
      <c r="O79" s="3">
        <f t="shared" ref="O79:O84" si="39">+$N79*O$60</f>
        <v>142.67244470045461</v>
      </c>
      <c r="P79" s="16">
        <v>1</v>
      </c>
      <c r="Q79" s="3">
        <f t="shared" ref="Q79:Q84" si="40">+$P79*Q$60</f>
        <v>84.329769245620113</v>
      </c>
      <c r="R79" s="16">
        <v>1</v>
      </c>
      <c r="S79" s="3">
        <f t="shared" ref="S79:S84" si="41">+$R79*S$60</f>
        <v>1.3049256230579989</v>
      </c>
      <c r="T79" s="16">
        <v>1</v>
      </c>
      <c r="U79" s="3">
        <f t="shared" ref="U79:U84" si="42">+$T79*U$60</f>
        <v>0</v>
      </c>
      <c r="V79" s="16">
        <v>1</v>
      </c>
      <c r="W79" s="3">
        <f t="shared" ref="W79:W84" si="43">+$V79*W$60</f>
        <v>14.990405518441273</v>
      </c>
      <c r="X79" s="3">
        <f>+E79+G79+I79+K79+M79+O79+Q79+S79+U79+W79</f>
        <v>366.66818777485963</v>
      </c>
      <c r="AA79" t="s">
        <v>139</v>
      </c>
      <c r="AB79" s="16">
        <f t="shared" ref="AB79:AB84" si="44">+D79</f>
        <v>1</v>
      </c>
      <c r="AC79" s="16">
        <f t="shared" ref="AC79:AC84" si="45">+F79</f>
        <v>1</v>
      </c>
      <c r="AD79" s="16">
        <f t="shared" ref="AD79:AD84" si="46">+H79</f>
        <v>1</v>
      </c>
      <c r="AE79" s="16">
        <f t="shared" ref="AE79:AE84" si="47">+J79</f>
        <v>1</v>
      </c>
      <c r="AF79" s="16">
        <f t="shared" ref="AF79:AF84" si="48">+L79</f>
        <v>1</v>
      </c>
      <c r="AG79" s="16">
        <f t="shared" ref="AG79:AG84" si="49">+N79</f>
        <v>1</v>
      </c>
      <c r="AH79" s="16">
        <f t="shared" ref="AH79:AH84" si="50">+P79</f>
        <v>1</v>
      </c>
      <c r="AI79" s="16">
        <f t="shared" ref="AI79:AI84" si="51">+R79</f>
        <v>1</v>
      </c>
      <c r="AJ79" s="16">
        <f t="shared" ref="AJ79:AJ84" si="52">+T79</f>
        <v>1</v>
      </c>
      <c r="AK79" s="16">
        <f t="shared" ref="AK79:AK84" si="53">+V79</f>
        <v>1</v>
      </c>
      <c r="AN79" t="s">
        <v>141</v>
      </c>
      <c r="AO79" s="3">
        <f t="shared" ref="AO79:AX84" si="54">+AB79*AO$78</f>
        <v>55.014796463585583</v>
      </c>
      <c r="AP79" s="3">
        <f t="shared" si="54"/>
        <v>53.130780954454536</v>
      </c>
      <c r="AQ79" s="3">
        <f t="shared" si="54"/>
        <v>2.4767608068818512</v>
      </c>
      <c r="AR79" s="3">
        <f t="shared" si="54"/>
        <v>0</v>
      </c>
      <c r="AS79" s="3">
        <f t="shared" si="54"/>
        <v>12.748304462363642</v>
      </c>
      <c r="AT79" s="3">
        <f t="shared" si="54"/>
        <v>142.67244470045461</v>
      </c>
      <c r="AU79" s="3">
        <f t="shared" si="54"/>
        <v>84.329769245620113</v>
      </c>
      <c r="AV79" s="3">
        <f t="shared" si="54"/>
        <v>1.3049256230579989</v>
      </c>
      <c r="AW79" s="3">
        <f t="shared" si="54"/>
        <v>0</v>
      </c>
      <c r="AX79" s="3">
        <f t="shared" si="54"/>
        <v>14.990405518441273</v>
      </c>
      <c r="AY79" s="3">
        <f t="shared" ref="AY79:AY84" si="55">SUM(AO79:AX79)</f>
        <v>366.66818777485963</v>
      </c>
      <c r="AZ79" t="s">
        <v>141</v>
      </c>
    </row>
    <row r="80" spans="1:52" ht="15.5" x14ac:dyDescent="0.35">
      <c r="A80" s="5" t="s">
        <v>142</v>
      </c>
      <c r="B80" t="s">
        <v>143</v>
      </c>
      <c r="C80">
        <v>15</v>
      </c>
      <c r="D80" s="16">
        <v>0</v>
      </c>
      <c r="E80" s="3">
        <f t="shared" si="35"/>
        <v>0</v>
      </c>
      <c r="F80" s="16">
        <v>0</v>
      </c>
      <c r="G80" s="3">
        <f>+$F80*G$60</f>
        <v>0</v>
      </c>
      <c r="H80" s="16">
        <v>0</v>
      </c>
      <c r="I80" s="3">
        <f t="shared" si="36"/>
        <v>0</v>
      </c>
      <c r="J80" s="16">
        <v>0</v>
      </c>
      <c r="K80" s="3">
        <f t="shared" si="37"/>
        <v>0</v>
      </c>
      <c r="L80" s="16">
        <v>0</v>
      </c>
      <c r="M80" s="3">
        <f t="shared" si="38"/>
        <v>0</v>
      </c>
      <c r="N80" s="16">
        <v>0</v>
      </c>
      <c r="O80" s="3">
        <f t="shared" si="39"/>
        <v>0</v>
      </c>
      <c r="P80" s="16">
        <v>0</v>
      </c>
      <c r="Q80" s="3">
        <f t="shared" si="40"/>
        <v>0</v>
      </c>
      <c r="R80" s="16">
        <v>0</v>
      </c>
      <c r="S80" s="3">
        <f t="shared" si="41"/>
        <v>0</v>
      </c>
      <c r="T80" s="16">
        <v>0</v>
      </c>
      <c r="U80" s="3">
        <f t="shared" si="42"/>
        <v>0</v>
      </c>
      <c r="V80" s="16">
        <v>0</v>
      </c>
      <c r="W80" s="3">
        <f t="shared" si="43"/>
        <v>0</v>
      </c>
      <c r="X80" s="3">
        <f t="shared" ref="X80:X85" si="56">+E80+G80+I80+K80+M80+O80+Q80+S80+U80+W80</f>
        <v>0</v>
      </c>
      <c r="AA80" t="s">
        <v>142</v>
      </c>
      <c r="AB80" s="16">
        <f t="shared" si="44"/>
        <v>0</v>
      </c>
      <c r="AC80" s="16">
        <f t="shared" si="45"/>
        <v>0</v>
      </c>
      <c r="AD80" s="16">
        <f t="shared" si="46"/>
        <v>0</v>
      </c>
      <c r="AE80" s="16">
        <f t="shared" si="47"/>
        <v>0</v>
      </c>
      <c r="AF80" s="16">
        <f t="shared" si="48"/>
        <v>0</v>
      </c>
      <c r="AG80" s="16">
        <f t="shared" si="49"/>
        <v>0</v>
      </c>
      <c r="AH80" s="16">
        <f t="shared" si="50"/>
        <v>0</v>
      </c>
      <c r="AI80" s="16">
        <f t="shared" si="51"/>
        <v>0</v>
      </c>
      <c r="AJ80" s="16">
        <f t="shared" si="52"/>
        <v>0</v>
      </c>
      <c r="AK80" s="16">
        <f t="shared" si="53"/>
        <v>0</v>
      </c>
      <c r="AN80" t="s">
        <v>144</v>
      </c>
      <c r="AO80" s="3">
        <f t="shared" si="54"/>
        <v>0</v>
      </c>
      <c r="AP80" s="3">
        <f t="shared" si="54"/>
        <v>0</v>
      </c>
      <c r="AQ80" s="3">
        <f t="shared" si="54"/>
        <v>0</v>
      </c>
      <c r="AR80" s="3">
        <f t="shared" si="54"/>
        <v>0</v>
      </c>
      <c r="AS80" s="3">
        <f t="shared" si="54"/>
        <v>0</v>
      </c>
      <c r="AT80" s="3">
        <f t="shared" si="54"/>
        <v>0</v>
      </c>
      <c r="AU80" s="3">
        <f t="shared" si="54"/>
        <v>0</v>
      </c>
      <c r="AV80" s="3">
        <f t="shared" si="54"/>
        <v>0</v>
      </c>
      <c r="AW80" s="3">
        <f t="shared" si="54"/>
        <v>0</v>
      </c>
      <c r="AX80" s="3">
        <f t="shared" si="54"/>
        <v>0</v>
      </c>
      <c r="AY80" s="3">
        <f t="shared" si="55"/>
        <v>0</v>
      </c>
      <c r="AZ80" t="s">
        <v>144</v>
      </c>
    </row>
    <row r="81" spans="1:52" ht="15.5" x14ac:dyDescent="0.35">
      <c r="A81" s="5" t="s">
        <v>145</v>
      </c>
      <c r="B81" t="s">
        <v>146</v>
      </c>
      <c r="C81">
        <v>20</v>
      </c>
      <c r="D81" s="16">
        <v>0</v>
      </c>
      <c r="E81" s="3">
        <f t="shared" si="35"/>
        <v>0</v>
      </c>
      <c r="F81" s="16">
        <v>0</v>
      </c>
      <c r="G81" s="3">
        <f>+$F81*G$60</f>
        <v>0</v>
      </c>
      <c r="H81" s="16">
        <v>0</v>
      </c>
      <c r="I81" s="3">
        <f t="shared" si="36"/>
        <v>0</v>
      </c>
      <c r="J81" s="16">
        <v>0</v>
      </c>
      <c r="K81" s="3">
        <f t="shared" si="37"/>
        <v>0</v>
      </c>
      <c r="L81" s="16">
        <v>0</v>
      </c>
      <c r="M81" s="3">
        <f t="shared" si="38"/>
        <v>0</v>
      </c>
      <c r="N81" s="16">
        <v>0</v>
      </c>
      <c r="O81" s="3">
        <f t="shared" si="39"/>
        <v>0</v>
      </c>
      <c r="P81" s="16">
        <v>0</v>
      </c>
      <c r="Q81" s="3">
        <f t="shared" si="40"/>
        <v>0</v>
      </c>
      <c r="R81" s="16">
        <v>0</v>
      </c>
      <c r="S81" s="3">
        <f t="shared" si="41"/>
        <v>0</v>
      </c>
      <c r="T81" s="16">
        <v>0</v>
      </c>
      <c r="U81" s="3">
        <f t="shared" si="42"/>
        <v>0</v>
      </c>
      <c r="V81" s="16">
        <v>0</v>
      </c>
      <c r="W81" s="3">
        <f t="shared" si="43"/>
        <v>0</v>
      </c>
      <c r="X81" s="3">
        <f t="shared" si="56"/>
        <v>0</v>
      </c>
      <c r="AA81" t="s">
        <v>145</v>
      </c>
      <c r="AB81" s="16">
        <f t="shared" si="44"/>
        <v>0</v>
      </c>
      <c r="AC81" s="16">
        <f t="shared" si="45"/>
        <v>0</v>
      </c>
      <c r="AD81" s="16">
        <f t="shared" si="46"/>
        <v>0</v>
      </c>
      <c r="AE81" s="16">
        <f t="shared" si="47"/>
        <v>0</v>
      </c>
      <c r="AF81" s="16">
        <f t="shared" si="48"/>
        <v>0</v>
      </c>
      <c r="AG81" s="16">
        <f t="shared" si="49"/>
        <v>0</v>
      </c>
      <c r="AH81" s="16">
        <f t="shared" si="50"/>
        <v>0</v>
      </c>
      <c r="AI81" s="16">
        <f t="shared" si="51"/>
        <v>0</v>
      </c>
      <c r="AJ81" s="16">
        <f t="shared" si="52"/>
        <v>0</v>
      </c>
      <c r="AK81" s="16">
        <f t="shared" si="53"/>
        <v>0</v>
      </c>
      <c r="AN81" t="s">
        <v>145</v>
      </c>
      <c r="AO81" s="3">
        <f t="shared" si="54"/>
        <v>0</v>
      </c>
      <c r="AP81" s="3">
        <f t="shared" si="54"/>
        <v>0</v>
      </c>
      <c r="AQ81" s="3">
        <f t="shared" si="54"/>
        <v>0</v>
      </c>
      <c r="AR81" s="3">
        <f t="shared" si="54"/>
        <v>0</v>
      </c>
      <c r="AS81" s="3">
        <f t="shared" si="54"/>
        <v>0</v>
      </c>
      <c r="AT81" s="3">
        <f t="shared" si="54"/>
        <v>0</v>
      </c>
      <c r="AU81" s="3">
        <f t="shared" si="54"/>
        <v>0</v>
      </c>
      <c r="AV81" s="3">
        <f t="shared" si="54"/>
        <v>0</v>
      </c>
      <c r="AW81" s="3">
        <f t="shared" si="54"/>
        <v>0</v>
      </c>
      <c r="AX81" s="3">
        <f t="shared" si="54"/>
        <v>0</v>
      </c>
      <c r="AY81" s="3">
        <f t="shared" si="55"/>
        <v>0</v>
      </c>
      <c r="AZ81" t="s">
        <v>145</v>
      </c>
    </row>
    <row r="82" spans="1:52" ht="15.5" x14ac:dyDescent="0.35">
      <c r="A82" s="5" t="s">
        <v>147</v>
      </c>
      <c r="B82" t="s">
        <v>140</v>
      </c>
      <c r="C82">
        <v>25</v>
      </c>
      <c r="D82" s="16">
        <v>0</v>
      </c>
      <c r="E82" s="3">
        <f t="shared" si="35"/>
        <v>0</v>
      </c>
      <c r="F82" s="16">
        <v>0</v>
      </c>
      <c r="G82" s="3">
        <f>+$F82*G$60</f>
        <v>0</v>
      </c>
      <c r="H82" s="16">
        <v>0</v>
      </c>
      <c r="I82" s="3">
        <f t="shared" si="36"/>
        <v>0</v>
      </c>
      <c r="J82" s="16">
        <v>0</v>
      </c>
      <c r="K82" s="3">
        <f t="shared" si="37"/>
        <v>0</v>
      </c>
      <c r="L82" s="16">
        <v>0</v>
      </c>
      <c r="M82" s="3">
        <f t="shared" si="38"/>
        <v>0</v>
      </c>
      <c r="N82" s="16">
        <v>0</v>
      </c>
      <c r="O82" s="3">
        <f t="shared" si="39"/>
        <v>0</v>
      </c>
      <c r="P82" s="16">
        <v>0</v>
      </c>
      <c r="Q82" s="3">
        <f t="shared" si="40"/>
        <v>0</v>
      </c>
      <c r="R82" s="16">
        <v>0</v>
      </c>
      <c r="S82" s="3">
        <f t="shared" si="41"/>
        <v>0</v>
      </c>
      <c r="T82" s="16">
        <v>0</v>
      </c>
      <c r="U82" s="3">
        <f t="shared" si="42"/>
        <v>0</v>
      </c>
      <c r="V82" s="16">
        <v>0</v>
      </c>
      <c r="W82" s="3">
        <f t="shared" si="43"/>
        <v>0</v>
      </c>
      <c r="X82" s="3">
        <f t="shared" si="56"/>
        <v>0</v>
      </c>
      <c r="AA82" t="s">
        <v>147</v>
      </c>
      <c r="AB82" s="16">
        <f t="shared" si="44"/>
        <v>0</v>
      </c>
      <c r="AC82" s="16">
        <f t="shared" si="45"/>
        <v>0</v>
      </c>
      <c r="AD82" s="16">
        <f t="shared" si="46"/>
        <v>0</v>
      </c>
      <c r="AE82" s="16">
        <f t="shared" si="47"/>
        <v>0</v>
      </c>
      <c r="AF82" s="16">
        <f t="shared" si="48"/>
        <v>0</v>
      </c>
      <c r="AG82" s="16">
        <f t="shared" si="49"/>
        <v>0</v>
      </c>
      <c r="AH82" s="16">
        <f t="shared" si="50"/>
        <v>0</v>
      </c>
      <c r="AI82" s="16">
        <f t="shared" si="51"/>
        <v>0</v>
      </c>
      <c r="AJ82" s="16">
        <f t="shared" si="52"/>
        <v>0</v>
      </c>
      <c r="AK82" s="16">
        <f t="shared" si="53"/>
        <v>0</v>
      </c>
      <c r="AN82" t="s">
        <v>147</v>
      </c>
      <c r="AO82" s="3">
        <f t="shared" si="54"/>
        <v>0</v>
      </c>
      <c r="AP82" s="3">
        <f t="shared" si="54"/>
        <v>0</v>
      </c>
      <c r="AQ82" s="3">
        <f t="shared" si="54"/>
        <v>0</v>
      </c>
      <c r="AR82" s="3">
        <f t="shared" si="54"/>
        <v>0</v>
      </c>
      <c r="AS82" s="3">
        <f t="shared" si="54"/>
        <v>0</v>
      </c>
      <c r="AT82" s="3">
        <f t="shared" si="54"/>
        <v>0</v>
      </c>
      <c r="AU82" s="3">
        <f t="shared" si="54"/>
        <v>0</v>
      </c>
      <c r="AV82" s="3">
        <f t="shared" si="54"/>
        <v>0</v>
      </c>
      <c r="AW82" s="3">
        <f t="shared" si="54"/>
        <v>0</v>
      </c>
      <c r="AX82" s="3">
        <f t="shared" si="54"/>
        <v>0</v>
      </c>
      <c r="AY82" s="3">
        <f t="shared" si="55"/>
        <v>0</v>
      </c>
      <c r="AZ82" t="s">
        <v>147</v>
      </c>
    </row>
    <row r="83" spans="1:52" ht="15.5" x14ac:dyDescent="0.35">
      <c r="A83" s="5" t="s">
        <v>148</v>
      </c>
      <c r="B83" t="s">
        <v>146</v>
      </c>
      <c r="C83">
        <v>35</v>
      </c>
      <c r="D83" s="16">
        <v>0</v>
      </c>
      <c r="E83" s="3">
        <f t="shared" si="35"/>
        <v>0</v>
      </c>
      <c r="F83" s="16">
        <v>0</v>
      </c>
      <c r="G83" s="3">
        <f>+$F83*G$60</f>
        <v>0</v>
      </c>
      <c r="H83" s="16">
        <v>0</v>
      </c>
      <c r="I83" s="3">
        <f t="shared" si="36"/>
        <v>0</v>
      </c>
      <c r="J83" s="16">
        <v>0</v>
      </c>
      <c r="K83" s="3">
        <f t="shared" si="37"/>
        <v>0</v>
      </c>
      <c r="L83" s="16">
        <v>0</v>
      </c>
      <c r="M83" s="3">
        <f t="shared" si="38"/>
        <v>0</v>
      </c>
      <c r="N83" s="16">
        <v>0</v>
      </c>
      <c r="O83" s="3">
        <f t="shared" si="39"/>
        <v>0</v>
      </c>
      <c r="P83" s="16">
        <v>0</v>
      </c>
      <c r="Q83" s="3">
        <f t="shared" si="40"/>
        <v>0</v>
      </c>
      <c r="R83" s="16">
        <v>0</v>
      </c>
      <c r="S83" s="3">
        <f t="shared" si="41"/>
        <v>0</v>
      </c>
      <c r="T83" s="16">
        <v>0</v>
      </c>
      <c r="U83" s="3">
        <f t="shared" si="42"/>
        <v>0</v>
      </c>
      <c r="V83" s="16">
        <v>0</v>
      </c>
      <c r="W83" s="3">
        <f t="shared" si="43"/>
        <v>0</v>
      </c>
      <c r="X83" s="3">
        <f t="shared" si="56"/>
        <v>0</v>
      </c>
      <c r="AA83" t="s">
        <v>148</v>
      </c>
      <c r="AB83" s="16">
        <f t="shared" si="44"/>
        <v>0</v>
      </c>
      <c r="AC83" s="16">
        <f t="shared" si="45"/>
        <v>0</v>
      </c>
      <c r="AD83" s="16">
        <f t="shared" si="46"/>
        <v>0</v>
      </c>
      <c r="AE83" s="16">
        <f t="shared" si="47"/>
        <v>0</v>
      </c>
      <c r="AF83" s="16">
        <f t="shared" si="48"/>
        <v>0</v>
      </c>
      <c r="AG83" s="16">
        <f t="shared" si="49"/>
        <v>0</v>
      </c>
      <c r="AH83" s="16">
        <f t="shared" si="50"/>
        <v>0</v>
      </c>
      <c r="AI83" s="16">
        <f t="shared" si="51"/>
        <v>0</v>
      </c>
      <c r="AJ83" s="16">
        <f t="shared" si="52"/>
        <v>0</v>
      </c>
      <c r="AK83" s="16">
        <f t="shared" si="53"/>
        <v>0</v>
      </c>
      <c r="AN83" t="s">
        <v>148</v>
      </c>
      <c r="AO83" s="3">
        <f t="shared" si="54"/>
        <v>0</v>
      </c>
      <c r="AP83" s="3">
        <f t="shared" si="54"/>
        <v>0</v>
      </c>
      <c r="AQ83" s="3">
        <f t="shared" si="54"/>
        <v>0</v>
      </c>
      <c r="AR83" s="3">
        <f t="shared" si="54"/>
        <v>0</v>
      </c>
      <c r="AS83" s="3">
        <f t="shared" si="54"/>
        <v>0</v>
      </c>
      <c r="AT83" s="3">
        <f t="shared" si="54"/>
        <v>0</v>
      </c>
      <c r="AU83" s="3">
        <f t="shared" si="54"/>
        <v>0</v>
      </c>
      <c r="AV83" s="3">
        <f t="shared" si="54"/>
        <v>0</v>
      </c>
      <c r="AW83" s="3">
        <f t="shared" si="54"/>
        <v>0</v>
      </c>
      <c r="AX83" s="3">
        <f t="shared" si="54"/>
        <v>0</v>
      </c>
      <c r="AY83" s="3">
        <f t="shared" si="55"/>
        <v>0</v>
      </c>
      <c r="AZ83" t="s">
        <v>148</v>
      </c>
    </row>
    <row r="84" spans="1:52" ht="15.5" x14ac:dyDescent="0.35">
      <c r="A84" s="5" t="s">
        <v>149</v>
      </c>
      <c r="B84" t="s">
        <v>143</v>
      </c>
      <c r="C84">
        <v>25</v>
      </c>
      <c r="D84" s="16">
        <v>0</v>
      </c>
      <c r="E84" s="3">
        <f t="shared" si="35"/>
        <v>0</v>
      </c>
      <c r="F84" s="16">
        <v>0</v>
      </c>
      <c r="G84" s="3">
        <f t="shared" ref="G84" si="57">+$F84*G$60</f>
        <v>0</v>
      </c>
      <c r="H84" s="16">
        <v>0</v>
      </c>
      <c r="I84" s="3">
        <f t="shared" si="36"/>
        <v>0</v>
      </c>
      <c r="J84" s="16">
        <v>0</v>
      </c>
      <c r="K84" s="3">
        <f t="shared" si="37"/>
        <v>0</v>
      </c>
      <c r="L84" s="16">
        <v>0</v>
      </c>
      <c r="M84" s="3">
        <f t="shared" si="38"/>
        <v>0</v>
      </c>
      <c r="N84" s="16">
        <v>0</v>
      </c>
      <c r="O84" s="3">
        <f t="shared" si="39"/>
        <v>0</v>
      </c>
      <c r="P84" s="16">
        <v>0</v>
      </c>
      <c r="Q84" s="3">
        <f t="shared" si="40"/>
        <v>0</v>
      </c>
      <c r="R84" s="16">
        <v>0</v>
      </c>
      <c r="S84" s="3">
        <f t="shared" si="41"/>
        <v>0</v>
      </c>
      <c r="T84" s="16">
        <v>0</v>
      </c>
      <c r="U84" s="3">
        <f t="shared" si="42"/>
        <v>0</v>
      </c>
      <c r="V84" s="16">
        <v>0</v>
      </c>
      <c r="W84" s="3">
        <f t="shared" si="43"/>
        <v>0</v>
      </c>
      <c r="X84" s="3">
        <f t="shared" si="56"/>
        <v>0</v>
      </c>
      <c r="AA84" t="s">
        <v>149</v>
      </c>
      <c r="AB84" s="16">
        <f t="shared" si="44"/>
        <v>0</v>
      </c>
      <c r="AC84" s="16">
        <f t="shared" si="45"/>
        <v>0</v>
      </c>
      <c r="AD84" s="16">
        <f t="shared" si="46"/>
        <v>0</v>
      </c>
      <c r="AE84" s="16">
        <f t="shared" si="47"/>
        <v>0</v>
      </c>
      <c r="AF84" s="16">
        <f t="shared" si="48"/>
        <v>0</v>
      </c>
      <c r="AG84" s="16">
        <f t="shared" si="49"/>
        <v>0</v>
      </c>
      <c r="AH84" s="16">
        <f t="shared" si="50"/>
        <v>0</v>
      </c>
      <c r="AI84" s="16">
        <f t="shared" si="51"/>
        <v>0</v>
      </c>
      <c r="AJ84" s="16">
        <f t="shared" si="52"/>
        <v>0</v>
      </c>
      <c r="AK84" s="16">
        <f t="shared" si="53"/>
        <v>0</v>
      </c>
      <c r="AN84" t="s">
        <v>149</v>
      </c>
      <c r="AO84" s="3">
        <f t="shared" si="54"/>
        <v>0</v>
      </c>
      <c r="AP84" s="3">
        <f t="shared" si="54"/>
        <v>0</v>
      </c>
      <c r="AQ84" s="3">
        <f t="shared" si="54"/>
        <v>0</v>
      </c>
      <c r="AR84" s="3">
        <f t="shared" si="54"/>
        <v>0</v>
      </c>
      <c r="AS84" s="3">
        <f t="shared" si="54"/>
        <v>0</v>
      </c>
      <c r="AT84" s="3">
        <f t="shared" si="54"/>
        <v>0</v>
      </c>
      <c r="AU84" s="3">
        <f t="shared" si="54"/>
        <v>0</v>
      </c>
      <c r="AV84" s="3">
        <f t="shared" si="54"/>
        <v>0</v>
      </c>
      <c r="AW84" s="3">
        <f t="shared" si="54"/>
        <v>0</v>
      </c>
      <c r="AX84" s="3">
        <f t="shared" si="54"/>
        <v>0</v>
      </c>
      <c r="AY84" s="3">
        <f t="shared" si="55"/>
        <v>0</v>
      </c>
      <c r="AZ84" t="s">
        <v>149</v>
      </c>
    </row>
    <row r="85" spans="1:52" ht="15.5" x14ac:dyDescent="0.35">
      <c r="A85" s="5" t="s">
        <v>150</v>
      </c>
      <c r="D85" s="16">
        <f>SUM(D79:D84)</f>
        <v>1</v>
      </c>
      <c r="E85" s="28">
        <f>SUM(E79:E84)</f>
        <v>55.014796463585583</v>
      </c>
      <c r="F85" s="16">
        <f>SUM(F79:F84)</f>
        <v>1</v>
      </c>
      <c r="G85" s="28">
        <f t="shared" ref="G85:U85" si="58">SUM(G79:G84)</f>
        <v>53.130780954454536</v>
      </c>
      <c r="H85" s="16">
        <f>SUM(H79:H84)</f>
        <v>1</v>
      </c>
      <c r="I85" s="28">
        <f t="shared" si="58"/>
        <v>2.4767608068818512</v>
      </c>
      <c r="J85" s="16">
        <f>SUM(J79:J84)</f>
        <v>1</v>
      </c>
      <c r="K85" s="28">
        <f t="shared" si="58"/>
        <v>0</v>
      </c>
      <c r="L85" s="16">
        <f>SUM(L79:L84)</f>
        <v>1</v>
      </c>
      <c r="M85" s="28">
        <f>SUM(M79:M84)</f>
        <v>12.748304462363642</v>
      </c>
      <c r="N85" s="16">
        <f>SUM(N79:N84)</f>
        <v>1</v>
      </c>
      <c r="O85" s="28">
        <f t="shared" si="58"/>
        <v>142.67244470045461</v>
      </c>
      <c r="P85" s="16">
        <f>SUM(P79:P84)</f>
        <v>1</v>
      </c>
      <c r="Q85" s="28">
        <f t="shared" si="58"/>
        <v>84.329769245620113</v>
      </c>
      <c r="R85" s="16">
        <f>SUM(R79:R84)</f>
        <v>1</v>
      </c>
      <c r="S85" s="28">
        <f t="shared" si="58"/>
        <v>1.3049256230579989</v>
      </c>
      <c r="T85" s="16">
        <f>SUM(T79:T84)</f>
        <v>1</v>
      </c>
      <c r="U85" s="28">
        <f t="shared" si="58"/>
        <v>0</v>
      </c>
      <c r="V85" s="16">
        <f>SUM(V79:V84)</f>
        <v>1</v>
      </c>
      <c r="W85" s="28">
        <f t="shared" ref="W85" si="59">SUM(W79:W84)</f>
        <v>14.990405518441273</v>
      </c>
      <c r="X85" s="3">
        <f t="shared" si="56"/>
        <v>366.66818777485963</v>
      </c>
      <c r="AA85" t="s">
        <v>150</v>
      </c>
      <c r="AB85" s="16">
        <f>SUM(AB79:AB84)</f>
        <v>1</v>
      </c>
      <c r="AC85" s="16">
        <f t="shared" ref="AC85:AK85" si="60">SUM(AC79:AC84)</f>
        <v>1</v>
      </c>
      <c r="AD85" s="16">
        <f t="shared" si="60"/>
        <v>1</v>
      </c>
      <c r="AE85" s="16">
        <f t="shared" si="60"/>
        <v>1</v>
      </c>
      <c r="AF85" s="16">
        <f t="shared" si="60"/>
        <v>1</v>
      </c>
      <c r="AG85" s="16">
        <f t="shared" si="60"/>
        <v>1</v>
      </c>
      <c r="AH85" s="16">
        <f t="shared" si="60"/>
        <v>1</v>
      </c>
      <c r="AI85" s="16">
        <f t="shared" si="60"/>
        <v>1</v>
      </c>
      <c r="AJ85" s="16">
        <f t="shared" si="60"/>
        <v>1</v>
      </c>
      <c r="AK85" s="16">
        <f t="shared" si="60"/>
        <v>1</v>
      </c>
      <c r="AN85" t="s">
        <v>150</v>
      </c>
      <c r="AO85" s="3">
        <f t="shared" ref="AO85:AX85" si="61">SUM(AO79:AO84)</f>
        <v>55.014796463585583</v>
      </c>
      <c r="AP85" s="3">
        <f t="shared" si="61"/>
        <v>53.130780954454536</v>
      </c>
      <c r="AQ85" s="3">
        <f t="shared" si="61"/>
        <v>2.4767608068818512</v>
      </c>
      <c r="AR85" s="3">
        <f t="shared" si="61"/>
        <v>0</v>
      </c>
      <c r="AS85" s="3">
        <f t="shared" si="61"/>
        <v>12.748304462363642</v>
      </c>
      <c r="AT85" s="3">
        <f t="shared" si="61"/>
        <v>142.67244470045461</v>
      </c>
      <c r="AU85" s="3">
        <f t="shared" si="61"/>
        <v>84.329769245620113</v>
      </c>
      <c r="AV85" s="3">
        <f t="shared" si="61"/>
        <v>1.3049256230579989</v>
      </c>
      <c r="AW85" s="3">
        <f t="shared" si="61"/>
        <v>0</v>
      </c>
      <c r="AX85" s="3">
        <f t="shared" si="61"/>
        <v>14.990405518441273</v>
      </c>
      <c r="AY85" s="3">
        <f>SUM(AO85:AX85)</f>
        <v>366.66818777485963</v>
      </c>
    </row>
    <row r="86" spans="1:52" ht="15.5" x14ac:dyDescent="0.35">
      <c r="A86" s="4" t="s">
        <v>151</v>
      </c>
      <c r="D86" s="4" t="s">
        <v>72</v>
      </c>
      <c r="E86" s="4"/>
      <c r="F86" s="4" t="s">
        <v>73</v>
      </c>
      <c r="G86" s="4"/>
      <c r="H86" s="4" t="s">
        <v>80</v>
      </c>
      <c r="I86" s="4"/>
      <c r="J86" s="4" t="s">
        <v>75</v>
      </c>
      <c r="K86" s="4"/>
      <c r="L86" s="4" t="s">
        <v>76</v>
      </c>
      <c r="M86" s="4"/>
      <c r="N86" s="4" t="s">
        <v>77</v>
      </c>
      <c r="O86" s="4"/>
      <c r="P86" s="4" t="s">
        <v>78</v>
      </c>
      <c r="Q86" s="4"/>
      <c r="R86" s="4" t="s">
        <v>79</v>
      </c>
      <c r="S86" s="4"/>
      <c r="T86" s="4" t="s">
        <v>81</v>
      </c>
      <c r="U86" s="4"/>
      <c r="V86" s="4" t="s">
        <v>9</v>
      </c>
      <c r="X86" s="4" t="s">
        <v>126</v>
      </c>
    </row>
    <row r="87" spans="1:52" ht="15.5" x14ac:dyDescent="0.35">
      <c r="A87" s="4" t="s">
        <v>128</v>
      </c>
      <c r="C87" s="8" t="s">
        <v>129</v>
      </c>
      <c r="D87" s="8" t="s">
        <v>130</v>
      </c>
      <c r="E87" s="4" t="s">
        <v>58</v>
      </c>
      <c r="F87" s="8" t="s">
        <v>130</v>
      </c>
      <c r="G87" s="4" t="s">
        <v>58</v>
      </c>
      <c r="H87" s="8" t="s">
        <v>130</v>
      </c>
      <c r="I87" s="4" t="s">
        <v>58</v>
      </c>
      <c r="J87" s="8" t="s">
        <v>130</v>
      </c>
      <c r="K87" s="4" t="s">
        <v>58</v>
      </c>
      <c r="L87" s="8" t="s">
        <v>130</v>
      </c>
      <c r="M87" s="4" t="s">
        <v>58</v>
      </c>
      <c r="N87" s="8" t="s">
        <v>130</v>
      </c>
      <c r="O87" s="4" t="s">
        <v>58</v>
      </c>
      <c r="P87" s="8" t="s">
        <v>130</v>
      </c>
      <c r="Q87" s="4" t="s">
        <v>58</v>
      </c>
      <c r="R87" s="8" t="s">
        <v>130</v>
      </c>
      <c r="S87" s="4" t="s">
        <v>58</v>
      </c>
      <c r="T87" s="8" t="s">
        <v>130</v>
      </c>
      <c r="U87" s="4" t="s">
        <v>58</v>
      </c>
      <c r="V87" s="8" t="s">
        <v>130</v>
      </c>
      <c r="W87" s="4" t="s">
        <v>58</v>
      </c>
    </row>
    <row r="88" spans="1:52" ht="15.5" x14ac:dyDescent="0.35">
      <c r="A88" s="5" t="s">
        <v>152</v>
      </c>
      <c r="C88">
        <v>16</v>
      </c>
      <c r="D88" s="16">
        <v>0.8</v>
      </c>
      <c r="E88" s="3">
        <f>+$D88*E$58</f>
        <v>0.17531395470613581</v>
      </c>
      <c r="F88" s="16">
        <v>0.8</v>
      </c>
      <c r="G88" s="3">
        <f>+$F88*G$58</f>
        <v>0.19144811114336147</v>
      </c>
      <c r="H88" s="16">
        <v>0.8</v>
      </c>
      <c r="I88" s="3">
        <f>+$H88*I$58</f>
        <v>8.3251455844403299E-2</v>
      </c>
      <c r="J88" s="16">
        <v>0.8</v>
      </c>
      <c r="K88" s="3">
        <f>+$J88*K$58</f>
        <v>7.2220518001460156E-3</v>
      </c>
      <c r="L88" s="16">
        <v>0.8</v>
      </c>
      <c r="M88" s="3">
        <f>+$L88*M$58</f>
        <v>1.9106993440846494E-2</v>
      </c>
      <c r="N88" s="16">
        <v>0.8</v>
      </c>
      <c r="O88" s="3">
        <f>+$N88*O$58</f>
        <v>0.7667956810874923</v>
      </c>
      <c r="P88" s="16">
        <v>0.8</v>
      </c>
      <c r="Q88" s="3">
        <f>+$P88*Q$58</f>
        <v>0.37317757982898797</v>
      </c>
      <c r="R88" s="16">
        <v>0.8</v>
      </c>
      <c r="S88" s="3">
        <f>+$R88*S$58</f>
        <v>2.4315944417867094E-2</v>
      </c>
      <c r="T88" s="16">
        <v>0.8</v>
      </c>
      <c r="U88" s="3">
        <f>+$T88*U$58</f>
        <v>1.2338323770547726E-3</v>
      </c>
      <c r="V88" s="16">
        <v>0.8</v>
      </c>
      <c r="W88" s="3">
        <f>+$V88*W$58</f>
        <v>4.5404332933183772E-2</v>
      </c>
      <c r="X88" s="3">
        <f>+E88+G88+I88+K88+M88+O88+Q88+S88+U88+W88</f>
        <v>1.6872699375794791</v>
      </c>
    </row>
    <row r="89" spans="1:52" ht="15.5" x14ac:dyDescent="0.35">
      <c r="A89" s="5" t="s">
        <v>153</v>
      </c>
      <c r="C89">
        <v>18</v>
      </c>
      <c r="D89" s="16">
        <v>0.2</v>
      </c>
      <c r="E89" s="3">
        <f>+$D89*E$58</f>
        <v>4.3828488676533953E-2</v>
      </c>
      <c r="F89" s="16">
        <v>0.2</v>
      </c>
      <c r="G89" s="3">
        <f>+$F89*G$58</f>
        <v>4.7862027785840366E-2</v>
      </c>
      <c r="H89" s="16">
        <v>0.2</v>
      </c>
      <c r="I89" s="3">
        <f>+$H89*I$58</f>
        <v>2.0812863961100825E-2</v>
      </c>
      <c r="J89" s="16">
        <v>0.2</v>
      </c>
      <c r="K89" s="3">
        <f>+$J89*K$58</f>
        <v>1.8055129500365039E-3</v>
      </c>
      <c r="L89" s="16">
        <v>0.2</v>
      </c>
      <c r="M89" s="3">
        <f>+$L89*M$58</f>
        <v>4.7767483602116235E-3</v>
      </c>
      <c r="N89" s="16">
        <v>0.2</v>
      </c>
      <c r="O89" s="3">
        <f>+$N89*O$58</f>
        <v>0.19169892027187307</v>
      </c>
      <c r="P89" s="16">
        <v>0.2</v>
      </c>
      <c r="Q89" s="3">
        <f>+$P89*Q$58</f>
        <v>9.3294394957246993E-2</v>
      </c>
      <c r="R89" s="16">
        <v>0.2</v>
      </c>
      <c r="S89" s="3">
        <f>+$R89*S$58</f>
        <v>6.0789861044667735E-3</v>
      </c>
      <c r="T89" s="16">
        <v>0.2</v>
      </c>
      <c r="U89" s="3">
        <f>+$T89*U$58</f>
        <v>3.0845809426369316E-4</v>
      </c>
      <c r="V89" s="16">
        <v>0.2</v>
      </c>
      <c r="W89" s="3">
        <f>+$V89*W$58</f>
        <v>1.1351083233295943E-2</v>
      </c>
      <c r="X89" s="3">
        <f>+E89+G89+I89+K89+M89+O89+Q89+S89+U89+W89</f>
        <v>0.42181748439486977</v>
      </c>
    </row>
    <row r="90" spans="1:52" ht="15.5" x14ac:dyDescent="0.35">
      <c r="A90" s="5" t="s">
        <v>10</v>
      </c>
      <c r="D90" s="16">
        <f>SUM(D88:D89)</f>
        <v>1</v>
      </c>
      <c r="E90" s="30">
        <f>SUM(E88:E89)</f>
        <v>0.21914244338266975</v>
      </c>
      <c r="F90" s="32">
        <f>SUM(F88:F89)</f>
        <v>1</v>
      </c>
      <c r="G90" s="30">
        <f t="shared" ref="G90:U90" si="62">SUM(G88:G89)</f>
        <v>0.23931013892920183</v>
      </c>
      <c r="H90" s="32">
        <f>SUM(H88:H89)</f>
        <v>1</v>
      </c>
      <c r="I90" s="30">
        <f t="shared" si="62"/>
        <v>0.10406431980550412</v>
      </c>
      <c r="J90" s="32">
        <f>SUM(J88:J89)</f>
        <v>1</v>
      </c>
      <c r="K90" s="30">
        <f t="shared" si="62"/>
        <v>9.0275647501825186E-3</v>
      </c>
      <c r="L90" s="32">
        <f>SUM(L88:L89)</f>
        <v>1</v>
      </c>
      <c r="M90" s="30">
        <f t="shared" si="62"/>
        <v>2.3883741801058116E-2</v>
      </c>
      <c r="N90" s="32">
        <f>SUM(N88:N89)</f>
        <v>1</v>
      </c>
      <c r="O90" s="30">
        <f t="shared" si="62"/>
        <v>0.95849460135936537</v>
      </c>
      <c r="P90" s="32">
        <f>SUM(P88:P89)</f>
        <v>1</v>
      </c>
      <c r="Q90" s="30">
        <f t="shared" si="62"/>
        <v>0.46647197478623498</v>
      </c>
      <c r="R90" s="32">
        <f>SUM(R88:R89)</f>
        <v>1</v>
      </c>
      <c r="S90" s="30">
        <f t="shared" si="62"/>
        <v>3.0394930522333868E-2</v>
      </c>
      <c r="T90" s="32">
        <f>SUM(T88:T89)</f>
        <v>1</v>
      </c>
      <c r="U90" s="30">
        <f t="shared" si="62"/>
        <v>1.5422904713184658E-3</v>
      </c>
      <c r="V90" s="32">
        <f>SUM(V88:V89)</f>
        <v>1</v>
      </c>
      <c r="W90" s="30">
        <f t="shared" ref="W90" si="63">SUM(W88:W89)</f>
        <v>5.6755416166479715E-2</v>
      </c>
      <c r="X90" s="3">
        <f>+E90+G90+I90+K90+M90+O90+Q90+S90+U90+W90</f>
        <v>2.1090874219743485</v>
      </c>
      <c r="AB90" s="4" t="s">
        <v>0</v>
      </c>
      <c r="AC90" s="4" t="s">
        <v>1</v>
      </c>
      <c r="AD90" s="4" t="s">
        <v>2</v>
      </c>
      <c r="AE90" s="4" t="s">
        <v>3</v>
      </c>
      <c r="AF90" s="4" t="s">
        <v>4</v>
      </c>
      <c r="AG90" s="4" t="s">
        <v>5</v>
      </c>
      <c r="AH90" s="4" t="s">
        <v>6</v>
      </c>
      <c r="AI90" s="4" t="s">
        <v>79</v>
      </c>
      <c r="AJ90" s="4" t="s">
        <v>81</v>
      </c>
      <c r="AK90" s="4" t="s">
        <v>9</v>
      </c>
      <c r="AL90" t="s">
        <v>126</v>
      </c>
    </row>
    <row r="91" spans="1:52" ht="15.5" x14ac:dyDescent="0.35">
      <c r="A91" s="4" t="s">
        <v>154</v>
      </c>
      <c r="AA91" t="s">
        <v>154</v>
      </c>
      <c r="AB91" s="3">
        <f>+E61</f>
        <v>218.92330093928706</v>
      </c>
      <c r="AC91" s="3">
        <f>+G61</f>
        <v>239.0708287902726</v>
      </c>
      <c r="AD91" s="3">
        <f>+I61</f>
        <v>103.96025548569861</v>
      </c>
      <c r="AE91" s="3">
        <f>+K61</f>
        <v>9.0185371854323364</v>
      </c>
      <c r="AF91" s="3">
        <f>+M61</f>
        <v>23.859858059257057</v>
      </c>
      <c r="AG91" s="3">
        <f>+O61</f>
        <v>957.53610675800587</v>
      </c>
      <c r="AH91" s="3">
        <f>+Q61</f>
        <v>466.00550281144876</v>
      </c>
      <c r="AI91" s="3">
        <f>+S61</f>
        <v>30.364535591811538</v>
      </c>
      <c r="AJ91" s="3">
        <f>+U61</f>
        <v>1.540748180847147</v>
      </c>
      <c r="AK91" s="3">
        <f>+W61</f>
        <v>56.698660750313245</v>
      </c>
      <c r="AL91" s="3">
        <f>SUM(AB91:AK91)</f>
        <v>2106.9783345523742</v>
      </c>
      <c r="AO91" s="4" t="s">
        <v>0</v>
      </c>
      <c r="AP91" s="4" t="s">
        <v>1</v>
      </c>
      <c r="AQ91" s="4" t="s">
        <v>2</v>
      </c>
      <c r="AR91" s="4" t="s">
        <v>3</v>
      </c>
      <c r="AS91" s="4" t="s">
        <v>4</v>
      </c>
      <c r="AT91" s="4" t="s">
        <v>5</v>
      </c>
      <c r="AU91" s="4" t="s">
        <v>6</v>
      </c>
      <c r="AV91" s="4" t="s">
        <v>7</v>
      </c>
      <c r="AW91" s="4" t="s">
        <v>81</v>
      </c>
      <c r="AX91" s="4" t="s">
        <v>9</v>
      </c>
      <c r="AY91" s="4" t="s">
        <v>10</v>
      </c>
    </row>
    <row r="92" spans="1:52" ht="15.5" x14ac:dyDescent="0.35">
      <c r="A92" s="5" t="s">
        <v>156</v>
      </c>
      <c r="B92" t="s">
        <v>143</v>
      </c>
      <c r="C92">
        <v>25</v>
      </c>
      <c r="D92" s="16">
        <v>0.1</v>
      </c>
      <c r="E92" s="3">
        <f t="shared" ref="E92:E97" si="64">+$D92*E$61</f>
        <v>21.892330093928706</v>
      </c>
      <c r="F92" s="16">
        <v>0.1</v>
      </c>
      <c r="G92" s="3">
        <f>+$F92*G$61</f>
        <v>23.907082879027261</v>
      </c>
      <c r="H92" s="16">
        <v>0</v>
      </c>
      <c r="I92" s="3">
        <f t="shared" ref="I92:I97" si="65">+$H92*I$61</f>
        <v>0</v>
      </c>
      <c r="J92" s="16">
        <v>0</v>
      </c>
      <c r="K92" s="3">
        <f>+$J92*K$61</f>
        <v>0</v>
      </c>
      <c r="L92" s="16">
        <v>0.1</v>
      </c>
      <c r="M92" s="3">
        <f>+$L92*M$61</f>
        <v>2.385985805925706</v>
      </c>
      <c r="N92" s="16">
        <v>0</v>
      </c>
      <c r="O92" s="3">
        <f>+$N92*O$61</f>
        <v>0</v>
      </c>
      <c r="P92" s="16">
        <v>0</v>
      </c>
      <c r="Q92" s="3">
        <f>+$P92*Q$61</f>
        <v>0</v>
      </c>
      <c r="R92" s="16">
        <v>0</v>
      </c>
      <c r="S92" s="3">
        <f>+$R92*S$61</f>
        <v>0</v>
      </c>
      <c r="T92" s="16">
        <v>0</v>
      </c>
      <c r="U92" s="3">
        <f>+$T92*U$61</f>
        <v>0</v>
      </c>
      <c r="V92" s="16">
        <v>0</v>
      </c>
      <c r="W92" s="3">
        <f>+$V92*W$61</f>
        <v>0</v>
      </c>
      <c r="X92" s="3">
        <f t="shared" ref="X92:X98" si="66">+E92+G92+I92+K92+M92+O92+Q92+S92+U92+W92</f>
        <v>48.18539877888167</v>
      </c>
      <c r="AA92" s="5" t="s">
        <v>156</v>
      </c>
      <c r="AB92" s="16">
        <f t="shared" ref="AB92:AB98" si="67">+D92</f>
        <v>0.1</v>
      </c>
      <c r="AC92" s="16">
        <f t="shared" ref="AC92:AC98" si="68">+F92</f>
        <v>0.1</v>
      </c>
      <c r="AD92" s="16">
        <f t="shared" ref="AD92:AD97" si="69">+H92</f>
        <v>0</v>
      </c>
      <c r="AE92" s="16">
        <f t="shared" ref="AE92:AE97" si="70">+J92</f>
        <v>0</v>
      </c>
      <c r="AF92" s="16">
        <f t="shared" ref="AF92:AF98" si="71">+L92</f>
        <v>0.1</v>
      </c>
      <c r="AG92" s="16">
        <f t="shared" ref="AG92:AG98" si="72">+N92</f>
        <v>0</v>
      </c>
      <c r="AH92" s="16">
        <f t="shared" ref="AH92:AH98" si="73">+P92</f>
        <v>0</v>
      </c>
      <c r="AI92" s="16">
        <f t="shared" ref="AI92:AI98" si="74">+R92</f>
        <v>0</v>
      </c>
      <c r="AJ92" s="16">
        <f t="shared" ref="AJ92:AJ98" si="75">+T92</f>
        <v>0</v>
      </c>
      <c r="AK92" s="16">
        <f t="shared" ref="AK92:AK98" si="76">+V92</f>
        <v>0</v>
      </c>
      <c r="AL92" s="3"/>
      <c r="AN92" s="5" t="s">
        <v>156</v>
      </c>
      <c r="AO92" s="3">
        <f t="shared" ref="AO92:AO98" si="77">+E92</f>
        <v>21.892330093928706</v>
      </c>
      <c r="AP92" s="3">
        <f t="shared" ref="AP92:AP98" si="78">+G92</f>
        <v>23.907082879027261</v>
      </c>
      <c r="AQ92" s="3">
        <f t="shared" ref="AQ92:AQ98" si="79">+I92</f>
        <v>0</v>
      </c>
      <c r="AR92" s="3">
        <f t="shared" ref="AR92:AR98" si="80">+K92</f>
        <v>0</v>
      </c>
      <c r="AS92" s="3">
        <f t="shared" ref="AS92:AS98" si="81">+M92</f>
        <v>2.385985805925706</v>
      </c>
      <c r="AT92" s="3">
        <f t="shared" ref="AT92:AT98" si="82">+O92</f>
        <v>0</v>
      </c>
      <c r="AU92" s="3">
        <f t="shared" ref="AU92:AU98" si="83">+Q92</f>
        <v>0</v>
      </c>
      <c r="AV92" s="3">
        <f t="shared" ref="AV92:AV98" si="84">+S92</f>
        <v>0</v>
      </c>
      <c r="AW92" s="3">
        <f t="shared" ref="AW92:AW98" si="85">+U92</f>
        <v>0</v>
      </c>
      <c r="AX92" s="3">
        <f t="shared" ref="AX92:AX98" si="86">+W92</f>
        <v>0</v>
      </c>
      <c r="AY92" s="3">
        <f>SUM(AO92:AX92)</f>
        <v>48.18539877888167</v>
      </c>
    </row>
    <row r="93" spans="1:52" ht="15.5" x14ac:dyDescent="0.35">
      <c r="A93" s="5" t="s">
        <v>157</v>
      </c>
      <c r="B93" t="s">
        <v>140</v>
      </c>
      <c r="C93">
        <v>25</v>
      </c>
      <c r="D93" s="16">
        <v>0.1</v>
      </c>
      <c r="E93" s="3">
        <f t="shared" si="64"/>
        <v>21.892330093928706</v>
      </c>
      <c r="F93" s="16">
        <v>0.1</v>
      </c>
      <c r="G93" s="3">
        <f t="shared" ref="G93:G97" si="87">+$F93*G$61</f>
        <v>23.907082879027261</v>
      </c>
      <c r="H93" s="16">
        <v>0.15</v>
      </c>
      <c r="I93" s="3">
        <f t="shared" si="65"/>
        <v>15.594038322854791</v>
      </c>
      <c r="J93" s="16">
        <v>0.15</v>
      </c>
      <c r="K93" s="3">
        <f>+$J93*K$61</f>
        <v>1.3527805778148505</v>
      </c>
      <c r="L93" s="16">
        <v>0.1</v>
      </c>
      <c r="M93" s="3">
        <f t="shared" ref="M93:M97" si="88">+$L93*M$61</f>
        <v>2.385985805925706</v>
      </c>
      <c r="N93" s="16">
        <v>0.3</v>
      </c>
      <c r="O93" s="3">
        <f t="shared" ref="O93:O97" si="89">+$N93*O$61</f>
        <v>287.26083202740176</v>
      </c>
      <c r="P93" s="16">
        <v>0.3</v>
      </c>
      <c r="Q93" s="3">
        <f t="shared" ref="Q93:Q97" si="90">+$P93*Q$61</f>
        <v>139.80165084343463</v>
      </c>
      <c r="R93" s="16">
        <v>0.25</v>
      </c>
      <c r="S93" s="3">
        <f t="shared" ref="S93:S97" si="91">+$R93*S$61</f>
        <v>7.5911338979528846</v>
      </c>
      <c r="T93" s="16">
        <v>0.25</v>
      </c>
      <c r="U93" s="3">
        <f t="shared" ref="U93:U97" si="92">+$T93*U$61</f>
        <v>0.38518704521178676</v>
      </c>
      <c r="V93" s="16">
        <v>0.25</v>
      </c>
      <c r="W93" s="3">
        <f t="shared" ref="W93:W97" si="93">+$V93*W$61</f>
        <v>14.174665187578311</v>
      </c>
      <c r="X93" s="3">
        <f t="shared" si="66"/>
        <v>514.3456866811307</v>
      </c>
      <c r="AA93" s="5" t="s">
        <v>157</v>
      </c>
      <c r="AB93" s="16">
        <f t="shared" si="67"/>
        <v>0.1</v>
      </c>
      <c r="AC93" s="16">
        <f t="shared" si="68"/>
        <v>0.1</v>
      </c>
      <c r="AD93" s="16">
        <f t="shared" si="69"/>
        <v>0.15</v>
      </c>
      <c r="AE93" s="16">
        <f t="shared" si="70"/>
        <v>0.15</v>
      </c>
      <c r="AF93" s="16">
        <f t="shared" si="71"/>
        <v>0.1</v>
      </c>
      <c r="AG93" s="16">
        <f t="shared" si="72"/>
        <v>0.3</v>
      </c>
      <c r="AH93" s="16">
        <f t="shared" si="73"/>
        <v>0.3</v>
      </c>
      <c r="AI93" s="16">
        <f t="shared" si="74"/>
        <v>0.25</v>
      </c>
      <c r="AJ93" s="16">
        <f t="shared" si="75"/>
        <v>0.25</v>
      </c>
      <c r="AK93" s="16">
        <f t="shared" si="76"/>
        <v>0.25</v>
      </c>
      <c r="AN93" s="5" t="s">
        <v>157</v>
      </c>
      <c r="AO93" s="3">
        <f t="shared" si="77"/>
        <v>21.892330093928706</v>
      </c>
      <c r="AP93" s="3">
        <f t="shared" si="78"/>
        <v>23.907082879027261</v>
      </c>
      <c r="AQ93" s="3">
        <f t="shared" si="79"/>
        <v>15.594038322854791</v>
      </c>
      <c r="AR93" s="3">
        <f t="shared" si="80"/>
        <v>1.3527805778148505</v>
      </c>
      <c r="AS93" s="3">
        <f t="shared" si="81"/>
        <v>2.385985805925706</v>
      </c>
      <c r="AT93" s="3">
        <f t="shared" si="82"/>
        <v>287.26083202740176</v>
      </c>
      <c r="AU93" s="3">
        <f t="shared" si="83"/>
        <v>139.80165084343463</v>
      </c>
      <c r="AV93" s="3">
        <f t="shared" si="84"/>
        <v>7.5911338979528846</v>
      </c>
      <c r="AW93" s="3">
        <f t="shared" si="85"/>
        <v>0.38518704521178676</v>
      </c>
      <c r="AX93" s="3">
        <f t="shared" si="86"/>
        <v>14.174665187578311</v>
      </c>
      <c r="AY93" s="3">
        <f t="shared" ref="AY93:AY97" si="94">SUM(AO93:AX93)</f>
        <v>514.3456866811307</v>
      </c>
    </row>
    <row r="94" spans="1:52" ht="15.5" x14ac:dyDescent="0.35">
      <c r="A94" s="5" t="s">
        <v>158</v>
      </c>
      <c r="B94" t="s">
        <v>143</v>
      </c>
      <c r="C94">
        <v>25</v>
      </c>
      <c r="D94" s="16">
        <v>0.15</v>
      </c>
      <c r="E94" s="3">
        <f t="shared" si="64"/>
        <v>32.838495140893059</v>
      </c>
      <c r="F94" s="16">
        <v>0.15</v>
      </c>
      <c r="G94" s="3">
        <f t="shared" si="87"/>
        <v>35.860624318540886</v>
      </c>
      <c r="H94" s="16">
        <v>0</v>
      </c>
      <c r="I94" s="3">
        <f t="shared" si="65"/>
        <v>0</v>
      </c>
      <c r="J94" s="16">
        <v>0</v>
      </c>
      <c r="K94" s="3">
        <f t="shared" ref="K94:K97" si="95">+$J94*K$61</f>
        <v>0</v>
      </c>
      <c r="L94" s="16">
        <v>0.15</v>
      </c>
      <c r="M94" s="3">
        <f t="shared" si="88"/>
        <v>3.5789787088885583</v>
      </c>
      <c r="N94" s="16">
        <v>0.3</v>
      </c>
      <c r="O94" s="3">
        <f t="shared" si="89"/>
        <v>287.26083202740176</v>
      </c>
      <c r="P94" s="16">
        <v>0.3</v>
      </c>
      <c r="Q94" s="3">
        <f t="shared" si="90"/>
        <v>139.80165084343463</v>
      </c>
      <c r="R94" s="16">
        <v>0.3</v>
      </c>
      <c r="S94" s="3">
        <f t="shared" si="91"/>
        <v>9.1093606775434619</v>
      </c>
      <c r="T94" s="16">
        <v>0.3</v>
      </c>
      <c r="U94" s="3">
        <f t="shared" si="92"/>
        <v>0.4622244542541441</v>
      </c>
      <c r="V94" s="16">
        <v>0.3</v>
      </c>
      <c r="W94" s="3">
        <f t="shared" si="93"/>
        <v>17.009598225093974</v>
      </c>
      <c r="X94" s="3">
        <f t="shared" si="66"/>
        <v>525.92176439605055</v>
      </c>
      <c r="AA94" s="5" t="s">
        <v>158</v>
      </c>
      <c r="AB94" s="16">
        <f t="shared" si="67"/>
        <v>0.15</v>
      </c>
      <c r="AC94" s="16">
        <f t="shared" si="68"/>
        <v>0.15</v>
      </c>
      <c r="AD94" s="16">
        <f t="shared" si="69"/>
        <v>0</v>
      </c>
      <c r="AE94" s="16">
        <f t="shared" si="70"/>
        <v>0</v>
      </c>
      <c r="AF94" s="16">
        <f t="shared" si="71"/>
        <v>0.15</v>
      </c>
      <c r="AG94" s="16">
        <f t="shared" si="72"/>
        <v>0.3</v>
      </c>
      <c r="AH94" s="16">
        <f t="shared" si="73"/>
        <v>0.3</v>
      </c>
      <c r="AI94" s="16">
        <f t="shared" si="74"/>
        <v>0.3</v>
      </c>
      <c r="AJ94" s="16">
        <f t="shared" si="75"/>
        <v>0.3</v>
      </c>
      <c r="AK94" s="16">
        <f t="shared" si="76"/>
        <v>0.3</v>
      </c>
      <c r="AN94" s="5" t="s">
        <v>158</v>
      </c>
      <c r="AO94" s="3">
        <f t="shared" si="77"/>
        <v>32.838495140893059</v>
      </c>
      <c r="AP94" s="3">
        <f t="shared" si="78"/>
        <v>35.860624318540886</v>
      </c>
      <c r="AQ94" s="3">
        <f t="shared" si="79"/>
        <v>0</v>
      </c>
      <c r="AR94" s="3">
        <f t="shared" si="80"/>
        <v>0</v>
      </c>
      <c r="AS94" s="3">
        <f t="shared" si="81"/>
        <v>3.5789787088885583</v>
      </c>
      <c r="AT94" s="3">
        <f t="shared" si="82"/>
        <v>287.26083202740176</v>
      </c>
      <c r="AU94" s="3">
        <f t="shared" si="83"/>
        <v>139.80165084343463</v>
      </c>
      <c r="AV94" s="3">
        <f t="shared" si="84"/>
        <v>9.1093606775434619</v>
      </c>
      <c r="AW94" s="3">
        <f t="shared" si="85"/>
        <v>0.4622244542541441</v>
      </c>
      <c r="AX94" s="3">
        <f t="shared" si="86"/>
        <v>17.009598225093974</v>
      </c>
      <c r="AY94" s="3">
        <f t="shared" si="94"/>
        <v>525.92176439605055</v>
      </c>
    </row>
    <row r="95" spans="1:52" ht="15.5" x14ac:dyDescent="0.35">
      <c r="A95" s="5" t="s">
        <v>159</v>
      </c>
      <c r="B95" t="s">
        <v>143</v>
      </c>
      <c r="C95">
        <v>25</v>
      </c>
      <c r="D95" s="16">
        <v>0.05</v>
      </c>
      <c r="E95" s="3">
        <f t="shared" si="64"/>
        <v>10.946165046964353</v>
      </c>
      <c r="F95" s="16">
        <v>0.05</v>
      </c>
      <c r="G95" s="3">
        <f t="shared" si="87"/>
        <v>11.95354143951363</v>
      </c>
      <c r="H95" s="16">
        <v>0</v>
      </c>
      <c r="I95" s="3">
        <f t="shared" si="65"/>
        <v>0</v>
      </c>
      <c r="J95" s="16">
        <v>0</v>
      </c>
      <c r="K95" s="3">
        <f t="shared" si="95"/>
        <v>0</v>
      </c>
      <c r="L95" s="16">
        <v>0</v>
      </c>
      <c r="M95" s="3">
        <f t="shared" si="88"/>
        <v>0</v>
      </c>
      <c r="N95" s="16">
        <v>0.02</v>
      </c>
      <c r="O95" s="3">
        <f t="shared" si="89"/>
        <v>19.15072213516012</v>
      </c>
      <c r="P95" s="16">
        <v>0.02</v>
      </c>
      <c r="Q95" s="3">
        <f t="shared" si="90"/>
        <v>9.3201100562289749</v>
      </c>
      <c r="R95" s="16">
        <v>0.05</v>
      </c>
      <c r="S95" s="3">
        <f t="shared" si="91"/>
        <v>1.5182267795905771</v>
      </c>
      <c r="T95" s="16">
        <v>0.05</v>
      </c>
      <c r="U95" s="3">
        <f t="shared" si="92"/>
        <v>7.7037409042357355E-2</v>
      </c>
      <c r="V95" s="16">
        <v>0.05</v>
      </c>
      <c r="W95" s="3">
        <f t="shared" si="93"/>
        <v>2.8349330375156625</v>
      </c>
      <c r="X95" s="3">
        <f t="shared" si="66"/>
        <v>55.800735904015674</v>
      </c>
      <c r="AA95" s="5" t="s">
        <v>159</v>
      </c>
      <c r="AB95" s="16">
        <f t="shared" si="67"/>
        <v>0.05</v>
      </c>
      <c r="AC95" s="16">
        <f t="shared" si="68"/>
        <v>0.05</v>
      </c>
      <c r="AD95" s="16">
        <f t="shared" si="69"/>
        <v>0</v>
      </c>
      <c r="AE95" s="16">
        <f t="shared" si="70"/>
        <v>0</v>
      </c>
      <c r="AF95" s="16">
        <f t="shared" si="71"/>
        <v>0</v>
      </c>
      <c r="AG95" s="16">
        <f t="shared" si="72"/>
        <v>0.02</v>
      </c>
      <c r="AH95" s="16">
        <f t="shared" si="73"/>
        <v>0.02</v>
      </c>
      <c r="AI95" s="16">
        <f t="shared" si="74"/>
        <v>0.05</v>
      </c>
      <c r="AJ95" s="16">
        <f t="shared" si="75"/>
        <v>0.05</v>
      </c>
      <c r="AK95" s="16">
        <f t="shared" si="76"/>
        <v>0.05</v>
      </c>
      <c r="AN95" s="5" t="s">
        <v>159</v>
      </c>
      <c r="AO95" s="3">
        <f t="shared" si="77"/>
        <v>10.946165046964353</v>
      </c>
      <c r="AP95" s="3">
        <f t="shared" si="78"/>
        <v>11.95354143951363</v>
      </c>
      <c r="AQ95" s="3">
        <f t="shared" si="79"/>
        <v>0</v>
      </c>
      <c r="AR95" s="3">
        <f t="shared" si="80"/>
        <v>0</v>
      </c>
      <c r="AS95" s="3">
        <f t="shared" si="81"/>
        <v>0</v>
      </c>
      <c r="AT95" s="3">
        <f t="shared" si="82"/>
        <v>19.15072213516012</v>
      </c>
      <c r="AU95" s="3">
        <f t="shared" si="83"/>
        <v>9.3201100562289749</v>
      </c>
      <c r="AV95" s="3">
        <f t="shared" si="84"/>
        <v>1.5182267795905771</v>
      </c>
      <c r="AW95" s="3">
        <f t="shared" si="85"/>
        <v>7.7037409042357355E-2</v>
      </c>
      <c r="AX95" s="3">
        <f t="shared" si="86"/>
        <v>2.8349330375156625</v>
      </c>
      <c r="AY95" s="3">
        <f t="shared" si="94"/>
        <v>55.800735904015674</v>
      </c>
    </row>
    <row r="96" spans="1:52" ht="15.5" x14ac:dyDescent="0.35">
      <c r="A96" s="5" t="s">
        <v>148</v>
      </c>
      <c r="B96" t="s">
        <v>146</v>
      </c>
      <c r="C96">
        <v>35</v>
      </c>
      <c r="D96" s="16">
        <v>0.1</v>
      </c>
      <c r="E96" s="3">
        <f t="shared" si="64"/>
        <v>21.892330093928706</v>
      </c>
      <c r="F96" s="16">
        <v>0.1</v>
      </c>
      <c r="G96" s="3">
        <f t="shared" si="87"/>
        <v>23.907082879027261</v>
      </c>
      <c r="H96" s="16">
        <v>0.1</v>
      </c>
      <c r="I96" s="3">
        <f t="shared" si="65"/>
        <v>10.396025548569861</v>
      </c>
      <c r="J96" s="16">
        <v>0.1</v>
      </c>
      <c r="K96" s="3">
        <f t="shared" si="95"/>
        <v>0.90185371854323371</v>
      </c>
      <c r="L96" s="16">
        <v>0</v>
      </c>
      <c r="M96" s="3">
        <f t="shared" si="88"/>
        <v>0</v>
      </c>
      <c r="N96" s="16">
        <v>0</v>
      </c>
      <c r="O96" s="3">
        <f t="shared" si="89"/>
        <v>0</v>
      </c>
      <c r="P96" s="16">
        <v>0</v>
      </c>
      <c r="Q96" s="3">
        <f t="shared" si="90"/>
        <v>0</v>
      </c>
      <c r="R96" s="16">
        <v>0</v>
      </c>
      <c r="S96" s="3">
        <f t="shared" si="91"/>
        <v>0</v>
      </c>
      <c r="T96" s="16">
        <v>0</v>
      </c>
      <c r="U96" s="3">
        <f t="shared" si="92"/>
        <v>0</v>
      </c>
      <c r="V96" s="16">
        <v>0</v>
      </c>
      <c r="W96" s="3">
        <f t="shared" si="93"/>
        <v>0</v>
      </c>
      <c r="X96" s="3">
        <f t="shared" si="66"/>
        <v>57.097292240069059</v>
      </c>
      <c r="AA96" s="5" t="s">
        <v>148</v>
      </c>
      <c r="AB96" s="16">
        <f t="shared" si="67"/>
        <v>0.1</v>
      </c>
      <c r="AC96" s="16">
        <f t="shared" si="68"/>
        <v>0.1</v>
      </c>
      <c r="AD96" s="16">
        <f t="shared" si="69"/>
        <v>0.1</v>
      </c>
      <c r="AE96" s="16">
        <f t="shared" si="70"/>
        <v>0.1</v>
      </c>
      <c r="AF96" s="16">
        <f t="shared" si="71"/>
        <v>0</v>
      </c>
      <c r="AG96" s="16">
        <f t="shared" si="72"/>
        <v>0</v>
      </c>
      <c r="AH96" s="16">
        <f t="shared" si="73"/>
        <v>0</v>
      </c>
      <c r="AI96" s="16">
        <f t="shared" si="74"/>
        <v>0</v>
      </c>
      <c r="AJ96" s="16">
        <f t="shared" si="75"/>
        <v>0</v>
      </c>
      <c r="AK96" s="16">
        <f t="shared" si="76"/>
        <v>0</v>
      </c>
      <c r="AN96" s="5" t="s">
        <v>148</v>
      </c>
      <c r="AO96" s="3">
        <f t="shared" si="77"/>
        <v>21.892330093928706</v>
      </c>
      <c r="AP96" s="3">
        <f t="shared" si="78"/>
        <v>23.907082879027261</v>
      </c>
      <c r="AQ96" s="3">
        <f t="shared" si="79"/>
        <v>10.396025548569861</v>
      </c>
      <c r="AR96" s="3">
        <f t="shared" si="80"/>
        <v>0.90185371854323371</v>
      </c>
      <c r="AS96" s="3">
        <f t="shared" si="81"/>
        <v>0</v>
      </c>
      <c r="AT96" s="3">
        <f t="shared" si="82"/>
        <v>0</v>
      </c>
      <c r="AU96" s="3">
        <f t="shared" si="83"/>
        <v>0</v>
      </c>
      <c r="AV96" s="3">
        <f t="shared" si="84"/>
        <v>0</v>
      </c>
      <c r="AW96" s="3">
        <f t="shared" si="85"/>
        <v>0</v>
      </c>
      <c r="AX96" s="3">
        <f t="shared" si="86"/>
        <v>0</v>
      </c>
      <c r="AY96" s="3">
        <f t="shared" si="94"/>
        <v>57.097292240069059</v>
      </c>
    </row>
    <row r="97" spans="1:51" ht="15.5" x14ac:dyDescent="0.35">
      <c r="A97" s="5" t="s">
        <v>149</v>
      </c>
      <c r="B97" t="s">
        <v>143</v>
      </c>
      <c r="C97">
        <v>25</v>
      </c>
      <c r="D97" s="16">
        <v>0.5</v>
      </c>
      <c r="E97" s="3">
        <f t="shared" si="64"/>
        <v>109.46165046964353</v>
      </c>
      <c r="F97" s="16">
        <v>0.4</v>
      </c>
      <c r="G97" s="3">
        <f t="shared" si="87"/>
        <v>95.628331516109043</v>
      </c>
      <c r="H97" s="16">
        <v>0.55000000000000004</v>
      </c>
      <c r="I97" s="3">
        <f t="shared" si="65"/>
        <v>57.178140517134239</v>
      </c>
      <c r="J97" s="16">
        <v>0.75</v>
      </c>
      <c r="K97" s="3">
        <f t="shared" si="95"/>
        <v>6.7639028890742523</v>
      </c>
      <c r="L97" s="16">
        <v>0.65</v>
      </c>
      <c r="M97" s="3">
        <f t="shared" si="88"/>
        <v>15.508907738517088</v>
      </c>
      <c r="N97" s="16">
        <v>0.38</v>
      </c>
      <c r="O97" s="3">
        <f t="shared" si="89"/>
        <v>363.86372056804225</v>
      </c>
      <c r="P97" s="16">
        <v>0.38</v>
      </c>
      <c r="Q97" s="3">
        <f t="shared" si="90"/>
        <v>177.08209106835054</v>
      </c>
      <c r="R97" s="16">
        <v>0.4</v>
      </c>
      <c r="S97" s="3">
        <f t="shared" si="91"/>
        <v>12.145814236724616</v>
      </c>
      <c r="T97" s="16">
        <v>0.4</v>
      </c>
      <c r="U97" s="3">
        <f t="shared" si="92"/>
        <v>0.61629927233885884</v>
      </c>
      <c r="V97" s="16">
        <v>0.4</v>
      </c>
      <c r="W97" s="3">
        <f t="shared" si="93"/>
        <v>22.6794643001253</v>
      </c>
      <c r="X97" s="3">
        <f t="shared" si="66"/>
        <v>860.92832257605983</v>
      </c>
      <c r="AA97" s="5" t="s">
        <v>149</v>
      </c>
      <c r="AB97" s="16">
        <f t="shared" si="67"/>
        <v>0.5</v>
      </c>
      <c r="AC97" s="16">
        <f t="shared" si="68"/>
        <v>0.4</v>
      </c>
      <c r="AD97" s="16">
        <f t="shared" si="69"/>
        <v>0.55000000000000004</v>
      </c>
      <c r="AE97" s="16">
        <f t="shared" si="70"/>
        <v>0.75</v>
      </c>
      <c r="AF97" s="16">
        <f t="shared" si="71"/>
        <v>0.65</v>
      </c>
      <c r="AG97" s="16">
        <f t="shared" si="72"/>
        <v>0.38</v>
      </c>
      <c r="AH97" s="16">
        <f t="shared" si="73"/>
        <v>0.38</v>
      </c>
      <c r="AI97" s="16">
        <f t="shared" si="74"/>
        <v>0.4</v>
      </c>
      <c r="AJ97" s="16">
        <f t="shared" si="75"/>
        <v>0.4</v>
      </c>
      <c r="AK97" s="16">
        <f t="shared" si="76"/>
        <v>0.4</v>
      </c>
      <c r="AN97" s="5" t="s">
        <v>149</v>
      </c>
      <c r="AO97" s="3">
        <f t="shared" si="77"/>
        <v>109.46165046964353</v>
      </c>
      <c r="AP97" s="3">
        <f t="shared" si="78"/>
        <v>95.628331516109043</v>
      </c>
      <c r="AQ97" s="3">
        <f t="shared" si="79"/>
        <v>57.178140517134239</v>
      </c>
      <c r="AR97" s="3">
        <f t="shared" si="80"/>
        <v>6.7639028890742523</v>
      </c>
      <c r="AS97" s="3">
        <f t="shared" si="81"/>
        <v>15.508907738517088</v>
      </c>
      <c r="AT97" s="3">
        <f t="shared" si="82"/>
        <v>363.86372056804225</v>
      </c>
      <c r="AU97" s="3">
        <f t="shared" si="83"/>
        <v>177.08209106835054</v>
      </c>
      <c r="AV97" s="3">
        <f t="shared" si="84"/>
        <v>12.145814236724616</v>
      </c>
      <c r="AW97" s="3">
        <f t="shared" si="85"/>
        <v>0.61629927233885884</v>
      </c>
      <c r="AX97" s="3">
        <f t="shared" si="86"/>
        <v>22.6794643001253</v>
      </c>
      <c r="AY97" s="3">
        <f t="shared" si="94"/>
        <v>860.92832257605983</v>
      </c>
    </row>
    <row r="98" spans="1:51" ht="15.5" x14ac:dyDescent="0.35">
      <c r="A98" s="5" t="s">
        <v>10</v>
      </c>
      <c r="D98" s="16">
        <f>SUM(D92:D97)</f>
        <v>1</v>
      </c>
      <c r="E98" s="30">
        <f t="shared" ref="E98:U98" si="96">SUM(E92:E97)</f>
        <v>218.92330093928706</v>
      </c>
      <c r="F98" s="16">
        <f>SUM(F92:F97)</f>
        <v>0.9</v>
      </c>
      <c r="G98" s="30">
        <f t="shared" si="96"/>
        <v>215.16374591124531</v>
      </c>
      <c r="H98" s="16">
        <f>SUM(H92:H97)</f>
        <v>0.8</v>
      </c>
      <c r="I98" s="30">
        <f t="shared" si="96"/>
        <v>83.168204388558891</v>
      </c>
      <c r="J98" s="16">
        <f>SUM(J92:J97)</f>
        <v>1</v>
      </c>
      <c r="K98" s="30">
        <f t="shared" si="96"/>
        <v>9.0185371854323364</v>
      </c>
      <c r="L98" s="16">
        <f>SUM(L92:L97)</f>
        <v>1</v>
      </c>
      <c r="M98" s="30">
        <f t="shared" si="96"/>
        <v>23.859858059257057</v>
      </c>
      <c r="N98" s="16">
        <f>SUM(N92:N97)</f>
        <v>1</v>
      </c>
      <c r="O98" s="30">
        <f t="shared" si="96"/>
        <v>957.53610675800587</v>
      </c>
      <c r="P98" s="16">
        <f>SUM(P92:P97)</f>
        <v>1</v>
      </c>
      <c r="Q98" s="30">
        <f t="shared" si="96"/>
        <v>466.00550281144876</v>
      </c>
      <c r="R98" s="16">
        <f>SUM(R92:R97)</f>
        <v>1</v>
      </c>
      <c r="S98" s="30">
        <f t="shared" si="96"/>
        <v>30.364535591811538</v>
      </c>
      <c r="T98" s="16">
        <f>SUM(T92:T97)</f>
        <v>1</v>
      </c>
      <c r="U98" s="30">
        <f t="shared" si="96"/>
        <v>1.540748180847147</v>
      </c>
      <c r="V98" s="16">
        <f>SUM(V92:V97)</f>
        <v>1</v>
      </c>
      <c r="W98" s="30">
        <f t="shared" ref="W98" si="97">SUM(W92:W97)</f>
        <v>56.698660750313252</v>
      </c>
      <c r="X98" s="3">
        <f t="shared" si="66"/>
        <v>2062.2792005762076</v>
      </c>
      <c r="AA98" s="5" t="s">
        <v>10</v>
      </c>
      <c r="AB98" s="16">
        <f t="shared" si="67"/>
        <v>1</v>
      </c>
      <c r="AC98" s="16">
        <f t="shared" si="68"/>
        <v>0.9</v>
      </c>
      <c r="AD98" s="16">
        <v>1</v>
      </c>
      <c r="AE98" s="16">
        <f>+H98</f>
        <v>0.8</v>
      </c>
      <c r="AF98" s="16">
        <f t="shared" si="71"/>
        <v>1</v>
      </c>
      <c r="AG98" s="16">
        <f t="shared" si="72"/>
        <v>1</v>
      </c>
      <c r="AH98" s="16">
        <f t="shared" si="73"/>
        <v>1</v>
      </c>
      <c r="AI98" s="16">
        <f t="shared" si="74"/>
        <v>1</v>
      </c>
      <c r="AJ98" s="16">
        <f t="shared" si="75"/>
        <v>1</v>
      </c>
      <c r="AK98" s="16">
        <f t="shared" si="76"/>
        <v>1</v>
      </c>
      <c r="AN98" s="5" t="s">
        <v>10</v>
      </c>
      <c r="AO98" s="3">
        <f t="shared" si="77"/>
        <v>218.92330093928706</v>
      </c>
      <c r="AP98" s="3">
        <f t="shared" si="78"/>
        <v>215.16374591124531</v>
      </c>
      <c r="AQ98" s="3">
        <f t="shared" si="79"/>
        <v>83.168204388558891</v>
      </c>
      <c r="AR98" s="3">
        <f t="shared" si="80"/>
        <v>9.0185371854323364</v>
      </c>
      <c r="AS98" s="3">
        <f t="shared" si="81"/>
        <v>23.859858059257057</v>
      </c>
      <c r="AT98" s="3">
        <f t="shared" si="82"/>
        <v>957.53610675800587</v>
      </c>
      <c r="AU98" s="3">
        <f t="shared" si="83"/>
        <v>466.00550281144876</v>
      </c>
      <c r="AV98" s="3">
        <f t="shared" si="84"/>
        <v>30.364535591811538</v>
      </c>
      <c r="AW98" s="3">
        <f t="shared" si="85"/>
        <v>1.540748180847147</v>
      </c>
      <c r="AX98" s="3">
        <f t="shared" si="86"/>
        <v>56.698660750313252</v>
      </c>
      <c r="AY98" s="3">
        <f>SUM(AO98:AX98)</f>
        <v>2062.2792005762076</v>
      </c>
    </row>
    <row r="99" spans="1:51" ht="15.5" x14ac:dyDescent="0.35">
      <c r="A99" s="4" t="s">
        <v>160</v>
      </c>
      <c r="D99" s="4" t="s">
        <v>72</v>
      </c>
      <c r="E99" s="4"/>
      <c r="F99" s="4" t="s">
        <v>73</v>
      </c>
      <c r="G99" s="4"/>
      <c r="H99" s="4" t="s">
        <v>80</v>
      </c>
      <c r="I99" s="4"/>
      <c r="J99" s="4" t="s">
        <v>75</v>
      </c>
      <c r="K99" s="4"/>
      <c r="L99" s="4" t="s">
        <v>76</v>
      </c>
      <c r="M99" s="4"/>
      <c r="N99" s="4" t="s">
        <v>77</v>
      </c>
      <c r="O99" s="4"/>
      <c r="P99" s="4" t="s">
        <v>78</v>
      </c>
      <c r="Q99" s="4"/>
      <c r="R99" s="4" t="s">
        <v>79</v>
      </c>
      <c r="S99" s="4"/>
      <c r="T99" s="4" t="s">
        <v>81</v>
      </c>
      <c r="U99" s="4"/>
      <c r="V99" s="4" t="s">
        <v>9</v>
      </c>
      <c r="X99" s="4" t="s">
        <v>126</v>
      </c>
      <c r="AB99" s="16"/>
      <c r="AC99" s="16"/>
      <c r="AD99" s="16"/>
      <c r="AE99" s="16"/>
      <c r="AF99" s="16"/>
      <c r="AG99" s="16"/>
      <c r="AH99" s="16"/>
      <c r="AI99" s="16"/>
      <c r="AJ99" s="16"/>
      <c r="AK99" s="16"/>
    </row>
    <row r="100" spans="1:51" ht="15.5" x14ac:dyDescent="0.35">
      <c r="A100" s="4" t="s">
        <v>161</v>
      </c>
      <c r="C100" s="8" t="s">
        <v>129</v>
      </c>
      <c r="D100" s="8" t="s">
        <v>130</v>
      </c>
      <c r="E100" s="4" t="s">
        <v>58</v>
      </c>
      <c r="F100" s="8" t="s">
        <v>130</v>
      </c>
      <c r="G100" s="4" t="s">
        <v>58</v>
      </c>
      <c r="H100" s="8" t="s">
        <v>130</v>
      </c>
      <c r="I100" s="4" t="s">
        <v>58</v>
      </c>
      <c r="J100" s="8" t="s">
        <v>130</v>
      </c>
      <c r="K100" s="4" t="s">
        <v>58</v>
      </c>
      <c r="L100" s="8" t="s">
        <v>130</v>
      </c>
      <c r="M100" s="4" t="s">
        <v>58</v>
      </c>
      <c r="N100" s="8" t="s">
        <v>130</v>
      </c>
      <c r="O100" s="4" t="s">
        <v>58</v>
      </c>
      <c r="P100" s="8" t="s">
        <v>130</v>
      </c>
      <c r="Q100" s="4" t="s">
        <v>58</v>
      </c>
      <c r="R100" s="8" t="s">
        <v>130</v>
      </c>
      <c r="S100" s="4" t="s">
        <v>58</v>
      </c>
      <c r="T100" s="8" t="s">
        <v>130</v>
      </c>
      <c r="U100" s="4" t="s">
        <v>58</v>
      </c>
      <c r="V100" s="8" t="s">
        <v>130</v>
      </c>
      <c r="W100" s="4" t="s">
        <v>58</v>
      </c>
      <c r="AA100" s="4" t="s">
        <v>161</v>
      </c>
      <c r="AB100" s="4" t="s">
        <v>0</v>
      </c>
      <c r="AC100" s="4" t="s">
        <v>1</v>
      </c>
      <c r="AD100" s="4" t="s">
        <v>2</v>
      </c>
      <c r="AE100" s="4" t="s">
        <v>3</v>
      </c>
      <c r="AF100" s="4" t="s">
        <v>4</v>
      </c>
      <c r="AG100" s="4" t="s">
        <v>5</v>
      </c>
      <c r="AH100" s="4" t="s">
        <v>6</v>
      </c>
      <c r="AI100" s="4" t="s">
        <v>79</v>
      </c>
      <c r="AJ100" s="4" t="s">
        <v>81</v>
      </c>
      <c r="AK100" s="4" t="s">
        <v>9</v>
      </c>
    </row>
    <row r="101" spans="1:51" ht="15.5" x14ac:dyDescent="0.35">
      <c r="A101" s="5" t="s">
        <v>152</v>
      </c>
      <c r="C101">
        <v>16</v>
      </c>
      <c r="D101" s="16">
        <v>0.8</v>
      </c>
      <c r="E101" s="3">
        <f>+D101*E$62</f>
        <v>0.1818955907706041</v>
      </c>
      <c r="F101" s="16">
        <v>0.8</v>
      </c>
      <c r="G101" s="3">
        <f>+F101*G$62</f>
        <v>0.16438368288879701</v>
      </c>
      <c r="H101" s="16">
        <v>0.8</v>
      </c>
      <c r="I101" s="3">
        <f>+H101*I$62</f>
        <v>7.8174185499816209E-2</v>
      </c>
      <c r="J101" s="16">
        <v>0.8</v>
      </c>
      <c r="K101" s="3">
        <f>+J101*K$62</f>
        <v>7.6376464003472949E-3</v>
      </c>
      <c r="L101" s="16">
        <v>0.8</v>
      </c>
      <c r="M101" s="3">
        <f>+L101*M$62</f>
        <v>1.3300768068467195E-2</v>
      </c>
      <c r="N101" s="16">
        <v>0.8</v>
      </c>
      <c r="O101" s="3">
        <f>+N101*O$62</f>
        <v>0.68900311755193988</v>
      </c>
      <c r="P101" s="16">
        <v>0.8</v>
      </c>
      <c r="Q101" s="3">
        <f>+P101*Q$62</f>
        <v>0.33193632770834597</v>
      </c>
      <c r="R101" s="16">
        <v>0.2</v>
      </c>
      <c r="S101" s="3">
        <f>+R101*S$62</f>
        <v>4.3783061942842651E-3</v>
      </c>
      <c r="T101" s="16">
        <v>0.8</v>
      </c>
      <c r="U101" s="3">
        <f>+T101*U$62</f>
        <v>1.3383085859655312E-3</v>
      </c>
      <c r="V101" s="16">
        <v>0.8</v>
      </c>
      <c r="W101" s="3">
        <f>+V101*W$62</f>
        <v>4.6700980609450916E-2</v>
      </c>
      <c r="X101" s="3">
        <f>+W101+U101+S101+Q101+O101+M101+K101+I101+G101+E101</f>
        <v>1.5187489142780184</v>
      </c>
      <c r="AA101" s="5" t="s">
        <v>152</v>
      </c>
      <c r="AB101" s="16">
        <f>+D101</f>
        <v>0.8</v>
      </c>
      <c r="AC101" s="16">
        <f>+F101</f>
        <v>0.8</v>
      </c>
      <c r="AD101" s="16">
        <f>+H101</f>
        <v>0.8</v>
      </c>
      <c r="AE101" s="16">
        <f>+J101</f>
        <v>0.8</v>
      </c>
      <c r="AF101" s="16">
        <f>+L101</f>
        <v>0.8</v>
      </c>
      <c r="AG101" s="16">
        <f>+N101</f>
        <v>0.8</v>
      </c>
      <c r="AH101" s="16">
        <f>+P101</f>
        <v>0.8</v>
      </c>
      <c r="AI101" s="16">
        <f>+R101</f>
        <v>0.2</v>
      </c>
      <c r="AJ101" s="16">
        <f>+T101</f>
        <v>0.8</v>
      </c>
      <c r="AK101" s="16">
        <f>+V101</f>
        <v>0.8</v>
      </c>
    </row>
    <row r="102" spans="1:51" ht="15.5" x14ac:dyDescent="0.35">
      <c r="A102" s="5" t="s">
        <v>153</v>
      </c>
      <c r="C102">
        <v>18</v>
      </c>
      <c r="D102" s="16">
        <v>0.2</v>
      </c>
      <c r="E102" s="3">
        <f>+D102*E$62</f>
        <v>4.5473897692651026E-2</v>
      </c>
      <c r="F102" s="16">
        <v>0.2</v>
      </c>
      <c r="G102" s="3">
        <f>+F102*G$62</f>
        <v>4.1095920722199253E-2</v>
      </c>
      <c r="H102" s="16">
        <v>0.2</v>
      </c>
      <c r="I102" s="3">
        <f>+H102*I$62</f>
        <v>1.9543546374954052E-2</v>
      </c>
      <c r="J102" s="16">
        <v>0.2</v>
      </c>
      <c r="K102" s="3">
        <f>+J102*K$62</f>
        <v>1.9094116000868237E-3</v>
      </c>
      <c r="L102" s="16">
        <v>0.2</v>
      </c>
      <c r="M102" s="3">
        <f>+L102*M$62</f>
        <v>3.3251920171167987E-3</v>
      </c>
      <c r="N102" s="16">
        <v>0.2</v>
      </c>
      <c r="O102" s="3">
        <f>+N102*O$62</f>
        <v>0.17225077938798497</v>
      </c>
      <c r="P102" s="16">
        <v>0.2</v>
      </c>
      <c r="Q102" s="3">
        <f>+P102*Q$62</f>
        <v>8.2984081927086492E-2</v>
      </c>
      <c r="R102" s="16">
        <v>0.8</v>
      </c>
      <c r="S102" s="3">
        <f>+R102*S$62</f>
        <v>1.751322477713706E-2</v>
      </c>
      <c r="T102" s="16">
        <v>0.2</v>
      </c>
      <c r="U102" s="3">
        <f>+T102*U$62</f>
        <v>3.3457714649138279E-4</v>
      </c>
      <c r="V102" s="16">
        <v>0.2</v>
      </c>
      <c r="W102" s="3">
        <f>+V102*W$62</f>
        <v>1.1675245152362729E-2</v>
      </c>
      <c r="X102" s="3">
        <f>+W102+U102+S102+Q102+O102+M102+K102+I102+G102+E102</f>
        <v>0.39610587679807058</v>
      </c>
      <c r="AA102" s="5" t="s">
        <v>153</v>
      </c>
      <c r="AB102" s="16">
        <f>+D102</f>
        <v>0.2</v>
      </c>
      <c r="AC102" s="16">
        <f>+F102</f>
        <v>0.2</v>
      </c>
      <c r="AD102" s="16">
        <f>+H102</f>
        <v>0.2</v>
      </c>
      <c r="AE102" s="16">
        <f>+J102</f>
        <v>0.2</v>
      </c>
      <c r="AF102" s="16">
        <f>+L102</f>
        <v>0.2</v>
      </c>
      <c r="AG102" s="16">
        <f>+N102</f>
        <v>0.2</v>
      </c>
      <c r="AH102" s="16">
        <f>+P102</f>
        <v>0.2</v>
      </c>
      <c r="AI102" s="16">
        <f>+R102</f>
        <v>0.8</v>
      </c>
      <c r="AJ102" s="16">
        <f>+T102</f>
        <v>0.2</v>
      </c>
      <c r="AK102" s="16">
        <f>+V102</f>
        <v>0.2</v>
      </c>
    </row>
    <row r="103" spans="1:51" ht="15.5" x14ac:dyDescent="0.35">
      <c r="A103" s="5" t="s">
        <v>10</v>
      </c>
      <c r="D103" s="16">
        <f t="shared" ref="D103:X103" si="98">SUM(D101:D102)</f>
        <v>1</v>
      </c>
      <c r="E103" s="3">
        <f t="shared" si="98"/>
        <v>0.22736948846325514</v>
      </c>
      <c r="F103" s="16">
        <f t="shared" si="98"/>
        <v>1</v>
      </c>
      <c r="G103" s="3">
        <f t="shared" si="98"/>
        <v>0.20547960361099626</v>
      </c>
      <c r="H103" s="16">
        <f t="shared" si="98"/>
        <v>1</v>
      </c>
      <c r="I103" s="3">
        <f t="shared" si="98"/>
        <v>9.7717731874770258E-2</v>
      </c>
      <c r="J103" s="16">
        <f t="shared" si="98"/>
        <v>1</v>
      </c>
      <c r="K103" s="3">
        <f t="shared" si="98"/>
        <v>9.5470580004341186E-3</v>
      </c>
      <c r="L103" s="16">
        <f t="shared" si="98"/>
        <v>1</v>
      </c>
      <c r="M103" s="3">
        <f t="shared" si="98"/>
        <v>1.6625960085583993E-2</v>
      </c>
      <c r="N103" s="16">
        <f t="shared" si="98"/>
        <v>1</v>
      </c>
      <c r="O103" s="3">
        <f t="shared" si="98"/>
        <v>0.86125389693992482</v>
      </c>
      <c r="P103" s="16">
        <f t="shared" si="98"/>
        <v>1</v>
      </c>
      <c r="Q103" s="3">
        <f t="shared" si="98"/>
        <v>0.41492040963543247</v>
      </c>
      <c r="R103" s="16">
        <f t="shared" ref="R103" si="99">SUM(R101:R102)</f>
        <v>1</v>
      </c>
      <c r="S103" s="3">
        <f t="shared" si="98"/>
        <v>2.1891530971421325E-2</v>
      </c>
      <c r="T103" s="16">
        <f t="shared" ref="T103" si="100">SUM(T101:T102)</f>
        <v>1</v>
      </c>
      <c r="U103" s="3">
        <f t="shared" si="98"/>
        <v>1.672885732456914E-3</v>
      </c>
      <c r="V103" s="16">
        <f t="shared" ref="V103" si="101">SUM(V101:V102)</f>
        <v>1</v>
      </c>
      <c r="W103" s="3">
        <f t="shared" si="98"/>
        <v>5.8376225761813644E-2</v>
      </c>
      <c r="X103" s="3">
        <f t="shared" si="98"/>
        <v>1.9148547910760889</v>
      </c>
      <c r="AA103" s="5" t="s">
        <v>10</v>
      </c>
      <c r="AB103" s="16">
        <f>+D103</f>
        <v>1</v>
      </c>
      <c r="AC103" s="16">
        <f>+F103</f>
        <v>1</v>
      </c>
      <c r="AD103" s="16">
        <f>+G103</f>
        <v>0.20547960361099626</v>
      </c>
      <c r="AE103" s="16">
        <f>+H103</f>
        <v>1</v>
      </c>
      <c r="AF103" s="16">
        <f>+L103</f>
        <v>1</v>
      </c>
      <c r="AG103" s="16">
        <f>+N103</f>
        <v>1</v>
      </c>
      <c r="AH103" s="16">
        <f>+P103</f>
        <v>1</v>
      </c>
      <c r="AI103" s="16">
        <f>+R103</f>
        <v>1</v>
      </c>
      <c r="AJ103" s="16">
        <f>+T103</f>
        <v>1</v>
      </c>
      <c r="AK103" s="16">
        <f>+V103</f>
        <v>1</v>
      </c>
    </row>
    <row r="104" spans="1:51" ht="15.5" x14ac:dyDescent="0.35">
      <c r="A104" s="5"/>
      <c r="D104" s="16"/>
      <c r="E104" s="3"/>
      <c r="F104" s="16"/>
      <c r="G104" s="3"/>
      <c r="H104" s="16"/>
      <c r="I104" s="3"/>
      <c r="J104" s="16"/>
      <c r="K104" s="3"/>
      <c r="L104" s="16"/>
      <c r="M104" s="3"/>
      <c r="N104" s="16"/>
      <c r="O104" s="3"/>
      <c r="P104" s="16"/>
      <c r="Q104" s="3"/>
      <c r="R104" s="16"/>
      <c r="S104" s="3"/>
      <c r="T104" s="16"/>
      <c r="U104" s="3"/>
      <c r="V104" s="16"/>
      <c r="W104" s="3"/>
      <c r="X104" s="3"/>
      <c r="AA104" s="5"/>
    </row>
    <row r="105" spans="1:51" ht="15.5" x14ac:dyDescent="0.35">
      <c r="A105" s="4" t="s">
        <v>162</v>
      </c>
      <c r="D105" s="16"/>
      <c r="E105" s="3"/>
      <c r="F105" s="16"/>
      <c r="G105" s="3"/>
      <c r="H105" s="3"/>
      <c r="I105" s="3"/>
      <c r="J105" s="3"/>
      <c r="K105" s="3"/>
      <c r="L105" s="3"/>
      <c r="M105" s="3"/>
      <c r="N105" s="3"/>
      <c r="O105" s="3"/>
      <c r="P105" s="3"/>
      <c r="Q105" s="3"/>
      <c r="R105" s="3"/>
      <c r="S105" s="3"/>
      <c r="T105" s="3"/>
      <c r="U105" s="3"/>
      <c r="V105" s="3"/>
      <c r="W105" s="3"/>
      <c r="X105" s="3"/>
      <c r="AA105" s="4" t="s">
        <v>163</v>
      </c>
      <c r="AB105" s="4" t="s">
        <v>0</v>
      </c>
      <c r="AC105" s="4" t="s">
        <v>1</v>
      </c>
      <c r="AD105" s="4" t="s">
        <v>2</v>
      </c>
      <c r="AE105" s="4" t="s">
        <v>3</v>
      </c>
      <c r="AF105" s="4" t="s">
        <v>4</v>
      </c>
      <c r="AG105" s="4" t="s">
        <v>5</v>
      </c>
      <c r="AH105" s="4" t="s">
        <v>6</v>
      </c>
      <c r="AI105" s="4" t="s">
        <v>79</v>
      </c>
      <c r="AJ105" s="4" t="s">
        <v>81</v>
      </c>
      <c r="AK105" s="4" t="s">
        <v>9</v>
      </c>
      <c r="AL105" t="s">
        <v>126</v>
      </c>
      <c r="AN105" s="4" t="s">
        <v>164</v>
      </c>
      <c r="AO105" s="4" t="s">
        <v>0</v>
      </c>
      <c r="AP105" s="4" t="s">
        <v>1</v>
      </c>
      <c r="AQ105" s="4" t="s">
        <v>2</v>
      </c>
      <c r="AR105" s="4" t="s">
        <v>3</v>
      </c>
      <c r="AS105" s="4" t="s">
        <v>4</v>
      </c>
      <c r="AT105" s="4" t="s">
        <v>5</v>
      </c>
      <c r="AU105" s="4" t="s">
        <v>6</v>
      </c>
      <c r="AV105" s="4" t="s">
        <v>79</v>
      </c>
      <c r="AW105" s="4" t="s">
        <v>81</v>
      </c>
      <c r="AX105" s="4" t="s">
        <v>9</v>
      </c>
      <c r="AY105" t="s">
        <v>126</v>
      </c>
    </row>
    <row r="106" spans="1:51" ht="15.5" x14ac:dyDescent="0.35">
      <c r="A106" s="5" t="s">
        <v>165</v>
      </c>
      <c r="B106" t="s">
        <v>166</v>
      </c>
      <c r="C106">
        <v>15</v>
      </c>
      <c r="D106" s="16">
        <v>0.8</v>
      </c>
      <c r="E106" s="3">
        <f t="shared" ref="E106:E113" si="102">+D106*(E$40-E$103)</f>
        <v>181.71369517983348</v>
      </c>
      <c r="F106" s="16">
        <v>0.75</v>
      </c>
      <c r="G106" s="3">
        <f t="shared" ref="G106:G113" si="103">+F106*(G$40-G$103)</f>
        <v>153.95559300553893</v>
      </c>
      <c r="H106" s="16">
        <v>0</v>
      </c>
      <c r="I106" s="3">
        <f t="shared" ref="I106:I113" si="104">+H106*(I$40-I$103)</f>
        <v>0</v>
      </c>
      <c r="J106" s="16">
        <v>0</v>
      </c>
      <c r="K106" s="3">
        <f t="shared" ref="K106:K113" si="105">+J106*(K$40-K$103)</f>
        <v>0</v>
      </c>
      <c r="L106" s="16">
        <v>0.5</v>
      </c>
      <c r="M106" s="3">
        <f t="shared" ref="M106:M113" si="106">+L106*(M$40-M$103)</f>
        <v>8.3046670627492052</v>
      </c>
      <c r="N106" s="16">
        <v>0.2</v>
      </c>
      <c r="O106" s="3">
        <f t="shared" ref="O106:O113" si="107">+N106*(O$40-O$103)</f>
        <v>172.078528608597</v>
      </c>
      <c r="P106" s="16">
        <v>0.2</v>
      </c>
      <c r="Q106" s="3">
        <f t="shared" ref="Q106:Q113" si="108">+P106*(Q$40-Q$103)</f>
        <v>82.901097845159399</v>
      </c>
      <c r="R106" s="16">
        <v>0</v>
      </c>
      <c r="S106" s="3">
        <f t="shared" ref="S106:S113" si="109">+R106*(S$40-S$103)</f>
        <v>0</v>
      </c>
      <c r="T106" s="16">
        <v>0</v>
      </c>
      <c r="U106" s="3">
        <f t="shared" ref="U106:U113" si="110">+T106*(U$40-U$103)</f>
        <v>0</v>
      </c>
      <c r="V106" s="16">
        <v>0</v>
      </c>
      <c r="W106" s="3">
        <f t="shared" ref="W106:W113" si="111">+V106*(W$40-W$103)</f>
        <v>0</v>
      </c>
      <c r="X106" s="3">
        <f>+W106+U106+S106+Q106+O106+M106+K106+I106+G106+E106</f>
        <v>598.95358170187808</v>
      </c>
      <c r="AA106" s="5" t="s">
        <v>165</v>
      </c>
      <c r="AB106" s="16">
        <f t="shared" ref="AB106:AB113" si="112">+D106</f>
        <v>0.8</v>
      </c>
      <c r="AC106" s="16">
        <f t="shared" ref="AC106:AC113" si="113">+F106</f>
        <v>0.75</v>
      </c>
      <c r="AD106" s="16">
        <f t="shared" ref="AD106:AD111" si="114">+H106</f>
        <v>0</v>
      </c>
      <c r="AE106" s="16">
        <f t="shared" ref="AE106:AE111" si="115">+J106</f>
        <v>0</v>
      </c>
      <c r="AF106" s="16">
        <f t="shared" ref="AF106:AF113" si="116">+L106</f>
        <v>0.5</v>
      </c>
      <c r="AG106" s="16">
        <f t="shared" ref="AG106:AG113" si="117">+N106</f>
        <v>0.2</v>
      </c>
      <c r="AH106" s="16">
        <f t="shared" ref="AH106:AH113" si="118">+P106</f>
        <v>0.2</v>
      </c>
      <c r="AI106" s="16">
        <f t="shared" ref="AI106:AI113" si="119">+R106</f>
        <v>0</v>
      </c>
      <c r="AJ106" s="16">
        <f t="shared" ref="AJ106:AJ113" si="120">+T106</f>
        <v>0</v>
      </c>
      <c r="AK106" s="16">
        <f t="shared" ref="AK106:AK113" si="121">+V106</f>
        <v>0</v>
      </c>
      <c r="AN106" s="5" t="s">
        <v>165</v>
      </c>
      <c r="AO106" s="3">
        <f t="shared" ref="AO106:AO113" si="122">+E106</f>
        <v>181.71369517983348</v>
      </c>
      <c r="AP106" s="3">
        <f t="shared" ref="AP106:AP113" si="123">+G106</f>
        <v>153.95559300553893</v>
      </c>
      <c r="AQ106" s="3">
        <f t="shared" ref="AQ106:AQ113" si="124">+I106</f>
        <v>0</v>
      </c>
      <c r="AR106" s="3">
        <f t="shared" ref="AR106:AR113" si="125">+K106</f>
        <v>0</v>
      </c>
      <c r="AS106" s="3">
        <f t="shared" ref="AS106:AS113" si="126">+M106</f>
        <v>8.3046670627492052</v>
      </c>
      <c r="AT106" s="3">
        <f t="shared" ref="AT106:AT113" si="127">+O106</f>
        <v>172.078528608597</v>
      </c>
      <c r="AU106" s="3">
        <f t="shared" ref="AU106:AU113" si="128">+Q106</f>
        <v>82.901097845159399</v>
      </c>
      <c r="AV106" s="3">
        <f t="shared" ref="AV106:AV113" si="129">+S106</f>
        <v>0</v>
      </c>
      <c r="AW106" s="3">
        <f t="shared" ref="AW106:AW113" si="130">+U106</f>
        <v>0</v>
      </c>
      <c r="AX106" s="3">
        <f t="shared" ref="AX106:AX113" si="131">+W106</f>
        <v>0</v>
      </c>
      <c r="AY106" s="3">
        <f>SUM(AO106:AX106)</f>
        <v>598.95358170187797</v>
      </c>
    </row>
    <row r="107" spans="1:51" ht="15.5" x14ac:dyDescent="0.35">
      <c r="A107" s="5" t="s">
        <v>168</v>
      </c>
      <c r="B107" t="s">
        <v>169</v>
      </c>
      <c r="C107">
        <v>25</v>
      </c>
      <c r="D107" s="16">
        <v>0</v>
      </c>
      <c r="E107" s="3">
        <f t="shared" si="102"/>
        <v>0</v>
      </c>
      <c r="F107" s="16">
        <v>0</v>
      </c>
      <c r="G107" s="3">
        <f t="shared" si="103"/>
        <v>0</v>
      </c>
      <c r="H107" s="16">
        <v>0.2</v>
      </c>
      <c r="I107" s="3">
        <f t="shared" si="104"/>
        <v>19.5240028285791</v>
      </c>
      <c r="J107" s="16">
        <v>0.2</v>
      </c>
      <c r="K107" s="3">
        <f t="shared" si="105"/>
        <v>1.9075021884867369</v>
      </c>
      <c r="L107" s="16">
        <v>0.1</v>
      </c>
      <c r="M107" s="3">
        <f t="shared" si="106"/>
        <v>1.6609334125498412</v>
      </c>
      <c r="N107" s="16">
        <v>0.35</v>
      </c>
      <c r="O107" s="3">
        <f t="shared" si="107"/>
        <v>301.13742506504468</v>
      </c>
      <c r="P107" s="16">
        <v>0.2</v>
      </c>
      <c r="Q107" s="3">
        <f t="shared" si="108"/>
        <v>82.901097845159399</v>
      </c>
      <c r="R107" s="16">
        <v>0</v>
      </c>
      <c r="S107" s="3">
        <f t="shared" si="109"/>
        <v>0</v>
      </c>
      <c r="T107" s="16">
        <v>0</v>
      </c>
      <c r="U107" s="3">
        <f t="shared" si="110"/>
        <v>0</v>
      </c>
      <c r="V107" s="16">
        <v>0</v>
      </c>
      <c r="W107" s="3">
        <f t="shared" si="111"/>
        <v>0</v>
      </c>
      <c r="X107" s="3">
        <f>+W107+U107+S107+Q107+O107+M107+K107+I107+G107+E107</f>
        <v>407.13096133981975</v>
      </c>
      <c r="Y107" s="3">
        <f>+X106+X107</f>
        <v>1006.0845430416978</v>
      </c>
      <c r="Z107" s="24">
        <f>+Y107/(X$48-X$49-X77-X85)</f>
        <v>0.89089468208481937</v>
      </c>
      <c r="AA107" s="5" t="s">
        <v>168</v>
      </c>
      <c r="AB107" s="16">
        <f t="shared" si="112"/>
        <v>0</v>
      </c>
      <c r="AC107" s="16">
        <f t="shared" si="113"/>
        <v>0</v>
      </c>
      <c r="AD107" s="16">
        <f t="shared" si="114"/>
        <v>0.2</v>
      </c>
      <c r="AE107" s="16">
        <f t="shared" si="115"/>
        <v>0.2</v>
      </c>
      <c r="AF107" s="16">
        <f t="shared" si="116"/>
        <v>0.1</v>
      </c>
      <c r="AG107" s="16">
        <f t="shared" si="117"/>
        <v>0.35</v>
      </c>
      <c r="AH107" s="16">
        <f t="shared" si="118"/>
        <v>0.2</v>
      </c>
      <c r="AI107" s="16">
        <f t="shared" si="119"/>
        <v>0</v>
      </c>
      <c r="AJ107" s="16">
        <f t="shared" si="120"/>
        <v>0</v>
      </c>
      <c r="AK107" s="16">
        <f t="shared" si="121"/>
        <v>0</v>
      </c>
      <c r="AN107" s="5" t="s">
        <v>168</v>
      </c>
      <c r="AO107" s="3">
        <f t="shared" si="122"/>
        <v>0</v>
      </c>
      <c r="AP107" s="3">
        <f t="shared" si="123"/>
        <v>0</v>
      </c>
      <c r="AQ107" s="3">
        <f t="shared" si="124"/>
        <v>19.5240028285791</v>
      </c>
      <c r="AR107" s="3">
        <f t="shared" si="125"/>
        <v>1.9075021884867369</v>
      </c>
      <c r="AS107" s="3">
        <f t="shared" si="126"/>
        <v>1.6609334125498412</v>
      </c>
      <c r="AT107" s="3">
        <f t="shared" si="127"/>
        <v>301.13742506504468</v>
      </c>
      <c r="AU107" s="3">
        <f t="shared" si="128"/>
        <v>82.901097845159399</v>
      </c>
      <c r="AV107" s="3">
        <f t="shared" si="129"/>
        <v>0</v>
      </c>
      <c r="AW107" s="3">
        <f t="shared" si="130"/>
        <v>0</v>
      </c>
      <c r="AX107" s="3">
        <f t="shared" si="131"/>
        <v>0</v>
      </c>
      <c r="AY107" s="3">
        <f t="shared" ref="AY107:AY113" si="132">SUM(AO107:AX107)</f>
        <v>407.13096133981981</v>
      </c>
    </row>
    <row r="108" spans="1:51" ht="15.5" x14ac:dyDescent="0.35">
      <c r="A108" s="5" t="s">
        <v>156</v>
      </c>
      <c r="B108" t="s">
        <v>143</v>
      </c>
      <c r="C108">
        <v>25</v>
      </c>
      <c r="D108" s="16">
        <v>0.05</v>
      </c>
      <c r="E108" s="3">
        <f t="shared" si="102"/>
        <v>11.357105948739592</v>
      </c>
      <c r="F108" s="16">
        <v>0.05</v>
      </c>
      <c r="G108" s="3">
        <f t="shared" si="103"/>
        <v>10.263706200369263</v>
      </c>
      <c r="H108" s="16">
        <v>0</v>
      </c>
      <c r="I108" s="3">
        <f t="shared" si="104"/>
        <v>0</v>
      </c>
      <c r="J108" s="16">
        <v>0</v>
      </c>
      <c r="K108" s="3">
        <f t="shared" si="105"/>
        <v>0</v>
      </c>
      <c r="L108" s="16">
        <v>0.1</v>
      </c>
      <c r="M108" s="3">
        <f t="shared" si="106"/>
        <v>1.6609334125498412</v>
      </c>
      <c r="N108" s="16">
        <v>0</v>
      </c>
      <c r="O108" s="3">
        <f t="shared" si="107"/>
        <v>0</v>
      </c>
      <c r="P108" s="16">
        <v>0.2</v>
      </c>
      <c r="Q108" s="3">
        <f t="shared" si="108"/>
        <v>82.901097845159399</v>
      </c>
      <c r="R108" s="16">
        <v>0.2</v>
      </c>
      <c r="S108" s="3">
        <f t="shared" si="109"/>
        <v>4.3739278880899812</v>
      </c>
      <c r="T108" s="16">
        <v>0.2</v>
      </c>
      <c r="U108" s="3">
        <f t="shared" si="110"/>
        <v>0.33424256934489138</v>
      </c>
      <c r="V108" s="16">
        <v>0.2</v>
      </c>
      <c r="W108" s="3">
        <f t="shared" si="111"/>
        <v>11.663569907210366</v>
      </c>
      <c r="X108" s="3">
        <f>+W108+U108+S108+Q108+O108+M108+K108+I108+G108+E108</f>
        <v>122.55458377146331</v>
      </c>
      <c r="AA108" s="5" t="s">
        <v>156</v>
      </c>
      <c r="AB108" s="16">
        <f t="shared" si="112"/>
        <v>0.05</v>
      </c>
      <c r="AC108" s="16">
        <f t="shared" si="113"/>
        <v>0.05</v>
      </c>
      <c r="AD108" s="16">
        <f t="shared" si="114"/>
        <v>0</v>
      </c>
      <c r="AE108" s="16">
        <f t="shared" si="115"/>
        <v>0</v>
      </c>
      <c r="AF108" s="16">
        <f t="shared" si="116"/>
        <v>0.1</v>
      </c>
      <c r="AG108" s="16">
        <f t="shared" si="117"/>
        <v>0</v>
      </c>
      <c r="AH108" s="16">
        <f t="shared" si="118"/>
        <v>0.2</v>
      </c>
      <c r="AI108" s="16">
        <f t="shared" si="119"/>
        <v>0.2</v>
      </c>
      <c r="AJ108" s="16">
        <f t="shared" si="120"/>
        <v>0.2</v>
      </c>
      <c r="AK108" s="16">
        <f t="shared" si="121"/>
        <v>0.2</v>
      </c>
      <c r="AN108" s="5" t="s">
        <v>156</v>
      </c>
      <c r="AO108" s="3">
        <f t="shared" si="122"/>
        <v>11.357105948739592</v>
      </c>
      <c r="AP108" s="3">
        <f t="shared" si="123"/>
        <v>10.263706200369263</v>
      </c>
      <c r="AQ108" s="3">
        <f t="shared" si="124"/>
        <v>0</v>
      </c>
      <c r="AR108" s="3">
        <f t="shared" si="125"/>
        <v>0</v>
      </c>
      <c r="AS108" s="3">
        <f t="shared" si="126"/>
        <v>1.6609334125498412</v>
      </c>
      <c r="AT108" s="3">
        <f t="shared" si="127"/>
        <v>0</v>
      </c>
      <c r="AU108" s="3">
        <f t="shared" si="128"/>
        <v>82.901097845159399</v>
      </c>
      <c r="AV108" s="3">
        <f t="shared" si="129"/>
        <v>4.3739278880899812</v>
      </c>
      <c r="AW108" s="3">
        <f t="shared" si="130"/>
        <v>0.33424256934489138</v>
      </c>
      <c r="AX108" s="3">
        <f t="shared" si="131"/>
        <v>11.663569907210366</v>
      </c>
      <c r="AY108" s="3">
        <f t="shared" si="132"/>
        <v>122.55458377146334</v>
      </c>
    </row>
    <row r="109" spans="1:51" ht="15.5" x14ac:dyDescent="0.35">
      <c r="A109" s="5" t="s">
        <v>170</v>
      </c>
      <c r="B109" t="s">
        <v>140</v>
      </c>
      <c r="C109">
        <v>25</v>
      </c>
      <c r="D109" s="16">
        <v>0.05</v>
      </c>
      <c r="E109" s="3">
        <f t="shared" si="102"/>
        <v>11.357105948739592</v>
      </c>
      <c r="F109" s="16">
        <v>0.05</v>
      </c>
      <c r="G109" s="3">
        <f t="shared" si="103"/>
        <v>10.263706200369263</v>
      </c>
      <c r="H109" s="16">
        <v>0.1</v>
      </c>
      <c r="I109" s="3">
        <f t="shared" si="104"/>
        <v>9.7620014142895499</v>
      </c>
      <c r="J109" s="16">
        <v>0.1</v>
      </c>
      <c r="K109" s="3">
        <f t="shared" si="105"/>
        <v>0.95375109424336846</v>
      </c>
      <c r="L109" s="16">
        <v>0.1</v>
      </c>
      <c r="M109" s="3">
        <f t="shared" si="106"/>
        <v>1.6609334125498412</v>
      </c>
      <c r="N109" s="16">
        <v>0.15</v>
      </c>
      <c r="O109" s="3">
        <f t="shared" si="107"/>
        <v>129.05889645644774</v>
      </c>
      <c r="P109" s="16">
        <v>0.1</v>
      </c>
      <c r="Q109" s="3">
        <f t="shared" si="108"/>
        <v>41.450548922579699</v>
      </c>
      <c r="R109" s="16">
        <v>0.1</v>
      </c>
      <c r="S109" s="3">
        <f t="shared" si="109"/>
        <v>2.1869639440449906</v>
      </c>
      <c r="T109" s="16">
        <v>0.1</v>
      </c>
      <c r="U109" s="3">
        <f t="shared" si="110"/>
        <v>0.16712128467244569</v>
      </c>
      <c r="V109" s="16">
        <v>0.1</v>
      </c>
      <c r="W109" s="3">
        <f t="shared" si="111"/>
        <v>5.8317849536051831</v>
      </c>
      <c r="X109" s="3">
        <f t="shared" ref="X109:X113" si="133">+W109+U109+S109+Q109+O109+M109+K109+I109+G109+E109</f>
        <v>212.69281363154167</v>
      </c>
      <c r="AA109" s="5" t="s">
        <v>170</v>
      </c>
      <c r="AB109" s="16">
        <f t="shared" si="112"/>
        <v>0.05</v>
      </c>
      <c r="AC109" s="16">
        <f t="shared" si="113"/>
        <v>0.05</v>
      </c>
      <c r="AD109" s="16">
        <f t="shared" si="114"/>
        <v>0.1</v>
      </c>
      <c r="AE109" s="16">
        <f t="shared" si="115"/>
        <v>0.1</v>
      </c>
      <c r="AF109" s="16">
        <f t="shared" si="116"/>
        <v>0.1</v>
      </c>
      <c r="AG109" s="16">
        <f t="shared" si="117"/>
        <v>0.15</v>
      </c>
      <c r="AH109" s="16">
        <f t="shared" si="118"/>
        <v>0.1</v>
      </c>
      <c r="AI109" s="16">
        <f t="shared" si="119"/>
        <v>0.1</v>
      </c>
      <c r="AJ109" s="16">
        <f t="shared" si="120"/>
        <v>0.1</v>
      </c>
      <c r="AK109" s="16">
        <f t="shared" si="121"/>
        <v>0.1</v>
      </c>
      <c r="AN109" s="5" t="s">
        <v>170</v>
      </c>
      <c r="AO109" s="3">
        <f t="shared" si="122"/>
        <v>11.357105948739592</v>
      </c>
      <c r="AP109" s="3">
        <f t="shared" si="123"/>
        <v>10.263706200369263</v>
      </c>
      <c r="AQ109" s="3">
        <f t="shared" si="124"/>
        <v>9.7620014142895499</v>
      </c>
      <c r="AR109" s="3">
        <f t="shared" si="125"/>
        <v>0.95375109424336846</v>
      </c>
      <c r="AS109" s="3">
        <f t="shared" si="126"/>
        <v>1.6609334125498412</v>
      </c>
      <c r="AT109" s="3">
        <f t="shared" si="127"/>
        <v>129.05889645644774</v>
      </c>
      <c r="AU109" s="3">
        <f t="shared" si="128"/>
        <v>41.450548922579699</v>
      </c>
      <c r="AV109" s="3">
        <f t="shared" si="129"/>
        <v>2.1869639440449906</v>
      </c>
      <c r="AW109" s="3">
        <f t="shared" si="130"/>
        <v>0.16712128467244569</v>
      </c>
      <c r="AX109" s="3">
        <f t="shared" si="131"/>
        <v>5.8317849536051831</v>
      </c>
      <c r="AY109" s="3">
        <f t="shared" si="132"/>
        <v>212.69281363154167</v>
      </c>
    </row>
    <row r="110" spans="1:51" ht="15.5" x14ac:dyDescent="0.35">
      <c r="A110" s="5" t="s">
        <v>158</v>
      </c>
      <c r="B110" t="s">
        <v>143</v>
      </c>
      <c r="C110">
        <v>25</v>
      </c>
      <c r="D110" s="16">
        <v>0.1</v>
      </c>
      <c r="E110" s="3">
        <f t="shared" si="102"/>
        <v>22.714211897479185</v>
      </c>
      <c r="F110" s="16">
        <v>0.05</v>
      </c>
      <c r="G110" s="3">
        <f t="shared" si="103"/>
        <v>10.263706200369263</v>
      </c>
      <c r="H110" s="16">
        <v>0.1</v>
      </c>
      <c r="I110" s="3">
        <f t="shared" si="104"/>
        <v>9.7620014142895499</v>
      </c>
      <c r="J110" s="16">
        <v>0.1</v>
      </c>
      <c r="K110" s="3">
        <f t="shared" si="105"/>
        <v>0.95375109424336846</v>
      </c>
      <c r="L110" s="16">
        <v>0.1</v>
      </c>
      <c r="M110" s="3">
        <f t="shared" si="106"/>
        <v>1.6609334125498412</v>
      </c>
      <c r="N110" s="16">
        <v>0.1</v>
      </c>
      <c r="O110" s="3">
        <f t="shared" si="107"/>
        <v>86.039264304298499</v>
      </c>
      <c r="P110" s="16">
        <v>0.1</v>
      </c>
      <c r="Q110" s="3">
        <f t="shared" si="108"/>
        <v>41.450548922579699</v>
      </c>
      <c r="R110" s="16">
        <v>0.1</v>
      </c>
      <c r="S110" s="3">
        <f t="shared" si="109"/>
        <v>2.1869639440449906</v>
      </c>
      <c r="T110" s="16">
        <v>0.1</v>
      </c>
      <c r="U110" s="3">
        <f t="shared" si="110"/>
        <v>0.16712128467244569</v>
      </c>
      <c r="V110" s="16">
        <v>0.1</v>
      </c>
      <c r="W110" s="3">
        <f t="shared" si="111"/>
        <v>5.8317849536051831</v>
      </c>
      <c r="X110" s="3">
        <f t="shared" si="133"/>
        <v>181.030287428132</v>
      </c>
      <c r="AA110" s="5" t="s">
        <v>158</v>
      </c>
      <c r="AB110" s="16">
        <f t="shared" si="112"/>
        <v>0.1</v>
      </c>
      <c r="AC110" s="16">
        <f t="shared" si="113"/>
        <v>0.05</v>
      </c>
      <c r="AD110" s="16">
        <f t="shared" si="114"/>
        <v>0.1</v>
      </c>
      <c r="AE110" s="16">
        <f t="shared" si="115"/>
        <v>0.1</v>
      </c>
      <c r="AF110" s="16">
        <f t="shared" si="116"/>
        <v>0.1</v>
      </c>
      <c r="AG110" s="16">
        <f t="shared" si="117"/>
        <v>0.1</v>
      </c>
      <c r="AH110" s="16">
        <f t="shared" si="118"/>
        <v>0.1</v>
      </c>
      <c r="AI110" s="16">
        <f t="shared" si="119"/>
        <v>0.1</v>
      </c>
      <c r="AJ110" s="16">
        <f t="shared" si="120"/>
        <v>0.1</v>
      </c>
      <c r="AK110" s="16">
        <f t="shared" si="121"/>
        <v>0.1</v>
      </c>
      <c r="AN110" s="5" t="s">
        <v>158</v>
      </c>
      <c r="AO110" s="3">
        <f t="shared" si="122"/>
        <v>22.714211897479185</v>
      </c>
      <c r="AP110" s="3">
        <f t="shared" si="123"/>
        <v>10.263706200369263</v>
      </c>
      <c r="AQ110" s="3">
        <f t="shared" si="124"/>
        <v>9.7620014142895499</v>
      </c>
      <c r="AR110" s="3">
        <f t="shared" si="125"/>
        <v>0.95375109424336846</v>
      </c>
      <c r="AS110" s="3">
        <f t="shared" si="126"/>
        <v>1.6609334125498412</v>
      </c>
      <c r="AT110" s="3">
        <f t="shared" si="127"/>
        <v>86.039264304298499</v>
      </c>
      <c r="AU110" s="3">
        <f t="shared" si="128"/>
        <v>41.450548922579699</v>
      </c>
      <c r="AV110" s="3">
        <f t="shared" si="129"/>
        <v>2.1869639440449906</v>
      </c>
      <c r="AW110" s="3">
        <f t="shared" si="130"/>
        <v>0.16712128467244569</v>
      </c>
      <c r="AX110" s="3">
        <f t="shared" si="131"/>
        <v>5.8317849536051831</v>
      </c>
      <c r="AY110" s="3">
        <f t="shared" si="132"/>
        <v>181.03028742813203</v>
      </c>
    </row>
    <row r="111" spans="1:51" ht="15.5" x14ac:dyDescent="0.35">
      <c r="A111" s="5" t="s">
        <v>159</v>
      </c>
      <c r="B111" t="s">
        <v>143</v>
      </c>
      <c r="C111">
        <v>25</v>
      </c>
      <c r="D111" s="16">
        <v>0</v>
      </c>
      <c r="E111" s="3">
        <f t="shared" si="102"/>
        <v>0</v>
      </c>
      <c r="F111" s="16">
        <v>0</v>
      </c>
      <c r="G111" s="3">
        <f t="shared" si="103"/>
        <v>0</v>
      </c>
      <c r="H111" s="16">
        <v>0</v>
      </c>
      <c r="I111" s="3">
        <f t="shared" si="104"/>
        <v>0</v>
      </c>
      <c r="J111" s="16">
        <v>0</v>
      </c>
      <c r="K111" s="3">
        <f t="shared" si="105"/>
        <v>0</v>
      </c>
      <c r="L111" s="16">
        <v>0</v>
      </c>
      <c r="M111" s="3">
        <f t="shared" si="106"/>
        <v>0</v>
      </c>
      <c r="N111" s="16">
        <v>0</v>
      </c>
      <c r="O111" s="3">
        <f t="shared" si="107"/>
        <v>0</v>
      </c>
      <c r="P111" s="16">
        <v>0</v>
      </c>
      <c r="Q111" s="3">
        <f t="shared" si="108"/>
        <v>0</v>
      </c>
      <c r="R111" s="16">
        <v>0</v>
      </c>
      <c r="S111" s="3">
        <f t="shared" si="109"/>
        <v>0</v>
      </c>
      <c r="T111" s="16">
        <v>0</v>
      </c>
      <c r="U111" s="3">
        <f t="shared" si="110"/>
        <v>0</v>
      </c>
      <c r="V111" s="16">
        <v>0</v>
      </c>
      <c r="W111" s="3">
        <f t="shared" si="111"/>
        <v>0</v>
      </c>
      <c r="X111" s="3">
        <f t="shared" si="133"/>
        <v>0</v>
      </c>
      <c r="AA111" s="5" t="s">
        <v>159</v>
      </c>
      <c r="AB111" s="16">
        <f t="shared" si="112"/>
        <v>0</v>
      </c>
      <c r="AC111" s="16">
        <f t="shared" si="113"/>
        <v>0</v>
      </c>
      <c r="AD111" s="16">
        <f t="shared" si="114"/>
        <v>0</v>
      </c>
      <c r="AE111" s="16">
        <f t="shared" si="115"/>
        <v>0</v>
      </c>
      <c r="AF111" s="16">
        <f t="shared" si="116"/>
        <v>0</v>
      </c>
      <c r="AG111" s="16">
        <f t="shared" si="117"/>
        <v>0</v>
      </c>
      <c r="AH111" s="16">
        <f t="shared" si="118"/>
        <v>0</v>
      </c>
      <c r="AI111" s="16">
        <f t="shared" si="119"/>
        <v>0</v>
      </c>
      <c r="AJ111" s="16">
        <f t="shared" si="120"/>
        <v>0</v>
      </c>
      <c r="AK111" s="16">
        <f t="shared" si="121"/>
        <v>0</v>
      </c>
      <c r="AN111" s="5" t="s">
        <v>159</v>
      </c>
      <c r="AO111" s="3">
        <f t="shared" si="122"/>
        <v>0</v>
      </c>
      <c r="AP111" s="3">
        <f t="shared" si="123"/>
        <v>0</v>
      </c>
      <c r="AQ111" s="3">
        <f t="shared" si="124"/>
        <v>0</v>
      </c>
      <c r="AR111" s="3">
        <f t="shared" si="125"/>
        <v>0</v>
      </c>
      <c r="AS111" s="3">
        <f t="shared" si="126"/>
        <v>0</v>
      </c>
      <c r="AT111" s="3">
        <f t="shared" si="127"/>
        <v>0</v>
      </c>
      <c r="AU111" s="3">
        <f t="shared" si="128"/>
        <v>0</v>
      </c>
      <c r="AV111" s="3">
        <f t="shared" si="129"/>
        <v>0</v>
      </c>
      <c r="AW111" s="3">
        <f t="shared" si="130"/>
        <v>0</v>
      </c>
      <c r="AX111" s="3">
        <f t="shared" si="131"/>
        <v>0</v>
      </c>
      <c r="AY111" s="3">
        <f t="shared" si="132"/>
        <v>0</v>
      </c>
    </row>
    <row r="112" spans="1:51" ht="15.5" x14ac:dyDescent="0.35">
      <c r="A112" s="5" t="s">
        <v>148</v>
      </c>
      <c r="B112" t="s">
        <v>146</v>
      </c>
      <c r="C112">
        <v>35</v>
      </c>
      <c r="D112" s="16">
        <v>0</v>
      </c>
      <c r="E112" s="3">
        <f t="shared" si="102"/>
        <v>0</v>
      </c>
      <c r="F112" s="16">
        <v>0</v>
      </c>
      <c r="G112" s="3">
        <f t="shared" si="103"/>
        <v>0</v>
      </c>
      <c r="H112" s="16">
        <v>0.1</v>
      </c>
      <c r="I112" s="3">
        <f t="shared" si="104"/>
        <v>9.7620014142895499</v>
      </c>
      <c r="J112" s="16">
        <v>0.1</v>
      </c>
      <c r="K112" s="3">
        <f t="shared" si="105"/>
        <v>0.95375109424336846</v>
      </c>
      <c r="L112" s="16">
        <v>0</v>
      </c>
      <c r="M112" s="3">
        <f t="shared" si="106"/>
        <v>0</v>
      </c>
      <c r="N112" s="16">
        <v>0</v>
      </c>
      <c r="O112" s="3">
        <f t="shared" si="107"/>
        <v>0</v>
      </c>
      <c r="P112" s="16">
        <v>0</v>
      </c>
      <c r="Q112" s="3">
        <f t="shared" si="108"/>
        <v>0</v>
      </c>
      <c r="R112" s="16">
        <v>0</v>
      </c>
      <c r="S112" s="3">
        <f t="shared" si="109"/>
        <v>0</v>
      </c>
      <c r="T112" s="16">
        <v>0</v>
      </c>
      <c r="U112" s="3">
        <f t="shared" si="110"/>
        <v>0</v>
      </c>
      <c r="V112" s="16">
        <v>0</v>
      </c>
      <c r="W112" s="3">
        <f t="shared" si="111"/>
        <v>0</v>
      </c>
      <c r="X112" s="3">
        <f t="shared" si="133"/>
        <v>10.715752508532919</v>
      </c>
      <c r="AA112" s="5" t="s">
        <v>148</v>
      </c>
      <c r="AB112" s="16">
        <f t="shared" si="112"/>
        <v>0</v>
      </c>
      <c r="AC112" s="16">
        <f t="shared" si="113"/>
        <v>0</v>
      </c>
      <c r="AD112" s="16">
        <f>+G112</f>
        <v>0</v>
      </c>
      <c r="AE112" s="16">
        <f>+H112</f>
        <v>0.1</v>
      </c>
      <c r="AF112" s="16">
        <f t="shared" si="116"/>
        <v>0</v>
      </c>
      <c r="AG112" s="16">
        <f t="shared" si="117"/>
        <v>0</v>
      </c>
      <c r="AH112" s="16">
        <f t="shared" si="118"/>
        <v>0</v>
      </c>
      <c r="AI112" s="16">
        <f t="shared" si="119"/>
        <v>0</v>
      </c>
      <c r="AJ112" s="16">
        <f t="shared" si="120"/>
        <v>0</v>
      </c>
      <c r="AK112" s="16">
        <f t="shared" si="121"/>
        <v>0</v>
      </c>
      <c r="AN112" s="5" t="s">
        <v>148</v>
      </c>
      <c r="AO112" s="3">
        <f t="shared" si="122"/>
        <v>0</v>
      </c>
      <c r="AP112" s="3">
        <f t="shared" si="123"/>
        <v>0</v>
      </c>
      <c r="AQ112" s="3">
        <f t="shared" si="124"/>
        <v>9.7620014142895499</v>
      </c>
      <c r="AR112" s="3">
        <f t="shared" si="125"/>
        <v>0.95375109424336846</v>
      </c>
      <c r="AS112" s="3">
        <f t="shared" si="126"/>
        <v>0</v>
      </c>
      <c r="AT112" s="3">
        <f t="shared" si="127"/>
        <v>0</v>
      </c>
      <c r="AU112" s="3">
        <f t="shared" si="128"/>
        <v>0</v>
      </c>
      <c r="AV112" s="3">
        <f t="shared" si="129"/>
        <v>0</v>
      </c>
      <c r="AW112" s="3">
        <f t="shared" si="130"/>
        <v>0</v>
      </c>
      <c r="AX112" s="3">
        <f t="shared" si="131"/>
        <v>0</v>
      </c>
      <c r="AY112" s="3">
        <f t="shared" si="132"/>
        <v>10.715752508532919</v>
      </c>
    </row>
    <row r="113" spans="1:51" ht="15.5" x14ac:dyDescent="0.35">
      <c r="A113" s="5" t="s">
        <v>149</v>
      </c>
      <c r="B113" t="s">
        <v>143</v>
      </c>
      <c r="C113">
        <v>25</v>
      </c>
      <c r="D113" s="16">
        <v>0</v>
      </c>
      <c r="E113" s="3">
        <f t="shared" si="102"/>
        <v>0</v>
      </c>
      <c r="F113" s="16">
        <v>0.1</v>
      </c>
      <c r="G113" s="3">
        <f t="shared" si="103"/>
        <v>20.527412400738527</v>
      </c>
      <c r="H113" s="16">
        <v>0.5</v>
      </c>
      <c r="I113" s="3">
        <f t="shared" si="104"/>
        <v>48.810007071447743</v>
      </c>
      <c r="J113" s="16">
        <v>0.5</v>
      </c>
      <c r="K113" s="3">
        <f t="shared" si="105"/>
        <v>4.7687554712168421</v>
      </c>
      <c r="L113" s="16">
        <v>0.3</v>
      </c>
      <c r="M113" s="3">
        <f t="shared" si="106"/>
        <v>4.9828002376495233</v>
      </c>
      <c r="N113" s="16">
        <v>0.2</v>
      </c>
      <c r="O113" s="3">
        <f t="shared" si="107"/>
        <v>172.078528608597</v>
      </c>
      <c r="P113" s="16">
        <v>0.2</v>
      </c>
      <c r="Q113" s="3">
        <f t="shared" si="108"/>
        <v>82.901097845159399</v>
      </c>
      <c r="R113" s="16">
        <v>0.6</v>
      </c>
      <c r="S113" s="3">
        <f t="shared" si="109"/>
        <v>13.121783664269943</v>
      </c>
      <c r="T113" s="16">
        <v>0.6</v>
      </c>
      <c r="U113" s="3">
        <f t="shared" si="110"/>
        <v>1.0027277080346741</v>
      </c>
      <c r="V113" s="16">
        <v>0.6</v>
      </c>
      <c r="W113" s="3">
        <f t="shared" si="111"/>
        <v>34.990709721631099</v>
      </c>
      <c r="X113" s="3">
        <f t="shared" si="133"/>
        <v>383.1838227287447</v>
      </c>
      <c r="AA113" s="5" t="s">
        <v>149</v>
      </c>
      <c r="AB113" s="16">
        <f t="shared" si="112"/>
        <v>0</v>
      </c>
      <c r="AC113" s="16">
        <f t="shared" si="113"/>
        <v>0.1</v>
      </c>
      <c r="AD113" s="16">
        <f>+G113</f>
        <v>20.527412400738527</v>
      </c>
      <c r="AE113" s="16">
        <f>+H113</f>
        <v>0.5</v>
      </c>
      <c r="AF113" s="16">
        <f t="shared" si="116"/>
        <v>0.3</v>
      </c>
      <c r="AG113" s="16">
        <f t="shared" si="117"/>
        <v>0.2</v>
      </c>
      <c r="AH113" s="16">
        <f t="shared" si="118"/>
        <v>0.2</v>
      </c>
      <c r="AI113" s="16">
        <f t="shared" si="119"/>
        <v>0.6</v>
      </c>
      <c r="AJ113" s="16">
        <f t="shared" si="120"/>
        <v>0.6</v>
      </c>
      <c r="AK113" s="16">
        <f t="shared" si="121"/>
        <v>0.6</v>
      </c>
      <c r="AN113" s="5" t="s">
        <v>149</v>
      </c>
      <c r="AO113" s="3">
        <f t="shared" si="122"/>
        <v>0</v>
      </c>
      <c r="AP113" s="3">
        <f t="shared" si="123"/>
        <v>20.527412400738527</v>
      </c>
      <c r="AQ113" s="3">
        <f t="shared" si="124"/>
        <v>48.810007071447743</v>
      </c>
      <c r="AR113" s="3">
        <f t="shared" si="125"/>
        <v>4.7687554712168421</v>
      </c>
      <c r="AS113" s="3">
        <f t="shared" si="126"/>
        <v>4.9828002376495233</v>
      </c>
      <c r="AT113" s="3">
        <f t="shared" si="127"/>
        <v>172.078528608597</v>
      </c>
      <c r="AU113" s="3">
        <f t="shared" si="128"/>
        <v>82.901097845159399</v>
      </c>
      <c r="AV113" s="3">
        <f t="shared" si="129"/>
        <v>13.121783664269943</v>
      </c>
      <c r="AW113" s="3">
        <f t="shared" si="130"/>
        <v>1.0027277080346741</v>
      </c>
      <c r="AX113" s="3">
        <f t="shared" si="131"/>
        <v>34.990709721631099</v>
      </c>
      <c r="AY113" s="3">
        <f t="shared" si="132"/>
        <v>383.18382272874481</v>
      </c>
    </row>
    <row r="114" spans="1:51" ht="15.5" x14ac:dyDescent="0.35">
      <c r="A114" s="5" t="s">
        <v>10</v>
      </c>
      <c r="D114" s="16">
        <f t="shared" ref="D114:W114" si="134">SUM(D106:D113)</f>
        <v>1.0000000000000002</v>
      </c>
      <c r="E114" s="30">
        <f t="shared" si="134"/>
        <v>227.14211897479183</v>
      </c>
      <c r="F114" s="16">
        <f t="shared" si="134"/>
        <v>1.0000000000000002</v>
      </c>
      <c r="G114" s="30">
        <f t="shared" si="134"/>
        <v>205.27412400738524</v>
      </c>
      <c r="H114" s="16">
        <f t="shared" si="134"/>
        <v>1</v>
      </c>
      <c r="I114" s="30">
        <f t="shared" si="134"/>
        <v>97.620014142895485</v>
      </c>
      <c r="J114" s="16">
        <f t="shared" si="134"/>
        <v>1</v>
      </c>
      <c r="K114" s="30">
        <f t="shared" si="134"/>
        <v>9.5375109424336841</v>
      </c>
      <c r="L114" s="16">
        <f t="shared" si="134"/>
        <v>1.2</v>
      </c>
      <c r="M114" s="30">
        <f t="shared" si="134"/>
        <v>19.931200950598093</v>
      </c>
      <c r="N114" s="16">
        <f t="shared" si="134"/>
        <v>1</v>
      </c>
      <c r="O114" s="30">
        <f t="shared" si="134"/>
        <v>860.39264304298501</v>
      </c>
      <c r="P114" s="16">
        <f t="shared" si="134"/>
        <v>1</v>
      </c>
      <c r="Q114" s="30">
        <f t="shared" si="134"/>
        <v>414.50548922579696</v>
      </c>
      <c r="R114" s="16">
        <f t="shared" si="134"/>
        <v>1</v>
      </c>
      <c r="S114" s="30">
        <f t="shared" si="134"/>
        <v>21.869639440449905</v>
      </c>
      <c r="T114" s="16">
        <f t="shared" si="134"/>
        <v>1</v>
      </c>
      <c r="U114" s="30">
        <f t="shared" si="134"/>
        <v>1.6712128467244569</v>
      </c>
      <c r="V114" s="16">
        <f t="shared" si="134"/>
        <v>1</v>
      </c>
      <c r="W114" s="30">
        <f t="shared" si="134"/>
        <v>58.317849536051831</v>
      </c>
      <c r="X114" s="3">
        <f>SUM(X106:X113)</f>
        <v>1916.2618031101122</v>
      </c>
      <c r="Y114" s="3">
        <f>+X103+X114</f>
        <v>1918.1766579011883</v>
      </c>
      <c r="AN114" s="5" t="s">
        <v>10</v>
      </c>
      <c r="AO114" s="3">
        <f>SUM(AO106:AO113)</f>
        <v>227.14211897479183</v>
      </c>
      <c r="AP114" s="3">
        <f t="shared" ref="AP114:AY114" si="135">SUM(AP106:AP113)</f>
        <v>205.27412400738524</v>
      </c>
      <c r="AQ114" s="3">
        <f t="shared" si="135"/>
        <v>97.620014142895485</v>
      </c>
      <c r="AR114" s="3">
        <f t="shared" si="135"/>
        <v>9.5375109424336841</v>
      </c>
      <c r="AS114" s="3">
        <f t="shared" si="135"/>
        <v>19.931200950598093</v>
      </c>
      <c r="AT114" s="3">
        <f t="shared" si="135"/>
        <v>860.39264304298501</v>
      </c>
      <c r="AU114" s="3">
        <f t="shared" si="135"/>
        <v>414.50548922579696</v>
      </c>
      <c r="AV114" s="3">
        <f t="shared" si="135"/>
        <v>21.869639440449905</v>
      </c>
      <c r="AW114" s="3">
        <f t="shared" si="135"/>
        <v>1.6712128467244569</v>
      </c>
      <c r="AX114" s="3">
        <f t="shared" si="135"/>
        <v>58.317849536051831</v>
      </c>
      <c r="AY114" s="3">
        <f t="shared" si="135"/>
        <v>1916.2618031101124</v>
      </c>
    </row>
    <row r="115" spans="1:51" ht="15.5" x14ac:dyDescent="0.35">
      <c r="A115" s="4" t="s">
        <v>191</v>
      </c>
      <c r="D115" s="16"/>
      <c r="E115" s="30"/>
      <c r="F115" s="16"/>
      <c r="G115" s="30"/>
      <c r="H115" s="16"/>
      <c r="I115" s="30"/>
      <c r="J115" s="16"/>
      <c r="K115" s="30"/>
      <c r="L115" s="16"/>
      <c r="M115" s="30"/>
      <c r="N115" s="16"/>
      <c r="O115" s="30"/>
      <c r="P115" s="16"/>
      <c r="Q115" s="30"/>
      <c r="R115" s="16"/>
      <c r="S115" s="30"/>
      <c r="T115" s="16"/>
      <c r="U115" s="30"/>
      <c r="V115" s="16"/>
      <c r="W115" s="30"/>
      <c r="X115" s="3"/>
      <c r="Y115" s="3"/>
    </row>
    <row r="116" spans="1:51" ht="15.5" x14ac:dyDescent="0.35">
      <c r="A116" s="4" t="s">
        <v>203</v>
      </c>
      <c r="D116" s="16"/>
      <c r="E116" s="30"/>
      <c r="F116" s="16"/>
      <c r="G116" s="30"/>
      <c r="H116" s="16"/>
      <c r="I116" s="30"/>
      <c r="J116" s="16"/>
      <c r="K116" s="30"/>
      <c r="L116" s="16"/>
      <c r="M116" s="30"/>
      <c r="N116" s="16"/>
      <c r="O116" s="30"/>
      <c r="P116" s="16"/>
      <c r="Q116" s="30"/>
      <c r="R116" s="16"/>
      <c r="S116" s="30"/>
      <c r="T116" s="16"/>
      <c r="U116" s="30"/>
      <c r="V116" s="16"/>
      <c r="W116" s="30"/>
      <c r="X116" s="3"/>
      <c r="Y116" s="3"/>
    </row>
    <row r="117" spans="1:51" ht="15.5" x14ac:dyDescent="0.35">
      <c r="A117" s="5" t="s">
        <v>152</v>
      </c>
      <c r="C117">
        <v>16</v>
      </c>
      <c r="D117" s="16">
        <v>0.2</v>
      </c>
      <c r="E117" s="3">
        <f>+D117*E$63</f>
        <v>4.2898965670338546E-2</v>
      </c>
      <c r="F117" s="16">
        <v>0.2</v>
      </c>
      <c r="G117" s="3">
        <f>+F117*G$63</f>
        <v>3.4575512531394438E-2</v>
      </c>
      <c r="H117" s="16">
        <v>0.2</v>
      </c>
      <c r="I117" s="3">
        <f>+H117*I$63</f>
        <v>2.6949930366588926E-2</v>
      </c>
      <c r="J117" s="16">
        <v>0.2</v>
      </c>
      <c r="K117" s="3">
        <f>+J117*K$63</f>
        <v>3.4259070304777394E-3</v>
      </c>
      <c r="L117" s="16">
        <v>0.2</v>
      </c>
      <c r="M117" s="3">
        <f>+L117*M$63</f>
        <v>2.7593866648209699E-3</v>
      </c>
      <c r="N117" s="16">
        <v>0.2</v>
      </c>
      <c r="O117" s="3">
        <f>+N117*O$63</f>
        <v>0.20961365349977165</v>
      </c>
      <c r="P117" s="16">
        <v>0.2</v>
      </c>
      <c r="Q117" s="3">
        <f>+P117*Q$63</f>
        <v>0.10208260611496432</v>
      </c>
      <c r="R117" s="16">
        <v>0.8</v>
      </c>
      <c r="S117" s="3">
        <f>+R117*S$63</f>
        <v>1.1244427404355665E-2</v>
      </c>
      <c r="T117" s="16">
        <v>0.2</v>
      </c>
      <c r="U117" s="3">
        <f>+T117*U$63</f>
        <v>2.9039541035569966E-4</v>
      </c>
      <c r="V117" s="16">
        <v>0.2</v>
      </c>
      <c r="W117" s="3">
        <f>+V117*W$63</f>
        <v>9.9274784003400354E-3</v>
      </c>
      <c r="X117" s="3">
        <f>+W117+U117+S117+Q117+O117+M117+K117+I117+G117+E117</f>
        <v>0.443768263093408</v>
      </c>
      <c r="Y117" s="3"/>
    </row>
    <row r="118" spans="1:51" ht="15.5" x14ac:dyDescent="0.35">
      <c r="A118" s="5" t="s">
        <v>153</v>
      </c>
      <c r="C118">
        <v>18</v>
      </c>
      <c r="D118" s="16">
        <v>0.8</v>
      </c>
      <c r="E118" s="30">
        <f>+D118*E$63</f>
        <v>0.17159586268135418</v>
      </c>
      <c r="F118" s="16">
        <v>0.8</v>
      </c>
      <c r="G118" s="30">
        <f>+F118*G$63</f>
        <v>0.13830205012557775</v>
      </c>
      <c r="H118" s="16">
        <v>0.8</v>
      </c>
      <c r="I118" s="30">
        <f>+H118*I$63</f>
        <v>0.10779972146635571</v>
      </c>
      <c r="J118" s="16">
        <v>0.8</v>
      </c>
      <c r="K118" s="30">
        <f>+J118*K$63</f>
        <v>1.3703628121910958E-2</v>
      </c>
      <c r="L118" s="16">
        <v>0.8</v>
      </c>
      <c r="M118" s="30">
        <f>+L118*M$63</f>
        <v>1.103754665928388E-2</v>
      </c>
      <c r="N118" s="16">
        <v>0.8</v>
      </c>
      <c r="O118" s="30">
        <f>+N118*O$63</f>
        <v>0.83845461399908661</v>
      </c>
      <c r="P118" s="16">
        <v>0.8</v>
      </c>
      <c r="Q118" s="30">
        <f>+P118*Q$63</f>
        <v>0.40833042445985729</v>
      </c>
      <c r="R118" s="16">
        <v>0.2</v>
      </c>
      <c r="S118" s="30">
        <f>+R118*S$63</f>
        <v>2.8111068510889162E-3</v>
      </c>
      <c r="T118" s="16">
        <v>0.8</v>
      </c>
      <c r="U118" s="30">
        <f>+T118*U$63</f>
        <v>1.1615816414227986E-3</v>
      </c>
      <c r="V118" s="16">
        <v>0.8</v>
      </c>
      <c r="W118" s="30">
        <f>+V118*W$63</f>
        <v>3.9709913601360142E-2</v>
      </c>
      <c r="X118" s="3">
        <f>+W118+U118+S118+Q118+O118+M118+K118+I118+G118+E118</f>
        <v>1.7329064496072983</v>
      </c>
      <c r="Y118" s="3"/>
    </row>
    <row r="119" spans="1:51" ht="15.5" x14ac:dyDescent="0.35">
      <c r="A119" s="5" t="s">
        <v>10</v>
      </c>
      <c r="D119" s="16">
        <f t="shared" ref="D119:V119" si="136">SUM(D117:D118)</f>
        <v>1</v>
      </c>
      <c r="E119" s="30">
        <f>SUM(E117:E118)</f>
        <v>0.21449482835169273</v>
      </c>
      <c r="F119" s="16">
        <f t="shared" si="136"/>
        <v>1</v>
      </c>
      <c r="G119" s="30">
        <f>SUM(G117:G118)</f>
        <v>0.17287756265697218</v>
      </c>
      <c r="H119" s="16">
        <f t="shared" si="136"/>
        <v>1</v>
      </c>
      <c r="I119" s="30">
        <f>SUM(I117:I118)</f>
        <v>0.13474965183294463</v>
      </c>
      <c r="J119" s="16">
        <f t="shared" si="136"/>
        <v>1</v>
      </c>
      <c r="K119" s="30">
        <f>SUM(K117:K118)</f>
        <v>1.7129535152388697E-2</v>
      </c>
      <c r="L119" s="16">
        <f t="shared" si="136"/>
        <v>1</v>
      </c>
      <c r="M119" s="30">
        <f>SUM(M117:M118)</f>
        <v>1.379693332410485E-2</v>
      </c>
      <c r="N119" s="16">
        <f t="shared" si="136"/>
        <v>1</v>
      </c>
      <c r="O119" s="30">
        <f>SUM(O117:O118)</f>
        <v>1.0480682674988582</v>
      </c>
      <c r="P119" s="16">
        <f t="shared" si="136"/>
        <v>1</v>
      </c>
      <c r="Q119" s="30">
        <f>SUM(Q117:Q118)</f>
        <v>0.51041303057482157</v>
      </c>
      <c r="R119" s="16">
        <f t="shared" si="136"/>
        <v>1</v>
      </c>
      <c r="S119" s="30">
        <f>SUM(S117:S118)</f>
        <v>1.405553425544458E-2</v>
      </c>
      <c r="T119" s="16">
        <f t="shared" si="136"/>
        <v>1</v>
      </c>
      <c r="U119" s="30">
        <f>SUM(U117:U118)</f>
        <v>1.4519770517784983E-3</v>
      </c>
      <c r="V119" s="16">
        <f t="shared" si="136"/>
        <v>1</v>
      </c>
      <c r="W119" s="30">
        <f>SUM(W117:W118)</f>
        <v>4.9637392001700177E-2</v>
      </c>
      <c r="X119" s="3">
        <f t="shared" ref="X119" si="137">SUM(X117:X118)</f>
        <v>2.1766747127007062</v>
      </c>
      <c r="Y119" s="3"/>
    </row>
    <row r="120" spans="1:51" ht="15.5" x14ac:dyDescent="0.35">
      <c r="A120" s="4" t="s">
        <v>172</v>
      </c>
      <c r="D120" s="16"/>
      <c r="E120" s="30"/>
      <c r="F120" s="16"/>
      <c r="G120" s="30"/>
      <c r="H120" s="16"/>
      <c r="I120" s="30"/>
      <c r="J120" s="16"/>
      <c r="K120" s="30"/>
      <c r="L120" s="16"/>
      <c r="M120" s="30"/>
      <c r="N120" s="16"/>
      <c r="O120" s="30"/>
      <c r="P120" s="16"/>
      <c r="Q120" s="30"/>
      <c r="R120" s="16"/>
      <c r="S120" s="30"/>
      <c r="T120" s="16"/>
      <c r="U120" s="30"/>
      <c r="V120" s="16"/>
      <c r="W120" s="30"/>
      <c r="X120" s="3"/>
      <c r="Y120" s="3"/>
      <c r="AA120" s="4" t="s">
        <v>185</v>
      </c>
      <c r="AB120" s="4" t="s">
        <v>0</v>
      </c>
      <c r="AC120" s="4" t="s">
        <v>1</v>
      </c>
      <c r="AD120" s="4" t="s">
        <v>2</v>
      </c>
      <c r="AE120" s="4" t="s">
        <v>3</v>
      </c>
      <c r="AF120" s="4" t="s">
        <v>4</v>
      </c>
      <c r="AG120" s="4" t="s">
        <v>5</v>
      </c>
      <c r="AH120" s="4" t="s">
        <v>6</v>
      </c>
      <c r="AI120" s="4" t="s">
        <v>7</v>
      </c>
      <c r="AJ120" s="4" t="s">
        <v>8</v>
      </c>
      <c r="AK120" s="4" t="s">
        <v>9</v>
      </c>
      <c r="AL120" s="4" t="s">
        <v>10</v>
      </c>
      <c r="AN120" s="4" t="s">
        <v>185</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156</v>
      </c>
      <c r="B121" t="s">
        <v>143</v>
      </c>
      <c r="C121">
        <v>25</v>
      </c>
      <c r="D121" s="16">
        <v>0.1</v>
      </c>
      <c r="E121" s="3">
        <f t="shared" ref="E121:E127" si="138">+D121*(E$39-E$118)</f>
        <v>21.432323248901135</v>
      </c>
      <c r="F121" s="16">
        <v>0.1</v>
      </c>
      <c r="G121" s="3">
        <f t="shared" ref="G121:G127" si="139">+F121*(G$39-G$118)</f>
        <v>17.273926060684659</v>
      </c>
      <c r="H121" s="16">
        <v>0</v>
      </c>
      <c r="I121" s="3">
        <f>+H121*(I$39-I$118)</f>
        <v>0</v>
      </c>
      <c r="J121" s="16">
        <v>0</v>
      </c>
      <c r="K121" s="3">
        <f>+J121*(K$39-K$118)</f>
        <v>0</v>
      </c>
      <c r="L121" s="16">
        <v>0.1</v>
      </c>
      <c r="M121" s="3">
        <f>+L121*(M$39-M$118)</f>
        <v>1.3785895777445567</v>
      </c>
      <c r="N121" s="16">
        <v>0</v>
      </c>
      <c r="O121" s="3">
        <f>+N121*(O$39-O$118)</f>
        <v>0</v>
      </c>
      <c r="P121" s="16">
        <v>0</v>
      </c>
      <c r="Q121" s="3">
        <f>+P121*(Q$39-Q$118)</f>
        <v>0</v>
      </c>
      <c r="R121" s="16">
        <v>0</v>
      </c>
      <c r="S121" s="3">
        <f>+R121*(S$39-S$118)</f>
        <v>0</v>
      </c>
      <c r="T121" s="16">
        <v>0</v>
      </c>
      <c r="U121" s="3">
        <f>+T121*(U$39-U$118)</f>
        <v>0</v>
      </c>
      <c r="V121" s="16">
        <v>0</v>
      </c>
      <c r="W121" s="3">
        <f>+V121*(W$39-W$118)</f>
        <v>0</v>
      </c>
      <c r="X121" s="3">
        <f>+W121+U121+S121+Q121+O121+M121+K121+I121+G121+E121</f>
        <v>40.084838887330349</v>
      </c>
      <c r="Y121" s="3"/>
      <c r="AA121" s="5" t="s">
        <v>156</v>
      </c>
      <c r="AB121" s="16">
        <f t="shared" ref="AB121:AB126" si="140">+D121</f>
        <v>0.1</v>
      </c>
      <c r="AC121" s="16">
        <f t="shared" ref="AC121:AC126" si="141">+F121</f>
        <v>0.1</v>
      </c>
      <c r="AD121" s="16">
        <f t="shared" ref="AD121:AD126" si="142">+H121</f>
        <v>0</v>
      </c>
      <c r="AE121" s="16">
        <f t="shared" ref="AE121:AE126" si="143">+J121</f>
        <v>0</v>
      </c>
      <c r="AF121" s="16">
        <f t="shared" ref="AF121:AF126" si="144">+L121</f>
        <v>0.1</v>
      </c>
      <c r="AG121" s="16">
        <f t="shared" ref="AG121:AG126" si="145">+N121</f>
        <v>0</v>
      </c>
      <c r="AH121" s="16">
        <f t="shared" ref="AH121:AH126" si="146">+P121</f>
        <v>0</v>
      </c>
      <c r="AI121" s="16">
        <f t="shared" ref="AI121:AI126" si="147">+R121</f>
        <v>0</v>
      </c>
      <c r="AJ121" s="16">
        <f t="shared" ref="AJ121:AJ126" si="148">+T121</f>
        <v>0</v>
      </c>
      <c r="AK121" s="16">
        <f t="shared" ref="AK121:AK126" si="149">+V121</f>
        <v>0</v>
      </c>
      <c r="AN121" s="5" t="s">
        <v>156</v>
      </c>
      <c r="AO121" s="3">
        <f t="shared" ref="AO121:AO126" si="150">+E121</f>
        <v>21.432323248901135</v>
      </c>
      <c r="AP121" s="3">
        <f t="shared" ref="AP121:AP126" si="151">+G121</f>
        <v>17.273926060684659</v>
      </c>
      <c r="AQ121" s="3">
        <f t="shared" ref="AQ121:AQ126" si="152">+I121</f>
        <v>0</v>
      </c>
      <c r="AR121" s="3">
        <f t="shared" ref="AR121:AR126" si="153">+K121</f>
        <v>0</v>
      </c>
      <c r="AS121" s="3">
        <f t="shared" ref="AS121:AS126" si="154">+M121</f>
        <v>1.3785895777445567</v>
      </c>
      <c r="AT121" s="3">
        <f t="shared" ref="AT121:AT126" si="155">+O121</f>
        <v>0</v>
      </c>
      <c r="AU121" s="3">
        <f t="shared" ref="AU121:AU126" si="156">+Q121</f>
        <v>0</v>
      </c>
      <c r="AV121" s="3">
        <f t="shared" ref="AV121:AV126" si="157">+S121</f>
        <v>0</v>
      </c>
      <c r="AW121" s="3">
        <f t="shared" ref="AW121:AW126" si="158">+U121</f>
        <v>0</v>
      </c>
      <c r="AX121" s="3">
        <f t="shared" ref="AX121:AX126" si="159">+W121</f>
        <v>0</v>
      </c>
      <c r="AY121" s="3">
        <f>SUM(AO121:AX121)</f>
        <v>40.084838887330349</v>
      </c>
    </row>
    <row r="122" spans="1:51" ht="15.5" x14ac:dyDescent="0.35">
      <c r="A122" s="5" t="s">
        <v>170</v>
      </c>
      <c r="B122" t="s">
        <v>140</v>
      </c>
      <c r="C122">
        <v>25</v>
      </c>
      <c r="D122" s="16">
        <v>0.1</v>
      </c>
      <c r="E122" s="3">
        <f t="shared" si="138"/>
        <v>21.432323248901135</v>
      </c>
      <c r="F122" s="16">
        <v>0.1</v>
      </c>
      <c r="G122" s="3">
        <f t="shared" si="139"/>
        <v>17.273926060684659</v>
      </c>
      <c r="H122" s="16">
        <v>0.1</v>
      </c>
      <c r="I122" s="3">
        <f t="shared" ref="I122:I127" si="160">+H122*(I$39-I$118)</f>
        <v>13.464185211147829</v>
      </c>
      <c r="J122" s="16">
        <v>0.1</v>
      </c>
      <c r="K122" s="3">
        <f t="shared" ref="K122:K127" si="161">+J122*(K$39-K$118)</f>
        <v>1.7115831524266789</v>
      </c>
      <c r="L122" s="16">
        <v>0.1</v>
      </c>
      <c r="M122" s="3">
        <f t="shared" ref="M122:M127" si="162">+L122*(M$39-M$118)</f>
        <v>1.3785895777445567</v>
      </c>
      <c r="N122" s="16">
        <v>0.1</v>
      </c>
      <c r="O122" s="3">
        <f t="shared" ref="O122:O127" si="163">+N122*(O$39-O$118)</f>
        <v>104.72298128848591</v>
      </c>
      <c r="P122" s="16">
        <v>0.1</v>
      </c>
      <c r="Q122" s="3">
        <f t="shared" ref="Q122:Q127" si="164">+P122*(Q$39-Q$118)</f>
        <v>51.000470015036171</v>
      </c>
      <c r="R122" s="16">
        <v>0.1</v>
      </c>
      <c r="S122" s="3">
        <f t="shared" ref="S122:S127" si="165">+R122*(S$39-S$118)</f>
        <v>1.4052723148593491</v>
      </c>
      <c r="T122" s="16">
        <v>0.1</v>
      </c>
      <c r="U122" s="3">
        <f t="shared" ref="U122:U127" si="166">+T122*(U$39-U$118)</f>
        <v>0.14508154701370754</v>
      </c>
      <c r="V122" s="16">
        <v>0.1</v>
      </c>
      <c r="W122" s="3">
        <f t="shared" ref="W122:W127" si="167">+V122*(W$39-W$118)</f>
        <v>4.9597682088098809</v>
      </c>
      <c r="X122" s="3">
        <f t="shared" ref="X122:X126" si="168">+W122+U122+S122+Q122+O122+M122+K122+I122+G122+E122</f>
        <v>217.49418062510986</v>
      </c>
      <c r="Y122" s="3"/>
      <c r="AA122" s="5" t="s">
        <v>170</v>
      </c>
      <c r="AB122" s="16">
        <f t="shared" si="140"/>
        <v>0.1</v>
      </c>
      <c r="AC122" s="16">
        <f t="shared" si="141"/>
        <v>0.1</v>
      </c>
      <c r="AD122" s="16">
        <f t="shared" si="142"/>
        <v>0.1</v>
      </c>
      <c r="AE122" s="16">
        <f t="shared" si="143"/>
        <v>0.1</v>
      </c>
      <c r="AF122" s="16">
        <f t="shared" si="144"/>
        <v>0.1</v>
      </c>
      <c r="AG122" s="16">
        <f t="shared" si="145"/>
        <v>0.1</v>
      </c>
      <c r="AH122" s="16">
        <f t="shared" si="146"/>
        <v>0.1</v>
      </c>
      <c r="AI122" s="16">
        <f t="shared" si="147"/>
        <v>0.1</v>
      </c>
      <c r="AJ122" s="16">
        <f t="shared" si="148"/>
        <v>0.1</v>
      </c>
      <c r="AK122" s="16">
        <f t="shared" si="149"/>
        <v>0.1</v>
      </c>
      <c r="AN122" s="5" t="s">
        <v>170</v>
      </c>
      <c r="AO122" s="3">
        <f t="shared" si="150"/>
        <v>21.432323248901135</v>
      </c>
      <c r="AP122" s="3">
        <f t="shared" si="151"/>
        <v>17.273926060684659</v>
      </c>
      <c r="AQ122" s="3">
        <f t="shared" si="152"/>
        <v>13.464185211147829</v>
      </c>
      <c r="AR122" s="3">
        <f t="shared" si="153"/>
        <v>1.7115831524266789</v>
      </c>
      <c r="AS122" s="3">
        <f t="shared" si="154"/>
        <v>1.3785895777445567</v>
      </c>
      <c r="AT122" s="3">
        <f t="shared" si="155"/>
        <v>104.72298128848591</v>
      </c>
      <c r="AU122" s="3">
        <f t="shared" si="156"/>
        <v>51.000470015036171</v>
      </c>
      <c r="AV122" s="3">
        <f t="shared" si="157"/>
        <v>1.4052723148593491</v>
      </c>
      <c r="AW122" s="3">
        <f t="shared" si="158"/>
        <v>0.14508154701370754</v>
      </c>
      <c r="AX122" s="3">
        <f t="shared" si="159"/>
        <v>4.9597682088098809</v>
      </c>
      <c r="AY122" s="3">
        <f t="shared" ref="AY122:AY126" si="169">SUM(AO122:AX122)</f>
        <v>217.49418062510992</v>
      </c>
    </row>
    <row r="123" spans="1:51" ht="15.5" x14ac:dyDescent="0.35">
      <c r="A123" s="5" t="s">
        <v>158</v>
      </c>
      <c r="B123" t="s">
        <v>143</v>
      </c>
      <c r="C123">
        <v>25</v>
      </c>
      <c r="D123" s="16">
        <v>0.1</v>
      </c>
      <c r="E123" s="3">
        <f t="shared" si="138"/>
        <v>21.432323248901135</v>
      </c>
      <c r="F123" s="16">
        <v>0.1</v>
      </c>
      <c r="G123" s="3">
        <f t="shared" si="139"/>
        <v>17.273926060684659</v>
      </c>
      <c r="H123" s="16">
        <v>0.1</v>
      </c>
      <c r="I123" s="3">
        <f t="shared" si="160"/>
        <v>13.464185211147829</v>
      </c>
      <c r="J123" s="16">
        <v>0.1</v>
      </c>
      <c r="K123" s="3">
        <f t="shared" si="161"/>
        <v>1.7115831524266789</v>
      </c>
      <c r="L123" s="16">
        <v>0.1</v>
      </c>
      <c r="M123" s="3">
        <f t="shared" si="162"/>
        <v>1.3785895777445567</v>
      </c>
      <c r="N123" s="16">
        <v>0.1</v>
      </c>
      <c r="O123" s="3">
        <f t="shared" si="163"/>
        <v>104.72298128848591</v>
      </c>
      <c r="P123" s="16">
        <v>0.1</v>
      </c>
      <c r="Q123" s="3">
        <f t="shared" si="164"/>
        <v>51.000470015036171</v>
      </c>
      <c r="R123" s="16">
        <v>0.1</v>
      </c>
      <c r="S123" s="3">
        <f t="shared" si="165"/>
        <v>1.4052723148593491</v>
      </c>
      <c r="T123" s="16">
        <v>0.1</v>
      </c>
      <c r="U123" s="3">
        <f t="shared" si="166"/>
        <v>0.14508154701370754</v>
      </c>
      <c r="V123" s="16">
        <v>0.1</v>
      </c>
      <c r="W123" s="3">
        <f t="shared" si="167"/>
        <v>4.9597682088098809</v>
      </c>
      <c r="X123" s="3">
        <f t="shared" si="168"/>
        <v>217.49418062510986</v>
      </c>
      <c r="Y123" s="3"/>
      <c r="AA123" s="5" t="s">
        <v>158</v>
      </c>
      <c r="AB123" s="16">
        <f t="shared" si="140"/>
        <v>0.1</v>
      </c>
      <c r="AC123" s="16">
        <f t="shared" si="141"/>
        <v>0.1</v>
      </c>
      <c r="AD123" s="16">
        <f t="shared" si="142"/>
        <v>0.1</v>
      </c>
      <c r="AE123" s="16">
        <f t="shared" si="143"/>
        <v>0.1</v>
      </c>
      <c r="AF123" s="16">
        <f t="shared" si="144"/>
        <v>0.1</v>
      </c>
      <c r="AG123" s="16">
        <f t="shared" si="145"/>
        <v>0.1</v>
      </c>
      <c r="AH123" s="16">
        <f t="shared" si="146"/>
        <v>0.1</v>
      </c>
      <c r="AI123" s="16">
        <f t="shared" si="147"/>
        <v>0.1</v>
      </c>
      <c r="AJ123" s="16">
        <f t="shared" si="148"/>
        <v>0.1</v>
      </c>
      <c r="AK123" s="16">
        <f t="shared" si="149"/>
        <v>0.1</v>
      </c>
      <c r="AN123" s="5" t="s">
        <v>158</v>
      </c>
      <c r="AO123" s="3">
        <f t="shared" si="150"/>
        <v>21.432323248901135</v>
      </c>
      <c r="AP123" s="3">
        <f t="shared" si="151"/>
        <v>17.273926060684659</v>
      </c>
      <c r="AQ123" s="3">
        <f t="shared" si="152"/>
        <v>13.464185211147829</v>
      </c>
      <c r="AR123" s="3">
        <f t="shared" si="153"/>
        <v>1.7115831524266789</v>
      </c>
      <c r="AS123" s="3">
        <f t="shared" si="154"/>
        <v>1.3785895777445567</v>
      </c>
      <c r="AT123" s="3">
        <f t="shared" si="155"/>
        <v>104.72298128848591</v>
      </c>
      <c r="AU123" s="3">
        <f t="shared" si="156"/>
        <v>51.000470015036171</v>
      </c>
      <c r="AV123" s="3">
        <f t="shared" si="157"/>
        <v>1.4052723148593491</v>
      </c>
      <c r="AW123" s="3">
        <f t="shared" si="158"/>
        <v>0.14508154701370754</v>
      </c>
      <c r="AX123" s="3">
        <f t="shared" si="159"/>
        <v>4.9597682088098809</v>
      </c>
      <c r="AY123" s="3">
        <f t="shared" si="169"/>
        <v>217.49418062510992</v>
      </c>
    </row>
    <row r="124" spans="1:51" ht="15.5" x14ac:dyDescent="0.35">
      <c r="A124" s="5" t="s">
        <v>159</v>
      </c>
      <c r="B124" t="s">
        <v>143</v>
      </c>
      <c r="C124">
        <v>25</v>
      </c>
      <c r="D124" s="16">
        <v>0.02</v>
      </c>
      <c r="E124" s="3">
        <f t="shared" si="138"/>
        <v>4.2864646497802266</v>
      </c>
      <c r="F124" s="16">
        <v>0.02</v>
      </c>
      <c r="G124" s="3">
        <f t="shared" si="139"/>
        <v>3.4547852121369318</v>
      </c>
      <c r="H124" s="16">
        <v>0</v>
      </c>
      <c r="I124" s="3">
        <f t="shared" si="160"/>
        <v>0</v>
      </c>
      <c r="J124" s="16">
        <v>0</v>
      </c>
      <c r="K124" s="3">
        <f t="shared" si="161"/>
        <v>0</v>
      </c>
      <c r="L124" s="16">
        <v>0.02</v>
      </c>
      <c r="M124" s="3">
        <f t="shared" si="162"/>
        <v>0.27571791554891134</v>
      </c>
      <c r="N124" s="16">
        <v>0.02</v>
      </c>
      <c r="O124" s="3">
        <f t="shared" si="163"/>
        <v>20.944596257697182</v>
      </c>
      <c r="P124" s="16">
        <v>0</v>
      </c>
      <c r="Q124" s="3">
        <f t="shared" si="164"/>
        <v>0</v>
      </c>
      <c r="R124" s="16">
        <v>0</v>
      </c>
      <c r="S124" s="3">
        <f t="shared" si="165"/>
        <v>0</v>
      </c>
      <c r="T124" s="16">
        <v>0</v>
      </c>
      <c r="U124" s="3">
        <f t="shared" si="166"/>
        <v>0</v>
      </c>
      <c r="V124" s="16">
        <v>0</v>
      </c>
      <c r="W124" s="3">
        <f t="shared" si="167"/>
        <v>0</v>
      </c>
      <c r="X124" s="3">
        <f t="shared" si="168"/>
        <v>28.961564035163249</v>
      </c>
      <c r="Y124" s="3"/>
      <c r="AA124" s="5" t="s">
        <v>159</v>
      </c>
      <c r="AB124" s="16">
        <f t="shared" si="140"/>
        <v>0.02</v>
      </c>
      <c r="AC124" s="16">
        <f t="shared" si="141"/>
        <v>0.02</v>
      </c>
      <c r="AD124" s="16">
        <f t="shared" si="142"/>
        <v>0</v>
      </c>
      <c r="AE124" s="16">
        <f t="shared" si="143"/>
        <v>0</v>
      </c>
      <c r="AF124" s="16">
        <f t="shared" si="144"/>
        <v>0.02</v>
      </c>
      <c r="AG124" s="16">
        <f t="shared" si="145"/>
        <v>0.02</v>
      </c>
      <c r="AH124" s="16">
        <f t="shared" si="146"/>
        <v>0</v>
      </c>
      <c r="AI124" s="16">
        <f t="shared" si="147"/>
        <v>0</v>
      </c>
      <c r="AJ124" s="16">
        <f t="shared" si="148"/>
        <v>0</v>
      </c>
      <c r="AK124" s="16">
        <f t="shared" si="149"/>
        <v>0</v>
      </c>
      <c r="AN124" s="5" t="s">
        <v>159</v>
      </c>
      <c r="AO124" s="3">
        <f t="shared" si="150"/>
        <v>4.2864646497802266</v>
      </c>
      <c r="AP124" s="3">
        <f t="shared" si="151"/>
        <v>3.4547852121369318</v>
      </c>
      <c r="AQ124" s="3">
        <f t="shared" si="152"/>
        <v>0</v>
      </c>
      <c r="AR124" s="3">
        <f t="shared" si="153"/>
        <v>0</v>
      </c>
      <c r="AS124" s="3">
        <f t="shared" si="154"/>
        <v>0.27571791554891134</v>
      </c>
      <c r="AT124" s="3">
        <f t="shared" si="155"/>
        <v>20.944596257697182</v>
      </c>
      <c r="AU124" s="3">
        <f t="shared" si="156"/>
        <v>0</v>
      </c>
      <c r="AV124" s="3">
        <f t="shared" si="157"/>
        <v>0</v>
      </c>
      <c r="AW124" s="3">
        <f t="shared" si="158"/>
        <v>0</v>
      </c>
      <c r="AX124" s="3">
        <f t="shared" si="159"/>
        <v>0</v>
      </c>
      <c r="AY124" s="3">
        <f t="shared" si="169"/>
        <v>28.961564035163249</v>
      </c>
    </row>
    <row r="125" spans="1:51" ht="15.5" x14ac:dyDescent="0.35">
      <c r="A125" s="5" t="s">
        <v>148</v>
      </c>
      <c r="B125" t="s">
        <v>146</v>
      </c>
      <c r="C125">
        <v>35</v>
      </c>
      <c r="D125" s="16">
        <v>0.2</v>
      </c>
      <c r="E125" s="3">
        <f t="shared" si="138"/>
        <v>42.864646497802269</v>
      </c>
      <c r="F125" s="16">
        <v>0.05</v>
      </c>
      <c r="G125" s="3">
        <f t="shared" si="139"/>
        <v>8.6369630303423293</v>
      </c>
      <c r="H125" s="16">
        <v>0</v>
      </c>
      <c r="I125" s="3">
        <f t="shared" si="160"/>
        <v>0</v>
      </c>
      <c r="J125" s="16">
        <v>0</v>
      </c>
      <c r="K125" s="3">
        <f t="shared" si="161"/>
        <v>0</v>
      </c>
      <c r="L125" s="16">
        <v>0.05</v>
      </c>
      <c r="M125" s="3">
        <f t="shared" si="162"/>
        <v>0.68929478887227835</v>
      </c>
      <c r="N125" s="16">
        <v>0</v>
      </c>
      <c r="O125" s="3">
        <f t="shared" si="163"/>
        <v>0</v>
      </c>
      <c r="P125" s="16">
        <v>0</v>
      </c>
      <c r="Q125" s="3">
        <f t="shared" si="164"/>
        <v>0</v>
      </c>
      <c r="R125" s="16">
        <v>0</v>
      </c>
      <c r="S125" s="3">
        <f t="shared" si="165"/>
        <v>0</v>
      </c>
      <c r="T125" s="16">
        <v>0</v>
      </c>
      <c r="U125" s="3">
        <f t="shared" si="166"/>
        <v>0</v>
      </c>
      <c r="V125" s="16">
        <v>0</v>
      </c>
      <c r="W125" s="3">
        <f t="shared" si="167"/>
        <v>0</v>
      </c>
      <c r="X125" s="3">
        <f t="shared" si="168"/>
        <v>52.190904317016873</v>
      </c>
      <c r="Y125" s="3"/>
      <c r="AA125" s="5" t="s">
        <v>148</v>
      </c>
      <c r="AB125" s="16">
        <f t="shared" si="140"/>
        <v>0.2</v>
      </c>
      <c r="AC125" s="16">
        <f t="shared" si="141"/>
        <v>0.05</v>
      </c>
      <c r="AD125" s="16">
        <f t="shared" si="142"/>
        <v>0</v>
      </c>
      <c r="AE125" s="16">
        <f t="shared" si="143"/>
        <v>0</v>
      </c>
      <c r="AF125" s="16">
        <f t="shared" si="144"/>
        <v>0.05</v>
      </c>
      <c r="AG125" s="16">
        <f t="shared" si="145"/>
        <v>0</v>
      </c>
      <c r="AH125" s="16">
        <f t="shared" si="146"/>
        <v>0</v>
      </c>
      <c r="AI125" s="16">
        <f t="shared" si="147"/>
        <v>0</v>
      </c>
      <c r="AJ125" s="16">
        <f t="shared" si="148"/>
        <v>0</v>
      </c>
      <c r="AK125" s="16">
        <f t="shared" si="149"/>
        <v>0</v>
      </c>
      <c r="AN125" s="5" t="s">
        <v>148</v>
      </c>
      <c r="AO125" s="3">
        <f t="shared" si="150"/>
        <v>42.864646497802269</v>
      </c>
      <c r="AP125" s="3">
        <f t="shared" si="151"/>
        <v>8.6369630303423293</v>
      </c>
      <c r="AQ125" s="3">
        <f t="shared" si="152"/>
        <v>0</v>
      </c>
      <c r="AR125" s="3">
        <f t="shared" si="153"/>
        <v>0</v>
      </c>
      <c r="AS125" s="3">
        <f t="shared" si="154"/>
        <v>0.68929478887227835</v>
      </c>
      <c r="AT125" s="3">
        <f t="shared" si="155"/>
        <v>0</v>
      </c>
      <c r="AU125" s="3">
        <f t="shared" si="156"/>
        <v>0</v>
      </c>
      <c r="AV125" s="3">
        <f t="shared" si="157"/>
        <v>0</v>
      </c>
      <c r="AW125" s="3">
        <f t="shared" si="158"/>
        <v>0</v>
      </c>
      <c r="AX125" s="3">
        <f t="shared" si="159"/>
        <v>0</v>
      </c>
      <c r="AY125" s="3">
        <f t="shared" si="169"/>
        <v>52.19090431701688</v>
      </c>
    </row>
    <row r="126" spans="1:51" ht="15.5" x14ac:dyDescent="0.35">
      <c r="A126" s="5" t="s">
        <v>149</v>
      </c>
      <c r="B126" t="s">
        <v>143</v>
      </c>
      <c r="C126">
        <v>25</v>
      </c>
      <c r="D126" s="16">
        <v>0.48</v>
      </c>
      <c r="E126" s="3">
        <f t="shared" si="138"/>
        <v>102.87515159472544</v>
      </c>
      <c r="F126" s="16">
        <v>0.63</v>
      </c>
      <c r="G126" s="3">
        <f t="shared" si="139"/>
        <v>108.82573418231335</v>
      </c>
      <c r="H126" s="16">
        <v>0.8</v>
      </c>
      <c r="I126" s="3">
        <f t="shared" si="160"/>
        <v>107.71348168918263</v>
      </c>
      <c r="J126" s="16">
        <v>0.8</v>
      </c>
      <c r="K126" s="3">
        <f t="shared" si="161"/>
        <v>13.692665219413431</v>
      </c>
      <c r="L126" s="16">
        <v>0.63</v>
      </c>
      <c r="M126" s="3">
        <f t="shared" si="162"/>
        <v>8.6851143397907062</v>
      </c>
      <c r="N126" s="16">
        <v>0.78</v>
      </c>
      <c r="O126" s="3">
        <f t="shared" si="163"/>
        <v>816.83925405019011</v>
      </c>
      <c r="P126" s="16">
        <v>0.8</v>
      </c>
      <c r="Q126" s="3">
        <f t="shared" si="164"/>
        <v>408.00376012028937</v>
      </c>
      <c r="R126" s="16">
        <v>0.8</v>
      </c>
      <c r="S126" s="3">
        <f t="shared" si="165"/>
        <v>11.242178518874793</v>
      </c>
      <c r="T126" s="16">
        <v>0.8</v>
      </c>
      <c r="U126" s="3">
        <f t="shared" si="166"/>
        <v>1.1606523761096603</v>
      </c>
      <c r="V126" s="16">
        <v>0.8</v>
      </c>
      <c r="W126" s="3">
        <f t="shared" si="167"/>
        <v>39.678145670479047</v>
      </c>
      <c r="X126" s="3">
        <f t="shared" si="168"/>
        <v>1618.7161377613684</v>
      </c>
      <c r="Y126" s="3"/>
      <c r="AA126" s="5" t="s">
        <v>149</v>
      </c>
      <c r="AB126" s="16">
        <f t="shared" si="140"/>
        <v>0.48</v>
      </c>
      <c r="AC126" s="16">
        <f t="shared" si="141"/>
        <v>0.63</v>
      </c>
      <c r="AD126" s="16">
        <f t="shared" si="142"/>
        <v>0.8</v>
      </c>
      <c r="AE126" s="16">
        <f t="shared" si="143"/>
        <v>0.8</v>
      </c>
      <c r="AF126" s="16">
        <f t="shared" si="144"/>
        <v>0.63</v>
      </c>
      <c r="AG126" s="16">
        <f t="shared" si="145"/>
        <v>0.78</v>
      </c>
      <c r="AH126" s="16">
        <f t="shared" si="146"/>
        <v>0.8</v>
      </c>
      <c r="AI126" s="16">
        <f t="shared" si="147"/>
        <v>0.8</v>
      </c>
      <c r="AJ126" s="16">
        <f t="shared" si="148"/>
        <v>0.8</v>
      </c>
      <c r="AK126" s="16">
        <f t="shared" si="149"/>
        <v>0.8</v>
      </c>
      <c r="AN126" s="5" t="s">
        <v>149</v>
      </c>
      <c r="AO126" s="3">
        <f t="shared" si="150"/>
        <v>102.87515159472544</v>
      </c>
      <c r="AP126" s="3">
        <f t="shared" si="151"/>
        <v>108.82573418231335</v>
      </c>
      <c r="AQ126" s="3">
        <f t="shared" si="152"/>
        <v>107.71348168918263</v>
      </c>
      <c r="AR126" s="3">
        <f t="shared" si="153"/>
        <v>13.692665219413431</v>
      </c>
      <c r="AS126" s="3">
        <f t="shared" si="154"/>
        <v>8.6851143397907062</v>
      </c>
      <c r="AT126" s="3">
        <f t="shared" si="155"/>
        <v>816.83925405019011</v>
      </c>
      <c r="AU126" s="3">
        <f t="shared" si="156"/>
        <v>408.00376012028937</v>
      </c>
      <c r="AV126" s="3">
        <f t="shared" si="157"/>
        <v>11.242178518874793</v>
      </c>
      <c r="AW126" s="3">
        <f t="shared" si="158"/>
        <v>1.1606523761096603</v>
      </c>
      <c r="AX126" s="3">
        <f t="shared" si="159"/>
        <v>39.678145670479047</v>
      </c>
      <c r="AY126" s="3">
        <f t="shared" si="169"/>
        <v>1618.7161377613686</v>
      </c>
    </row>
    <row r="127" spans="1:51" ht="15.5" x14ac:dyDescent="0.35">
      <c r="A127" s="5" t="s">
        <v>10</v>
      </c>
      <c r="D127" s="16">
        <f t="shared" ref="D127:F127" si="170">SUM(D121:D126)</f>
        <v>1</v>
      </c>
      <c r="E127" s="3">
        <f t="shared" si="138"/>
        <v>214.32323248901133</v>
      </c>
      <c r="F127" s="16">
        <f t="shared" si="170"/>
        <v>1</v>
      </c>
      <c r="G127" s="3">
        <f t="shared" si="139"/>
        <v>172.73926060684659</v>
      </c>
      <c r="H127" s="16">
        <f t="shared" ref="H127" si="171">SUM(H121:H126)</f>
        <v>1</v>
      </c>
      <c r="I127" s="3">
        <f t="shared" si="160"/>
        <v>134.64185211147827</v>
      </c>
      <c r="J127" s="16">
        <f t="shared" ref="J127" si="172">SUM(J121:J126)</f>
        <v>1</v>
      </c>
      <c r="K127" s="3">
        <f t="shared" si="161"/>
        <v>17.115831524266788</v>
      </c>
      <c r="L127" s="16">
        <f t="shared" ref="L127" si="173">SUM(L121:L126)</f>
        <v>1</v>
      </c>
      <c r="M127" s="3">
        <f t="shared" si="162"/>
        <v>13.785895777445566</v>
      </c>
      <c r="N127" s="16">
        <f t="shared" ref="N127" si="174">SUM(N121:N126)</f>
        <v>1</v>
      </c>
      <c r="O127" s="3">
        <f t="shared" si="163"/>
        <v>1047.229812884859</v>
      </c>
      <c r="P127" s="16">
        <f t="shared" ref="P127" si="175">SUM(P121:P126)</f>
        <v>1</v>
      </c>
      <c r="Q127" s="3">
        <f t="shared" si="164"/>
        <v>510.00470015036171</v>
      </c>
      <c r="R127" s="16">
        <f t="shared" ref="R127" si="176">SUM(R121:R126)</f>
        <v>1</v>
      </c>
      <c r="S127" s="3">
        <f t="shared" si="165"/>
        <v>14.05272314859349</v>
      </c>
      <c r="T127" s="16">
        <f t="shared" ref="T127" si="177">SUM(T121:T126)</f>
        <v>1</v>
      </c>
      <c r="U127" s="3">
        <f t="shared" si="166"/>
        <v>1.4508154701370755</v>
      </c>
      <c r="V127" s="16">
        <f t="shared" ref="V127" si="178">SUM(V121:V126)</f>
        <v>1</v>
      </c>
      <c r="W127" s="3">
        <f t="shared" si="167"/>
        <v>49.597682088098807</v>
      </c>
      <c r="X127" s="3">
        <f t="shared" ref="X127" si="179">SUM(X121:X126)</f>
        <v>2174.9418062510986</v>
      </c>
      <c r="Y127" s="3"/>
      <c r="AA127" s="5" t="s">
        <v>10</v>
      </c>
      <c r="AN127" s="5" t="s">
        <v>10</v>
      </c>
      <c r="AO127" s="3">
        <f>SUM(AO121:AO126)</f>
        <v>214.32323248901133</v>
      </c>
      <c r="AP127" s="3">
        <f t="shared" ref="AP127:AY127" si="180">SUM(AP121:AP126)</f>
        <v>172.73926060684659</v>
      </c>
      <c r="AQ127" s="3">
        <f t="shared" si="180"/>
        <v>134.64185211147827</v>
      </c>
      <c r="AR127" s="3">
        <f t="shared" si="180"/>
        <v>17.115831524266788</v>
      </c>
      <c r="AS127" s="3">
        <f t="shared" si="180"/>
        <v>13.785895777445566</v>
      </c>
      <c r="AT127" s="3">
        <f t="shared" si="180"/>
        <v>1047.229812884859</v>
      </c>
      <c r="AU127" s="3">
        <f t="shared" si="180"/>
        <v>510.00470015036171</v>
      </c>
      <c r="AV127" s="3">
        <f t="shared" si="180"/>
        <v>14.052723148593492</v>
      </c>
      <c r="AW127" s="3">
        <f t="shared" si="180"/>
        <v>1.4508154701370755</v>
      </c>
      <c r="AX127" s="3">
        <f t="shared" si="180"/>
        <v>49.597682088098807</v>
      </c>
      <c r="AY127" s="3">
        <f t="shared" si="180"/>
        <v>2174.941806251099</v>
      </c>
    </row>
    <row r="128" spans="1:51" ht="15.5" x14ac:dyDescent="0.35">
      <c r="A128" s="4" t="s">
        <v>175</v>
      </c>
      <c r="E128" s="4" t="s">
        <v>72</v>
      </c>
      <c r="F128" s="4"/>
      <c r="G128" s="4" t="s">
        <v>73</v>
      </c>
      <c r="H128" s="4"/>
      <c r="I128" s="4" t="s">
        <v>80</v>
      </c>
      <c r="J128" s="4"/>
      <c r="K128" s="4" t="s">
        <v>75</v>
      </c>
      <c r="L128" s="4"/>
      <c r="M128" s="4" t="s">
        <v>76</v>
      </c>
      <c r="N128" s="4"/>
      <c r="O128" s="4" t="s">
        <v>77</v>
      </c>
      <c r="P128" s="4"/>
      <c r="Q128" s="4" t="s">
        <v>78</v>
      </c>
      <c r="R128" s="4"/>
      <c r="S128" s="4" t="s">
        <v>79</v>
      </c>
      <c r="T128" s="4"/>
      <c r="U128" s="4" t="s">
        <v>81</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11399.801676076231</v>
      </c>
      <c r="F129" s="11"/>
      <c r="G129" s="12">
        <f>+G36</f>
        <v>7517.0660634386204</v>
      </c>
      <c r="H129" s="11"/>
      <c r="I129" s="12">
        <f>+I36</f>
        <v>7157.393307066186</v>
      </c>
      <c r="J129" s="11"/>
      <c r="K129" s="12">
        <f>+K36</f>
        <v>1553.4400729050567</v>
      </c>
      <c r="L129" s="11"/>
      <c r="M129" s="12">
        <f>+M36</f>
        <v>877.91740426316665</v>
      </c>
      <c r="N129" s="11"/>
      <c r="O129" s="12">
        <f>+O36</f>
        <v>50831.290018590349</v>
      </c>
      <c r="P129" s="11"/>
      <c r="Q129" s="12">
        <f>+Q36</f>
        <v>23643.775129016081</v>
      </c>
      <c r="R129" s="11"/>
      <c r="S129" s="12">
        <f>+S36</f>
        <v>1148.734264841203</v>
      </c>
      <c r="T129" s="11"/>
      <c r="U129" s="12">
        <f>+U36</f>
        <v>41.040799368499606</v>
      </c>
      <c r="V129" s="11"/>
      <c r="W129" s="12">
        <f>+W36</f>
        <v>1463.4365367288215</v>
      </c>
      <c r="X129" s="12">
        <f>+X36</f>
        <v>105633.8952722942</v>
      </c>
      <c r="AA129" s="5" t="s">
        <v>30</v>
      </c>
      <c r="AB129" s="12">
        <f>+E129</f>
        <v>11399.801676076231</v>
      </c>
      <c r="AC129" s="12">
        <f>+G129</f>
        <v>7517.0660634386204</v>
      </c>
      <c r="AD129" s="12">
        <f>+I129</f>
        <v>7157.393307066186</v>
      </c>
      <c r="AE129" s="12">
        <f>+K129</f>
        <v>1553.4400729050567</v>
      </c>
      <c r="AF129" s="12">
        <f>+M129</f>
        <v>877.91740426316665</v>
      </c>
      <c r="AG129" s="12">
        <f>+O129</f>
        <v>50831.290018590349</v>
      </c>
      <c r="AH129" s="12">
        <f>+Q129</f>
        <v>23643.775129016081</v>
      </c>
      <c r="AI129" s="12">
        <f>+S129</f>
        <v>1148.734264841203</v>
      </c>
      <c r="AJ129" s="12">
        <f>+U129</f>
        <v>41.040799368499606</v>
      </c>
      <c r="AK129" s="12">
        <f>+W129</f>
        <v>1463.4365367288215</v>
      </c>
      <c r="AL129" s="12">
        <f>+X129</f>
        <v>105633.8952722942</v>
      </c>
      <c r="AM129" s="5"/>
      <c r="AN129" s="5"/>
    </row>
    <row r="130" spans="1:40" ht="15.5" x14ac:dyDescent="0.35">
      <c r="A130" s="5" t="s">
        <v>269</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63</v>
      </c>
      <c r="AB130" s="12">
        <f t="shared" ref="AB130:AB146" si="181">+E130</f>
        <v>0</v>
      </c>
      <c r="AC130" s="12">
        <f t="shared" ref="AC130:AC146" si="182">+G130</f>
        <v>0</v>
      </c>
      <c r="AD130" s="12">
        <f t="shared" ref="AD130:AD146" si="183">+I130</f>
        <v>0</v>
      </c>
      <c r="AE130" s="12">
        <f t="shared" ref="AE130:AE146" si="184">+K130</f>
        <v>0</v>
      </c>
      <c r="AF130" s="12">
        <f t="shared" ref="AF130:AF146" si="185">+M130</f>
        <v>0</v>
      </c>
      <c r="AG130" s="12">
        <f t="shared" ref="AG130:AG146" si="186">+O130</f>
        <v>0</v>
      </c>
      <c r="AH130" s="12">
        <f t="shared" ref="AH130:AH146" si="187">+Q130</f>
        <v>0</v>
      </c>
      <c r="AI130" s="12">
        <f t="shared" ref="AI130:AI146" si="188">+S130</f>
        <v>0</v>
      </c>
      <c r="AJ130" s="12">
        <f t="shared" ref="AJ130:AJ145" si="189">+U130</f>
        <v>0</v>
      </c>
      <c r="AK130" s="12">
        <f t="shared" ref="AK130:AL145" si="190">+W130</f>
        <v>0</v>
      </c>
      <c r="AL130" s="12">
        <f t="shared" si="190"/>
        <v>0</v>
      </c>
      <c r="AM130" s="5"/>
      <c r="AN130" s="5"/>
    </row>
    <row r="131" spans="1:40" ht="15.5" x14ac:dyDescent="0.35">
      <c r="A131" s="5" t="s">
        <v>282</v>
      </c>
      <c r="E131" s="12">
        <f>+E114</f>
        <v>227.14211897479183</v>
      </c>
      <c r="F131" s="11"/>
      <c r="G131" s="12">
        <f>+G114</f>
        <v>205.27412400738524</v>
      </c>
      <c r="H131" s="11"/>
      <c r="I131" s="12">
        <f>+I114</f>
        <v>97.620014142895485</v>
      </c>
      <c r="J131" s="11"/>
      <c r="K131" s="12">
        <f>+K114</f>
        <v>9.5375109424336841</v>
      </c>
      <c r="L131" s="11"/>
      <c r="M131" s="12">
        <f>+M114</f>
        <v>19.931200950598093</v>
      </c>
      <c r="N131" s="11"/>
      <c r="O131" s="12">
        <f>+O114</f>
        <v>860.39264304298501</v>
      </c>
      <c r="P131" s="11"/>
      <c r="Q131" s="12">
        <f>+Q114</f>
        <v>414.50548922579696</v>
      </c>
      <c r="R131" s="11"/>
      <c r="S131" s="12">
        <f>+S114</f>
        <v>21.869639440449905</v>
      </c>
      <c r="T131" s="11"/>
      <c r="U131" s="12">
        <f>+U114</f>
        <v>1.6712128467244569</v>
      </c>
      <c r="V131" s="11"/>
      <c r="W131" s="12">
        <f>+W114</f>
        <v>58.317849536051831</v>
      </c>
      <c r="X131" s="12">
        <f>+X114</f>
        <v>1916.2618031101122</v>
      </c>
      <c r="AA131" s="5" t="s">
        <v>60</v>
      </c>
      <c r="AB131" s="12">
        <f t="shared" si="181"/>
        <v>227.14211897479183</v>
      </c>
      <c r="AC131" s="12">
        <f t="shared" si="182"/>
        <v>205.27412400738524</v>
      </c>
      <c r="AD131" s="12">
        <f t="shared" si="183"/>
        <v>97.620014142895485</v>
      </c>
      <c r="AE131" s="12">
        <f t="shared" si="184"/>
        <v>9.5375109424336841</v>
      </c>
      <c r="AF131" s="12">
        <f t="shared" si="185"/>
        <v>19.931200950598093</v>
      </c>
      <c r="AG131" s="12">
        <f t="shared" si="186"/>
        <v>860.39264304298501</v>
      </c>
      <c r="AH131" s="12">
        <f t="shared" si="187"/>
        <v>414.50548922579696</v>
      </c>
      <c r="AI131" s="12">
        <f t="shared" si="188"/>
        <v>21.869639440449905</v>
      </c>
      <c r="AJ131" s="12">
        <f t="shared" si="189"/>
        <v>1.6712128467244569</v>
      </c>
      <c r="AK131" s="12">
        <f t="shared" si="190"/>
        <v>58.317849536051831</v>
      </c>
      <c r="AL131" s="12">
        <f t="shared" si="190"/>
        <v>1916.2618031101122</v>
      </c>
      <c r="AM131" s="5"/>
      <c r="AN131" s="5"/>
    </row>
    <row r="132" spans="1:40" ht="15.5" x14ac:dyDescent="0.35">
      <c r="A132" s="5" t="s">
        <v>61</v>
      </c>
      <c r="E132" s="12">
        <f>+E98+E85</f>
        <v>273.93809740287264</v>
      </c>
      <c r="F132" s="11"/>
      <c r="G132" s="12">
        <f>+G98+G85</f>
        <v>268.29452686569982</v>
      </c>
      <c r="H132" s="11"/>
      <c r="I132" s="12">
        <f>+I98+I85</f>
        <v>85.644965195440747</v>
      </c>
      <c r="J132" s="11"/>
      <c r="K132" s="12">
        <f>+K98+K85</f>
        <v>9.0185371854323364</v>
      </c>
      <c r="L132" s="11"/>
      <c r="M132" s="12">
        <f>+M98+M85</f>
        <v>36.608162521620699</v>
      </c>
      <c r="N132" s="11"/>
      <c r="O132" s="12">
        <f>+O98+O85</f>
        <v>1100.2085514584605</v>
      </c>
      <c r="P132" s="11"/>
      <c r="Q132" s="12">
        <f>+Q98+Q85</f>
        <v>550.33527205706889</v>
      </c>
      <c r="R132" s="11"/>
      <c r="S132" s="12">
        <f>+S98+S85</f>
        <v>31.669461214869536</v>
      </c>
      <c r="T132" s="11"/>
      <c r="U132" s="12">
        <f>+U98+U85</f>
        <v>1.540748180847147</v>
      </c>
      <c r="V132" s="11"/>
      <c r="W132" s="12">
        <f>+W98+W85</f>
        <v>71.68906626875453</v>
      </c>
      <c r="X132" s="12">
        <f>+X98+X85</f>
        <v>2428.9473883510673</v>
      </c>
      <c r="AA132" s="5" t="s">
        <v>61</v>
      </c>
      <c r="AB132" s="12">
        <f t="shared" si="181"/>
        <v>273.93809740287264</v>
      </c>
      <c r="AC132" s="12">
        <f t="shared" si="182"/>
        <v>268.29452686569982</v>
      </c>
      <c r="AD132" s="12">
        <f t="shared" si="183"/>
        <v>85.644965195440747</v>
      </c>
      <c r="AE132" s="12">
        <f t="shared" si="184"/>
        <v>9.0185371854323364</v>
      </c>
      <c r="AF132" s="12">
        <f t="shared" si="185"/>
        <v>36.608162521620699</v>
      </c>
      <c r="AG132" s="12">
        <f t="shared" si="186"/>
        <v>1100.2085514584605</v>
      </c>
      <c r="AH132" s="12">
        <f t="shared" si="187"/>
        <v>550.33527205706889</v>
      </c>
      <c r="AI132" s="12">
        <f t="shared" si="188"/>
        <v>31.669461214869536</v>
      </c>
      <c r="AJ132" s="12">
        <f t="shared" si="189"/>
        <v>1.540748180847147</v>
      </c>
      <c r="AK132" s="12">
        <f t="shared" si="190"/>
        <v>71.68906626875453</v>
      </c>
      <c r="AL132" s="12">
        <f t="shared" si="190"/>
        <v>2428.9473883510673</v>
      </c>
      <c r="AM132" s="5"/>
      <c r="AN132" s="5"/>
    </row>
    <row r="133" spans="1:40" ht="15.5" x14ac:dyDescent="0.35">
      <c r="A133" s="5" t="s">
        <v>62</v>
      </c>
      <c r="E133" s="12">
        <f>+E130+E131+E132</f>
        <v>501.08021637766444</v>
      </c>
      <c r="F133" s="11"/>
      <c r="G133" s="12">
        <f>+G130+G131+G132</f>
        <v>473.56865087308506</v>
      </c>
      <c r="H133" s="11"/>
      <c r="I133" s="12">
        <f>+I130+I131+I132</f>
        <v>183.26497933833622</v>
      </c>
      <c r="J133" s="11"/>
      <c r="K133" s="12">
        <f>+K130+K131+K132</f>
        <v>18.556048127866021</v>
      </c>
      <c r="L133" s="11"/>
      <c r="M133" s="12">
        <f>+M130+M131+M132</f>
        <v>56.539363472218795</v>
      </c>
      <c r="N133" s="11"/>
      <c r="O133" s="12">
        <f>+O130+O131+O132</f>
        <v>1960.6011945014457</v>
      </c>
      <c r="P133" s="11"/>
      <c r="Q133" s="12">
        <f>+Q130+Q131+Q132</f>
        <v>964.84076128286586</v>
      </c>
      <c r="R133" s="11"/>
      <c r="S133" s="12">
        <f>+S130+S131+S132</f>
        <v>53.539100655319444</v>
      </c>
      <c r="T133" s="11"/>
      <c r="U133" s="12">
        <f>+U130+U131+U132</f>
        <v>3.2119610275716042</v>
      </c>
      <c r="V133" s="11"/>
      <c r="W133" s="12">
        <f>+W130+W131+W132</f>
        <v>130.00691580480637</v>
      </c>
      <c r="X133" s="12">
        <f>+X130+X131+X132</f>
        <v>4345.2091914611792</v>
      </c>
      <c r="AA133" s="5" t="s">
        <v>62</v>
      </c>
      <c r="AB133" s="12">
        <f t="shared" si="181"/>
        <v>501.08021637766444</v>
      </c>
      <c r="AC133" s="12">
        <f t="shared" si="182"/>
        <v>473.56865087308506</v>
      </c>
      <c r="AD133" s="12">
        <f t="shared" si="183"/>
        <v>183.26497933833622</v>
      </c>
      <c r="AE133" s="12">
        <f t="shared" si="184"/>
        <v>18.556048127866021</v>
      </c>
      <c r="AF133" s="12">
        <f t="shared" si="185"/>
        <v>56.539363472218795</v>
      </c>
      <c r="AG133" s="12">
        <f t="shared" si="186"/>
        <v>1960.6011945014457</v>
      </c>
      <c r="AH133" s="12">
        <f t="shared" si="187"/>
        <v>964.84076128286586</v>
      </c>
      <c r="AI133" s="12">
        <f t="shared" si="188"/>
        <v>53.539100655319444</v>
      </c>
      <c r="AJ133" s="12">
        <f t="shared" si="189"/>
        <v>3.2119610275716042</v>
      </c>
      <c r="AK133" s="12">
        <f t="shared" si="190"/>
        <v>130.00691580480637</v>
      </c>
      <c r="AL133" s="12">
        <f t="shared" si="190"/>
        <v>4345.2091914611792</v>
      </c>
      <c r="AM133" s="5"/>
      <c r="AN133" s="5"/>
    </row>
    <row r="134" spans="1:40" ht="15.5" x14ac:dyDescent="0.35">
      <c r="A134" s="5" t="s">
        <v>12</v>
      </c>
      <c r="E134" s="12">
        <f>+E73+E79</f>
        <v>55.069866329915499</v>
      </c>
      <c r="F134" s="4"/>
      <c r="G134" s="12">
        <f>+G73+G79</f>
        <v>53.183964919373913</v>
      </c>
      <c r="H134" s="4"/>
      <c r="I134" s="12">
        <f>+I73+I79</f>
        <v>2.4792400469287799</v>
      </c>
      <c r="J134" s="4"/>
      <c r="K134" s="12">
        <f>+K73+K79</f>
        <v>0</v>
      </c>
      <c r="L134" s="4"/>
      <c r="M134" s="12">
        <f>+M73+M79</f>
        <v>12.761065527891533</v>
      </c>
      <c r="N134" s="4"/>
      <c r="O134" s="12">
        <f>+O73+O79</f>
        <v>142.81525996041503</v>
      </c>
      <c r="P134" s="4"/>
      <c r="Q134" s="12">
        <f>+Q73+Q79</f>
        <v>84.41418342904916</v>
      </c>
      <c r="R134" s="4"/>
      <c r="S134" s="12">
        <f>+S73+S79</f>
        <v>1.3062318549129117</v>
      </c>
      <c r="T134" s="4"/>
      <c r="U134" s="12">
        <f>+U73+U79</f>
        <v>0</v>
      </c>
      <c r="V134" s="4"/>
      <c r="W134" s="12">
        <f>+W73+W79</f>
        <v>15.005410929370644</v>
      </c>
      <c r="X134" s="12">
        <f>SUM(E134:W134)</f>
        <v>367.03522299785755</v>
      </c>
      <c r="AA134" s="5" t="s">
        <v>12</v>
      </c>
      <c r="AB134" s="12">
        <f t="shared" si="181"/>
        <v>55.069866329915499</v>
      </c>
      <c r="AC134" s="12">
        <f t="shared" si="182"/>
        <v>53.183964919373913</v>
      </c>
      <c r="AD134" s="12">
        <f t="shared" si="183"/>
        <v>2.4792400469287799</v>
      </c>
      <c r="AE134" s="12">
        <f t="shared" si="184"/>
        <v>0</v>
      </c>
      <c r="AF134" s="12">
        <f t="shared" si="185"/>
        <v>12.761065527891533</v>
      </c>
      <c r="AG134" s="12">
        <f t="shared" si="186"/>
        <v>142.81525996041503</v>
      </c>
      <c r="AH134" s="12">
        <f t="shared" si="187"/>
        <v>84.41418342904916</v>
      </c>
      <c r="AI134" s="12">
        <f t="shared" si="188"/>
        <v>1.3062318549129117</v>
      </c>
      <c r="AJ134" s="12">
        <f t="shared" si="189"/>
        <v>0</v>
      </c>
      <c r="AK134" s="12">
        <f t="shared" si="190"/>
        <v>15.005410929370644</v>
      </c>
      <c r="AL134" s="12">
        <f t="shared" si="190"/>
        <v>367.03522299785755</v>
      </c>
      <c r="AM134" s="5"/>
      <c r="AN134" s="5"/>
    </row>
    <row r="135" spans="1:40" ht="15.5" x14ac:dyDescent="0.35">
      <c r="A135" s="5" t="s">
        <v>13</v>
      </c>
      <c r="E135" s="12">
        <f>+E80+E81+E106+E107</f>
        <v>181.71369517983348</v>
      </c>
      <c r="F135" s="4"/>
      <c r="G135" s="12">
        <f>+G80+G81+G106+G107</f>
        <v>153.95559300553893</v>
      </c>
      <c r="H135" s="4"/>
      <c r="I135" s="12">
        <f>+I80+I81+I106+I107</f>
        <v>19.5240028285791</v>
      </c>
      <c r="J135" s="4"/>
      <c r="K135" s="12">
        <f>+K80+K81+K106+K107</f>
        <v>1.9075021884867369</v>
      </c>
      <c r="L135" s="4"/>
      <c r="M135" s="12">
        <f>+M80+M81+M106+M107</f>
        <v>9.9656004752990466</v>
      </c>
      <c r="N135" s="4"/>
      <c r="O135" s="12">
        <f>+O80+O81+O106+O107</f>
        <v>473.21595367364171</v>
      </c>
      <c r="P135" s="4"/>
      <c r="Q135" s="12">
        <f>+Q80+Q81+Q106+Q107</f>
        <v>165.8021956903188</v>
      </c>
      <c r="R135" s="4"/>
      <c r="S135" s="12">
        <f>+S80+S81+S106+S107</f>
        <v>0</v>
      </c>
      <c r="T135" s="4"/>
      <c r="U135" s="12">
        <f>+U80+U81+U106+U107</f>
        <v>0</v>
      </c>
      <c r="V135" s="4"/>
      <c r="W135" s="12">
        <f>+W80+W81+W106+W107</f>
        <v>0</v>
      </c>
      <c r="X135" s="12">
        <f>SUM(E135:W135)</f>
        <v>1006.0845430416978</v>
      </c>
      <c r="Y135" s="3">
        <f>+X134+X135</f>
        <v>1373.1197660395553</v>
      </c>
      <c r="AA135" s="5" t="s">
        <v>13</v>
      </c>
      <c r="AB135" s="12">
        <f t="shared" si="181"/>
        <v>181.71369517983348</v>
      </c>
      <c r="AC135" s="12">
        <f t="shared" si="182"/>
        <v>153.95559300553893</v>
      </c>
      <c r="AD135" s="12">
        <f t="shared" si="183"/>
        <v>19.5240028285791</v>
      </c>
      <c r="AE135" s="12">
        <f t="shared" si="184"/>
        <v>1.9075021884867369</v>
      </c>
      <c r="AF135" s="12">
        <f t="shared" si="185"/>
        <v>9.9656004752990466</v>
      </c>
      <c r="AG135" s="12">
        <f t="shared" si="186"/>
        <v>473.21595367364171</v>
      </c>
      <c r="AH135" s="12">
        <f t="shared" si="187"/>
        <v>165.8021956903188</v>
      </c>
      <c r="AI135" s="12">
        <f t="shared" si="188"/>
        <v>0</v>
      </c>
      <c r="AJ135" s="12">
        <f t="shared" si="189"/>
        <v>0</v>
      </c>
      <c r="AK135" s="12">
        <f t="shared" si="190"/>
        <v>0</v>
      </c>
      <c r="AL135" s="12">
        <f t="shared" si="190"/>
        <v>1006.0845430416978</v>
      </c>
      <c r="AM135" s="6">
        <f>10*AL135/1000</f>
        <v>10.060845430416977</v>
      </c>
      <c r="AN135" s="6">
        <f>5*AL135/1000</f>
        <v>5.0304227152084886</v>
      </c>
    </row>
    <row r="136" spans="1:40" ht="15.5" x14ac:dyDescent="0.35">
      <c r="A136" s="5" t="s">
        <v>14</v>
      </c>
      <c r="E136" s="12">
        <f>+E92+E93+E108+E109+E121+E122</f>
        <v>109.36351858313887</v>
      </c>
      <c r="F136" s="4"/>
      <c r="G136" s="12">
        <f>+G92+G93+G108+G109+G121+G122</f>
        <v>102.88943028016237</v>
      </c>
      <c r="H136" s="4"/>
      <c r="I136" s="12">
        <f>+I92+I93+I108+I109+I121+I122</f>
        <v>38.820224948292172</v>
      </c>
      <c r="J136" s="4"/>
      <c r="K136" s="12">
        <f>+K92+K93+K108+K109+K121+K122</f>
        <v>4.0181148244848979</v>
      </c>
      <c r="L136" s="4"/>
      <c r="M136" s="12">
        <f>+M92+M93+M108+M109+M121+M122</f>
        <v>10.851017592440206</v>
      </c>
      <c r="N136" s="4"/>
      <c r="O136" s="12">
        <f>+O92+O93+O108+O109+O121+O122</f>
        <v>521.04270977233546</v>
      </c>
      <c r="P136" s="4"/>
      <c r="Q136" s="12">
        <f>+Q92+Q93+Q108+Q109+Q121+Q122</f>
        <v>315.15376762620991</v>
      </c>
      <c r="R136" s="4"/>
      <c r="S136" s="12">
        <f>+S92+S93+S108+S109+S121+S122</f>
        <v>15.557298044947206</v>
      </c>
      <c r="T136" s="4"/>
      <c r="U136" s="12">
        <f>+U92+U93+U108+U109+U121+U122</f>
        <v>1.0316324462428312</v>
      </c>
      <c r="V136" s="4"/>
      <c r="W136" s="12">
        <f>+W92+W93+W108+W109+W121+W122</f>
        <v>36.629788257203742</v>
      </c>
      <c r="X136" s="12">
        <f>SUM(E136:W136)</f>
        <v>1155.3575023754577</v>
      </c>
      <c r="AA136" s="5" t="s">
        <v>14</v>
      </c>
      <c r="AB136" s="12">
        <f t="shared" si="181"/>
        <v>109.36351858313887</v>
      </c>
      <c r="AC136" s="12">
        <f t="shared" si="182"/>
        <v>102.88943028016237</v>
      </c>
      <c r="AD136" s="12">
        <f t="shared" si="183"/>
        <v>38.820224948292172</v>
      </c>
      <c r="AE136" s="12">
        <f t="shared" si="184"/>
        <v>4.0181148244848979</v>
      </c>
      <c r="AF136" s="12">
        <f t="shared" si="185"/>
        <v>10.851017592440206</v>
      </c>
      <c r="AG136" s="12">
        <f t="shared" si="186"/>
        <v>521.04270977233546</v>
      </c>
      <c r="AH136" s="12">
        <f t="shared" si="187"/>
        <v>315.15376762620991</v>
      </c>
      <c r="AI136" s="12">
        <f t="shared" si="188"/>
        <v>15.557298044947206</v>
      </c>
      <c r="AJ136" s="12">
        <f t="shared" si="189"/>
        <v>1.0316324462428312</v>
      </c>
      <c r="AK136" s="12">
        <f t="shared" si="190"/>
        <v>36.629788257203742</v>
      </c>
      <c r="AL136" s="12">
        <f t="shared" si="190"/>
        <v>1155.3575023754577</v>
      </c>
      <c r="AM136" s="6"/>
      <c r="AN136" s="6"/>
    </row>
    <row r="137" spans="1:40" ht="15.5" x14ac:dyDescent="0.35">
      <c r="A137" s="5" t="s">
        <v>176</v>
      </c>
      <c r="E137" s="3">
        <f>+E77+E79+E82+E90+E93+E103+E109+E119+E122</f>
        <v>110.41263238168256</v>
      </c>
      <c r="F137" s="3"/>
      <c r="G137" s="3">
        <f>+G77+G79+G82+G90+G93+G103+G109+G119+G122</f>
        <v>105.24634736465227</v>
      </c>
      <c r="H137" s="3"/>
      <c r="I137" s="3">
        <f>+I77+I79+I82+I90+I93+I103+I109+I119+I122</f>
        <v>41.635996698734168</v>
      </c>
      <c r="J137" s="3"/>
      <c r="K137" s="3">
        <f>+K77+K79+K82+K90+K93+K103+K109+K119+K122</f>
        <v>4.0538189823879041</v>
      </c>
      <c r="L137" s="3"/>
      <c r="M137" s="3">
        <f>+M77+M79+M82+M90+M93+M103+M109+M119+M122</f>
        <v>18.240880959322382</v>
      </c>
      <c r="N137" s="3"/>
      <c r="O137" s="3">
        <f>+O77+O79+O82+O90+O93+O103+O109+O119+O122</f>
        <v>666.72578649854859</v>
      </c>
      <c r="P137" s="3"/>
      <c r="Q137" s="3">
        <f>+Q77+Q79+Q82+Q90+Q93+Q103+Q109+Q119+Q122</f>
        <v>318.05865862509614</v>
      </c>
      <c r="R137" s="3"/>
      <c r="S137" s="3">
        <f>+S77+S79+S82+S90+S93+S103+S109+S119+S122</f>
        <v>12.555944007519335</v>
      </c>
      <c r="T137" s="3"/>
      <c r="U137" s="3">
        <f>+U77+U79+U82+U90+U93+U103+U109+U119+U122</f>
        <v>0.70205703015349397</v>
      </c>
      <c r="V137" s="3"/>
      <c r="W137" s="3">
        <f>+W77+W79+W82+W90+W93+W103+W109+W119+W122</f>
        <v>40.136398313294016</v>
      </c>
      <c r="X137" s="3">
        <f>SUM(E137:W137)</f>
        <v>1317.7685208613909</v>
      </c>
      <c r="Y137" s="1">
        <f>+X137/(X137+X138)</f>
        <v>1.2474864412266137E-2</v>
      </c>
      <c r="Z137" s="1">
        <f>+X137/80415</f>
        <v>1.6387098437622222E-2</v>
      </c>
      <c r="AA137" s="5" t="s">
        <v>15</v>
      </c>
      <c r="AB137" s="12">
        <f t="shared" si="181"/>
        <v>110.41263238168256</v>
      </c>
      <c r="AC137" s="12">
        <f t="shared" si="182"/>
        <v>105.24634736465227</v>
      </c>
      <c r="AD137" s="12">
        <f t="shared" si="183"/>
        <v>41.635996698734168</v>
      </c>
      <c r="AE137" s="12">
        <f t="shared" si="184"/>
        <v>4.0538189823879041</v>
      </c>
      <c r="AF137" s="12">
        <f t="shared" si="185"/>
        <v>18.240880959322382</v>
      </c>
      <c r="AG137" s="12">
        <f t="shared" si="186"/>
        <v>666.72578649854859</v>
      </c>
      <c r="AH137" s="12">
        <f t="shared" si="187"/>
        <v>318.05865862509614</v>
      </c>
      <c r="AI137" s="12">
        <f t="shared" si="188"/>
        <v>12.555944007519335</v>
      </c>
      <c r="AJ137" s="12">
        <f t="shared" si="189"/>
        <v>0.70205703015349397</v>
      </c>
      <c r="AK137" s="12">
        <f t="shared" si="190"/>
        <v>40.136398313294016</v>
      </c>
      <c r="AL137" s="12">
        <f t="shared" si="190"/>
        <v>1317.7685208613909</v>
      </c>
      <c r="AM137" s="6"/>
      <c r="AN137" s="6"/>
    </row>
    <row r="138" spans="1:40" ht="15.5" x14ac:dyDescent="0.35">
      <c r="A138" s="5" t="s">
        <v>16</v>
      </c>
      <c r="E138" s="3">
        <f>+E36-E137</f>
        <v>11289.389043694549</v>
      </c>
      <c r="F138" s="3"/>
      <c r="G138" s="3">
        <f>+G36-G137</f>
        <v>7411.8197160739683</v>
      </c>
      <c r="H138" s="3"/>
      <c r="I138" s="3">
        <f>+I36-I137</f>
        <v>7115.7573103674522</v>
      </c>
      <c r="J138" s="3"/>
      <c r="K138" s="3">
        <f>+K36-K137</f>
        <v>1549.3862539226689</v>
      </c>
      <c r="L138" s="3"/>
      <c r="M138" s="3">
        <f>+M36-M137</f>
        <v>859.67652330384431</v>
      </c>
      <c r="N138" s="3"/>
      <c r="O138" s="3">
        <f>+O36-O137</f>
        <v>50164.564232091798</v>
      </c>
      <c r="P138" s="3"/>
      <c r="Q138" s="3">
        <f>+Q36-Q137</f>
        <v>23325.716470390984</v>
      </c>
      <c r="R138" s="3"/>
      <c r="S138" s="3">
        <f>+S36-S137</f>
        <v>1136.1783208336835</v>
      </c>
      <c r="T138" s="3"/>
      <c r="U138" s="3">
        <f>+U36-U137</f>
        <v>40.338742338346108</v>
      </c>
      <c r="V138" s="3"/>
      <c r="W138" s="3">
        <f t="shared" ref="W138" si="191">+W36-W137</f>
        <v>1423.3001384155275</v>
      </c>
      <c r="X138" s="3">
        <f>SUM(E138:W138)</f>
        <v>104316.12675143281</v>
      </c>
      <c r="AA138" s="5" t="s">
        <v>16</v>
      </c>
      <c r="AB138" s="12">
        <f t="shared" si="181"/>
        <v>11289.389043694549</v>
      </c>
      <c r="AC138" s="12">
        <f t="shared" si="182"/>
        <v>7411.8197160739683</v>
      </c>
      <c r="AD138" s="12">
        <f t="shared" si="183"/>
        <v>7115.7573103674522</v>
      </c>
      <c r="AE138" s="12">
        <f t="shared" si="184"/>
        <v>1549.3862539226689</v>
      </c>
      <c r="AF138" s="12">
        <f t="shared" si="185"/>
        <v>859.67652330384431</v>
      </c>
      <c r="AG138" s="12">
        <f t="shared" si="186"/>
        <v>50164.564232091798</v>
      </c>
      <c r="AH138" s="12">
        <f t="shared" si="187"/>
        <v>23325.716470390984</v>
      </c>
      <c r="AI138" s="12">
        <f t="shared" si="188"/>
        <v>1136.1783208336835</v>
      </c>
      <c r="AJ138" s="12">
        <f t="shared" si="189"/>
        <v>40.338742338346108</v>
      </c>
      <c r="AK138" s="12">
        <f t="shared" si="190"/>
        <v>1423.3001384155275</v>
      </c>
      <c r="AL138" s="12">
        <f t="shared" si="190"/>
        <v>104316.12675143281</v>
      </c>
      <c r="AM138" s="6"/>
      <c r="AN138" s="6"/>
    </row>
    <row r="139" spans="1:40" ht="15.5" x14ac:dyDescent="0.35">
      <c r="A139" s="5" t="s">
        <v>17</v>
      </c>
      <c r="E139" s="7">
        <f>-E137/E129</f>
        <v>-9.6854871267976449E-3</v>
      </c>
      <c r="F139" s="7"/>
      <c r="G139" s="7">
        <f>-G137/G129</f>
        <v>-1.4000987416692754E-2</v>
      </c>
      <c r="H139" s="7"/>
      <c r="I139" s="7">
        <f>-I137/I129</f>
        <v>-5.8172011670266522E-3</v>
      </c>
      <c r="J139" s="7"/>
      <c r="K139" s="7">
        <f>-K137/K129</f>
        <v>-2.609575388902476E-3</v>
      </c>
      <c r="L139" s="7"/>
      <c r="M139" s="7">
        <f>-M137/M129</f>
        <v>-2.0777445430224608E-2</v>
      </c>
      <c r="N139" s="7"/>
      <c r="O139" s="7">
        <f>-O137/O129</f>
        <v>-1.3116444344707941E-2</v>
      </c>
      <c r="P139" s="7"/>
      <c r="Q139" s="7">
        <f>-Q137/Q129</f>
        <v>-1.3452109778982318E-2</v>
      </c>
      <c r="R139" s="7"/>
      <c r="S139" s="7">
        <f>-S137/S129</f>
        <v>-1.0930242434489429E-2</v>
      </c>
      <c r="T139" s="7"/>
      <c r="U139" s="7">
        <f>-U137/U129</f>
        <v>-1.7106319588218104E-2</v>
      </c>
      <c r="V139" s="7"/>
      <c r="W139" s="7">
        <f>-W137/W129</f>
        <v>-2.7426128367007824E-2</v>
      </c>
      <c r="X139" s="7">
        <f>-X137/X129</f>
        <v>-1.2474864412266135E-2</v>
      </c>
      <c r="AA139" s="5" t="s">
        <v>17</v>
      </c>
      <c r="AB139" s="52">
        <f t="shared" si="181"/>
        <v>-9.6854871267976449E-3</v>
      </c>
      <c r="AC139" s="52">
        <f t="shared" si="182"/>
        <v>-1.4000987416692754E-2</v>
      </c>
      <c r="AD139" s="52">
        <f t="shared" si="183"/>
        <v>-5.8172011670266522E-3</v>
      </c>
      <c r="AE139" s="52">
        <f t="shared" si="184"/>
        <v>-2.609575388902476E-3</v>
      </c>
      <c r="AF139" s="52">
        <f t="shared" si="185"/>
        <v>-2.0777445430224608E-2</v>
      </c>
      <c r="AG139" s="52">
        <f t="shared" si="186"/>
        <v>-1.3116444344707941E-2</v>
      </c>
      <c r="AH139" s="52">
        <f t="shared" si="187"/>
        <v>-1.3452109778982318E-2</v>
      </c>
      <c r="AI139" s="52">
        <f t="shared" si="188"/>
        <v>-1.0930242434489429E-2</v>
      </c>
      <c r="AJ139" s="52">
        <f t="shared" si="189"/>
        <v>-1.7106319588218104E-2</v>
      </c>
      <c r="AK139" s="52">
        <f>-AK137/AK129</f>
        <v>-2.7426128367007824E-2</v>
      </c>
      <c r="AL139" s="52">
        <f>-AL137/AL129</f>
        <v>-1.2474864412266135E-2</v>
      </c>
      <c r="AM139" s="6"/>
      <c r="AN139" s="6"/>
    </row>
    <row r="140" spans="1:40" ht="15.5" x14ac:dyDescent="0.35">
      <c r="A140" s="5" t="s">
        <v>18</v>
      </c>
      <c r="E140" s="1">
        <f>+E35</f>
        <v>0.76354837104464302</v>
      </c>
      <c r="F140" s="3"/>
      <c r="G140" s="1">
        <f>+G35</f>
        <v>0.73862115260700001</v>
      </c>
      <c r="H140" s="3"/>
      <c r="I140" s="1">
        <f>+I35</f>
        <v>1.2570079097257025</v>
      </c>
      <c r="J140" s="3"/>
      <c r="K140" s="1">
        <f>+K35</f>
        <v>1.7336349479923563</v>
      </c>
      <c r="L140" s="3"/>
      <c r="M140" s="1">
        <f>+M35</f>
        <v>0.95068168821700716</v>
      </c>
      <c r="N140" s="3"/>
      <c r="O140" s="1">
        <f>+O35</f>
        <v>8.5672427325911259E-3</v>
      </c>
      <c r="P140" s="3"/>
      <c r="Q140" s="1">
        <f>+Q35</f>
        <v>2.065710730773326E-2</v>
      </c>
      <c r="R140" s="3"/>
      <c r="S140" s="1">
        <f>+S35</f>
        <v>0.26252198548433453</v>
      </c>
      <c r="T140" s="3"/>
      <c r="U140" s="1">
        <f>+U35</f>
        <v>0</v>
      </c>
      <c r="V140" s="3"/>
      <c r="W140" s="1">
        <f>+W35</f>
        <v>0</v>
      </c>
      <c r="X140" s="1">
        <f>+X35</f>
        <v>0</v>
      </c>
      <c r="AA140" s="5" t="s">
        <v>18</v>
      </c>
      <c r="AB140" s="34">
        <f t="shared" si="181"/>
        <v>0.76354837104464302</v>
      </c>
      <c r="AC140" s="34">
        <f t="shared" si="182"/>
        <v>0.73862115260700001</v>
      </c>
      <c r="AD140" s="34">
        <f t="shared" si="183"/>
        <v>1.2570079097257025</v>
      </c>
      <c r="AE140" s="34">
        <f t="shared" si="184"/>
        <v>1.7336349479923563</v>
      </c>
      <c r="AF140" s="34">
        <f t="shared" si="185"/>
        <v>0.95068168821700716</v>
      </c>
      <c r="AG140" s="34">
        <f t="shared" si="186"/>
        <v>8.5672427325911259E-3</v>
      </c>
      <c r="AH140" s="34">
        <f t="shared" si="187"/>
        <v>2.065710730773326E-2</v>
      </c>
      <c r="AI140" s="34">
        <f t="shared" si="188"/>
        <v>0.26252198548433453</v>
      </c>
      <c r="AJ140" s="34">
        <f t="shared" si="189"/>
        <v>0</v>
      </c>
      <c r="AK140" s="12">
        <f t="shared" si="190"/>
        <v>0</v>
      </c>
      <c r="AL140" s="12"/>
      <c r="AM140" s="6"/>
      <c r="AN140" s="6"/>
    </row>
    <row r="141" spans="1:40" ht="15.5" x14ac:dyDescent="0.35">
      <c r="A141" s="5" t="s">
        <v>19</v>
      </c>
      <c r="E141" s="1">
        <f>+E34/E138</f>
        <v>0.77101603694502852</v>
      </c>
      <c r="F141" s="1"/>
      <c r="G141" s="1">
        <f>+G34/G138</f>
        <v>0.74910942422936122</v>
      </c>
      <c r="H141" s="1"/>
      <c r="I141" s="1">
        <f>+I34/I138</f>
        <v>1.2643629634321252</v>
      </c>
      <c r="J141" s="1"/>
      <c r="K141" s="1">
        <f>+K34/K138</f>
        <v>1.738170835827239</v>
      </c>
      <c r="L141" s="1"/>
      <c r="M141" s="1">
        <f>+M34/M138</f>
        <v>0.97085354476408292</v>
      </c>
      <c r="N141" s="1"/>
      <c r="O141" s="1">
        <f>+O34/O138</f>
        <v>8.6811080025570638E-3</v>
      </c>
      <c r="P141" s="1"/>
      <c r="Q141" s="1">
        <f>+Q34/Q138</f>
        <v>2.0938778048681873E-2</v>
      </c>
      <c r="R141" s="1"/>
      <c r="S141" s="1">
        <f>+S34/S138</f>
        <v>0.26542312458375467</v>
      </c>
      <c r="T141" s="1"/>
      <c r="U141" s="1">
        <f>+U34/U138</f>
        <v>0</v>
      </c>
      <c r="V141" s="1"/>
      <c r="W141" s="1">
        <f>+W34/W138</f>
        <v>0</v>
      </c>
      <c r="X141" s="1">
        <f>+X34/X138</f>
        <v>0.2684785840135242</v>
      </c>
      <c r="AA141" s="5" t="s">
        <v>19</v>
      </c>
      <c r="AB141" s="34">
        <f t="shared" si="181"/>
        <v>0.77101603694502852</v>
      </c>
      <c r="AC141" s="34">
        <f t="shared" si="182"/>
        <v>0.74910942422936122</v>
      </c>
      <c r="AD141" s="34">
        <f t="shared" si="183"/>
        <v>1.2643629634321252</v>
      </c>
      <c r="AE141" s="34">
        <f t="shared" si="184"/>
        <v>1.738170835827239</v>
      </c>
      <c r="AF141" s="34">
        <f t="shared" si="185"/>
        <v>0.97085354476408292</v>
      </c>
      <c r="AG141" s="34">
        <f t="shared" si="186"/>
        <v>8.6811080025570638E-3</v>
      </c>
      <c r="AH141" s="34">
        <f t="shared" si="187"/>
        <v>2.0938778048681873E-2</v>
      </c>
      <c r="AI141" s="34">
        <f t="shared" si="188"/>
        <v>0.26542312458375467</v>
      </c>
      <c r="AJ141" s="34">
        <f t="shared" si="189"/>
        <v>0</v>
      </c>
      <c r="AK141" s="12">
        <f t="shared" si="190"/>
        <v>0</v>
      </c>
      <c r="AL141" s="12"/>
      <c r="AM141" s="6"/>
      <c r="AN141" s="6"/>
    </row>
    <row r="142" spans="1:40" ht="15.5" x14ac:dyDescent="0.35">
      <c r="A142" s="5" t="s">
        <v>177</v>
      </c>
      <c r="E142" s="1">
        <f>+E141-E35</f>
        <v>7.4676659003855006E-3</v>
      </c>
      <c r="F142" s="1"/>
      <c r="G142" s="1">
        <f>+G141-G35</f>
        <v>1.0488271622361212E-2</v>
      </c>
      <c r="H142" s="1"/>
      <c r="I142" s="1">
        <f>+I141-I35</f>
        <v>7.3550537064226429E-3</v>
      </c>
      <c r="J142" s="1"/>
      <c r="K142" s="1">
        <f>+K141-K35</f>
        <v>4.5358878348826792E-3</v>
      </c>
      <c r="L142" s="1"/>
      <c r="M142" s="1">
        <f>+M141-M35</f>
        <v>2.0171856547075762E-2</v>
      </c>
      <c r="N142" s="1"/>
      <c r="O142" s="1">
        <f>+O141-O35</f>
        <v>1.1386526996593795E-4</v>
      </c>
      <c r="P142" s="1"/>
      <c r="Q142" s="1">
        <f>+Q141-Q35</f>
        <v>2.8167074094861272E-4</v>
      </c>
      <c r="R142" s="1"/>
      <c r="S142" s="1">
        <f>+S141-S35</f>
        <v>2.9011390994201358E-3</v>
      </c>
      <c r="T142" s="1"/>
      <c r="U142" s="1">
        <f>+U141-U35</f>
        <v>0</v>
      </c>
      <c r="V142" s="1"/>
      <c r="W142" s="1">
        <f>+W141-W35</f>
        <v>0</v>
      </c>
      <c r="X142" s="1">
        <f>+X141-X35</f>
        <v>0.2684785840135242</v>
      </c>
      <c r="AA142" s="5" t="s">
        <v>20</v>
      </c>
      <c r="AB142" s="34">
        <f t="shared" si="181"/>
        <v>7.4676659003855006E-3</v>
      </c>
      <c r="AC142" s="34">
        <f t="shared" si="182"/>
        <v>1.0488271622361212E-2</v>
      </c>
      <c r="AD142" s="34">
        <f t="shared" si="183"/>
        <v>7.3550537064226429E-3</v>
      </c>
      <c r="AE142" s="34">
        <f t="shared" si="184"/>
        <v>4.5358878348826792E-3</v>
      </c>
      <c r="AF142" s="34">
        <f t="shared" si="185"/>
        <v>2.0171856547075762E-2</v>
      </c>
      <c r="AG142" s="34">
        <f t="shared" si="186"/>
        <v>1.1386526996593795E-4</v>
      </c>
      <c r="AH142" s="34">
        <f t="shared" si="187"/>
        <v>2.8167074094861272E-4</v>
      </c>
      <c r="AI142" s="34">
        <f t="shared" si="188"/>
        <v>2.9011390994201358E-3</v>
      </c>
      <c r="AJ142" s="34">
        <f t="shared" si="189"/>
        <v>0</v>
      </c>
      <c r="AK142" s="12">
        <f t="shared" si="190"/>
        <v>0</v>
      </c>
      <c r="AL142" s="12"/>
      <c r="AM142" s="6"/>
      <c r="AN142" s="6"/>
    </row>
    <row r="143" spans="1:40" ht="15.5" x14ac:dyDescent="0.35">
      <c r="A143" s="5" t="s">
        <v>21</v>
      </c>
      <c r="E143" s="3">
        <f>+E43</f>
        <v>179.29200035308651</v>
      </c>
      <c r="F143" s="1"/>
      <c r="G143" s="3">
        <f>+G43</f>
        <v>91.747240403138079</v>
      </c>
      <c r="H143" s="1"/>
      <c r="I143" s="3">
        <f>+I43</f>
        <v>114.99137829375286</v>
      </c>
      <c r="J143" s="1"/>
      <c r="K143" s="3">
        <f>+K43</f>
        <v>13.632276348151985</v>
      </c>
      <c r="L143" s="1"/>
      <c r="M143" s="3">
        <f>+M43</f>
        <v>29.32896950347212</v>
      </c>
      <c r="N143" s="1"/>
      <c r="O143" s="3">
        <f>+O43</f>
        <v>1050.0011738523813</v>
      </c>
      <c r="P143" s="1"/>
      <c r="Q143" s="3">
        <f>+Q43</f>
        <v>518.23554188487708</v>
      </c>
      <c r="R143" s="1"/>
      <c r="S143" s="3">
        <f>+S43</f>
        <v>1.8126743972289772</v>
      </c>
      <c r="T143" s="1"/>
      <c r="U143" s="3">
        <f>+U43</f>
        <v>0</v>
      </c>
      <c r="V143" s="1"/>
      <c r="W143" s="3">
        <f>+W43</f>
        <v>0</v>
      </c>
      <c r="X143" s="3">
        <f>+X43</f>
        <v>1999.0412550360886</v>
      </c>
      <c r="Y143" s="3">
        <f>SUM(E143:W143)</f>
        <v>1999.0412550360888</v>
      </c>
      <c r="AA143" s="5" t="s">
        <v>21</v>
      </c>
      <c r="AB143" s="12">
        <f t="shared" si="181"/>
        <v>179.29200035308651</v>
      </c>
      <c r="AC143" s="12">
        <f t="shared" si="182"/>
        <v>91.747240403138079</v>
      </c>
      <c r="AD143" s="12">
        <f t="shared" si="183"/>
        <v>114.99137829375286</v>
      </c>
      <c r="AE143" s="12">
        <f t="shared" si="184"/>
        <v>13.632276348151985</v>
      </c>
      <c r="AF143" s="12">
        <f t="shared" si="185"/>
        <v>29.32896950347212</v>
      </c>
      <c r="AG143" s="12">
        <f t="shared" si="186"/>
        <v>1050.0011738523813</v>
      </c>
      <c r="AH143" s="12">
        <f t="shared" si="187"/>
        <v>518.23554188487708</v>
      </c>
      <c r="AI143" s="12">
        <f t="shared" si="188"/>
        <v>1.8126743972289772</v>
      </c>
      <c r="AJ143" s="12">
        <f t="shared" si="189"/>
        <v>0</v>
      </c>
      <c r="AK143" s="12">
        <f t="shared" si="190"/>
        <v>0</v>
      </c>
      <c r="AL143" s="12">
        <f t="shared" si="190"/>
        <v>1999.0412550360886</v>
      </c>
      <c r="AM143" s="6"/>
      <c r="AN143" s="6"/>
    </row>
    <row r="144" spans="1:40" ht="15.5" x14ac:dyDescent="0.35">
      <c r="A144" s="5" t="s">
        <v>22</v>
      </c>
      <c r="E144" s="3">
        <f>+E112+E96+E83+E125+E107</f>
        <v>64.756976591730975</v>
      </c>
      <c r="G144" s="3">
        <f>+G112+G96+G83+G125+G107</f>
        <v>32.544045909369586</v>
      </c>
      <c r="I144" s="3">
        <f>+I112+I96+I83+I125+I107</f>
        <v>39.682029791438509</v>
      </c>
      <c r="K144" s="3">
        <f>+K112+K96+K83+K125+K107</f>
        <v>3.763107001273339</v>
      </c>
      <c r="M144" s="3">
        <f>+M112+M96+M83+M125+M107</f>
        <v>2.3502282014221194</v>
      </c>
      <c r="O144" s="3">
        <f>+O112+O96+O83+O125+O107</f>
        <v>301.13742506504468</v>
      </c>
      <c r="Q144" s="3">
        <f>+Q112+Q96+Q83+Q125+Q107</f>
        <v>82.901097845159399</v>
      </c>
      <c r="S144" s="3">
        <f>+S112+S96+S83+S125+S107</f>
        <v>0</v>
      </c>
      <c r="U144" s="3">
        <f>+U112+U96+U83+U125+U107</f>
        <v>0</v>
      </c>
      <c r="W144" s="3">
        <f>+W112+W96+W83+W125+W107</f>
        <v>0</v>
      </c>
      <c r="X144" s="3">
        <f>+X112+X96+X83+X125+X107</f>
        <v>527.13491040543863</v>
      </c>
      <c r="AA144" s="5" t="s">
        <v>22</v>
      </c>
      <c r="AB144" s="12">
        <f t="shared" si="181"/>
        <v>64.756976591730975</v>
      </c>
      <c r="AC144" s="12">
        <f t="shared" si="182"/>
        <v>32.544045909369586</v>
      </c>
      <c r="AD144" s="12">
        <f t="shared" si="183"/>
        <v>39.682029791438509</v>
      </c>
      <c r="AE144" s="12">
        <f t="shared" si="184"/>
        <v>3.763107001273339</v>
      </c>
      <c r="AF144" s="12">
        <f t="shared" si="185"/>
        <v>2.3502282014221194</v>
      </c>
      <c r="AG144" s="12">
        <f t="shared" si="186"/>
        <v>301.13742506504468</v>
      </c>
      <c r="AH144" s="12">
        <f t="shared" si="187"/>
        <v>82.901097845159399</v>
      </c>
      <c r="AI144" s="12">
        <f t="shared" si="188"/>
        <v>0</v>
      </c>
      <c r="AJ144" s="12">
        <f t="shared" si="189"/>
        <v>0</v>
      </c>
      <c r="AK144" s="12">
        <f t="shared" si="190"/>
        <v>0</v>
      </c>
      <c r="AL144" s="12">
        <f t="shared" si="190"/>
        <v>527.13491040543863</v>
      </c>
      <c r="AM144" s="6"/>
      <c r="AN144" s="6"/>
    </row>
    <row r="145" spans="1:41" ht="15.5" x14ac:dyDescent="0.35">
      <c r="A145" s="5" t="s">
        <v>23</v>
      </c>
      <c r="E145" s="3">
        <f>+E43-E144</f>
        <v>114.53502376135553</v>
      </c>
      <c r="G145" s="3">
        <f>+G43-G144</f>
        <v>59.203194493768493</v>
      </c>
      <c r="I145" s="3">
        <f>+I43-I144</f>
        <v>75.30934850231435</v>
      </c>
      <c r="K145" s="3">
        <f>+K43-K144</f>
        <v>9.8691693468786461</v>
      </c>
      <c r="M145" s="3">
        <f>+M43-M144</f>
        <v>26.97874130205</v>
      </c>
      <c r="O145" s="3">
        <f>+O43-O144</f>
        <v>748.86374878733659</v>
      </c>
      <c r="Q145" s="3">
        <f>+Q43-Q144</f>
        <v>435.33444403971771</v>
      </c>
      <c r="S145" s="3">
        <f>+S43-S144</f>
        <v>1.8126743972289772</v>
      </c>
      <c r="U145" s="3">
        <f>+U43-U144</f>
        <v>0</v>
      </c>
      <c r="W145" s="3">
        <f>+W43-W144</f>
        <v>0</v>
      </c>
      <c r="X145" s="3">
        <f>+X43-X144</f>
        <v>1471.90634463065</v>
      </c>
      <c r="AA145" s="5" t="s">
        <v>23</v>
      </c>
      <c r="AB145" s="12">
        <f t="shared" si="181"/>
        <v>114.53502376135553</v>
      </c>
      <c r="AC145" s="12">
        <f t="shared" si="182"/>
        <v>59.203194493768493</v>
      </c>
      <c r="AD145" s="12">
        <f t="shared" si="183"/>
        <v>75.30934850231435</v>
      </c>
      <c r="AE145" s="12">
        <f t="shared" si="184"/>
        <v>9.8691693468786461</v>
      </c>
      <c r="AF145" s="12">
        <f t="shared" si="185"/>
        <v>26.97874130205</v>
      </c>
      <c r="AG145" s="12">
        <f t="shared" si="186"/>
        <v>748.86374878733659</v>
      </c>
      <c r="AH145" s="12">
        <f t="shared" si="187"/>
        <v>435.33444403971771</v>
      </c>
      <c r="AI145" s="12">
        <f t="shared" si="188"/>
        <v>1.8126743972289772</v>
      </c>
      <c r="AJ145" s="12">
        <f t="shared" si="189"/>
        <v>0</v>
      </c>
      <c r="AK145" s="12">
        <f t="shared" si="190"/>
        <v>0</v>
      </c>
      <c r="AL145" s="12">
        <f t="shared" si="190"/>
        <v>1471.90634463065</v>
      </c>
      <c r="AM145" s="6">
        <f>10*AL145/1000</f>
        <v>14.7190634463065</v>
      </c>
      <c r="AN145" s="6">
        <f>5*AL145/1000</f>
        <v>7.3595317231532498</v>
      </c>
    </row>
    <row r="146" spans="1:41" ht="15.5" x14ac:dyDescent="0.35">
      <c r="A146" s="5" t="s">
        <v>178</v>
      </c>
      <c r="E146" s="16">
        <f>-E145/E143</f>
        <v>-0.63881837190614965</v>
      </c>
      <c r="G146" s="16">
        <f>-G145/G143</f>
        <v>-0.64528583348806134</v>
      </c>
      <c r="I146" s="16">
        <f>-I145/I143</f>
        <v>-0.65491299973752626</v>
      </c>
      <c r="K146" s="16">
        <f>-K145/K143</f>
        <v>-0.72395608002888878</v>
      </c>
      <c r="M146" s="16">
        <f>-M145/M143</f>
        <v>-0.91986666285210306</v>
      </c>
      <c r="O146" s="16">
        <f>-O145/O143</f>
        <v>-0.71320277294529832</v>
      </c>
      <c r="Q146" s="16">
        <f>-Q145/Q143</f>
        <v>-0.84003201026382834</v>
      </c>
      <c r="S146" s="16">
        <f>-S145/S143</f>
        <v>-1</v>
      </c>
      <c r="U146" s="16" t="e">
        <f>-U145/U143</f>
        <v>#DIV/0!</v>
      </c>
      <c r="W146" s="16"/>
      <c r="X146" s="16">
        <f>-X145/X143</f>
        <v>-0.73630613721580129</v>
      </c>
      <c r="AA146" s="5" t="s">
        <v>24</v>
      </c>
      <c r="AB146" s="33">
        <f t="shared" si="181"/>
        <v>-0.63881837190614965</v>
      </c>
      <c r="AC146" s="33">
        <f t="shared" si="182"/>
        <v>-0.64528583348806134</v>
      </c>
      <c r="AD146" s="33">
        <f t="shared" si="183"/>
        <v>-0.65491299973752626</v>
      </c>
      <c r="AE146" s="33">
        <f t="shared" si="184"/>
        <v>-0.72395608002888878</v>
      </c>
      <c r="AF146" s="33">
        <f t="shared" si="185"/>
        <v>-0.91986666285210306</v>
      </c>
      <c r="AG146" s="33">
        <f t="shared" si="186"/>
        <v>-0.71320277294529832</v>
      </c>
      <c r="AH146" s="33">
        <f t="shared" si="187"/>
        <v>-0.84003201026382834</v>
      </c>
      <c r="AI146" s="33">
        <f t="shared" si="188"/>
        <v>-1</v>
      </c>
      <c r="AJ146" s="12">
        <f>+V146</f>
        <v>0</v>
      </c>
      <c r="AK146" s="12">
        <f t="shared" ref="AK146" si="192">+W146</f>
        <v>0</v>
      </c>
      <c r="AL146" s="33">
        <f>+X146</f>
        <v>-0.73630613721580129</v>
      </c>
      <c r="AM146" s="6"/>
      <c r="AN146" s="6"/>
    </row>
    <row r="147" spans="1:41" ht="15.5" x14ac:dyDescent="0.35">
      <c r="AB147" s="5"/>
      <c r="AM147" s="2">
        <f>+AM135+AM145</f>
        <v>24.779908876723475</v>
      </c>
      <c r="AN147" s="2">
        <f>+AN135+AN145</f>
        <v>12.389954438361737</v>
      </c>
      <c r="AO147" s="2">
        <f>+AM147-AN147</f>
        <v>12.389954438361737</v>
      </c>
    </row>
    <row r="148" spans="1:41" ht="15.5" x14ac:dyDescent="0.35">
      <c r="E148" s="4" t="s">
        <v>72</v>
      </c>
      <c r="F148" s="4"/>
      <c r="G148" s="4" t="s">
        <v>73</v>
      </c>
      <c r="H148" s="4"/>
      <c r="I148" s="4" t="s">
        <v>80</v>
      </c>
      <c r="J148" s="4"/>
      <c r="K148" s="4" t="s">
        <v>75</v>
      </c>
      <c r="L148" s="4"/>
      <c r="M148" s="4" t="s">
        <v>76</v>
      </c>
      <c r="N148" s="4"/>
      <c r="O148" s="4" t="s">
        <v>77</v>
      </c>
      <c r="P148" s="4"/>
      <c r="Q148" s="4" t="s">
        <v>78</v>
      </c>
      <c r="R148" s="4"/>
      <c r="S148" s="4" t="s">
        <v>79</v>
      </c>
      <c r="T148" s="4"/>
      <c r="U148" s="4" t="s">
        <v>81</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51</v>
      </c>
      <c r="AN148" s="4" t="s">
        <v>52</v>
      </c>
    </row>
    <row r="149" spans="1:41" ht="15.5" x14ac:dyDescent="0.35">
      <c r="A149" t="s">
        <v>25</v>
      </c>
      <c r="E149" s="6">
        <f>+E54</f>
        <v>14.332464957926874</v>
      </c>
      <c r="F149" s="6"/>
      <c r="G149" s="6">
        <f>+G54</f>
        <v>13.36681509052068</v>
      </c>
      <c r="H149" s="6"/>
      <c r="I149" s="6">
        <f>+I54</f>
        <v>6.2564460761176068</v>
      </c>
      <c r="J149" s="6"/>
      <c r="K149" s="6">
        <f>+K54</f>
        <v>0.60068833224693574</v>
      </c>
      <c r="L149" s="6"/>
      <c r="M149" s="6">
        <f>+M54</f>
        <v>1.6250588803980621</v>
      </c>
      <c r="N149" s="6"/>
      <c r="O149" s="6">
        <f>+O54</f>
        <v>59.564105695016437</v>
      </c>
      <c r="P149" s="6"/>
      <c r="Q149" s="6">
        <f>+Q54</f>
        <v>29.327519615116682</v>
      </c>
      <c r="R149" s="6"/>
      <c r="S149" s="6">
        <f>+S54</f>
        <v>1.3579440776889926</v>
      </c>
      <c r="T149" s="6"/>
      <c r="U149" s="6">
        <f>+U54</f>
        <v>8.0379405094384487E-2</v>
      </c>
      <c r="V149" s="6"/>
      <c r="W149" s="6">
        <f>+W54</f>
        <v>3.2534263214416002</v>
      </c>
      <c r="X149" s="6">
        <f>+X54</f>
        <v>129.76484845156827</v>
      </c>
      <c r="AA149" t="s">
        <v>25</v>
      </c>
      <c r="AB149" s="12">
        <f>+E149</f>
        <v>14.332464957926874</v>
      </c>
      <c r="AC149" s="12">
        <f>+G149</f>
        <v>13.36681509052068</v>
      </c>
      <c r="AD149" s="12">
        <f>+I149</f>
        <v>6.2564460761176068</v>
      </c>
      <c r="AE149" s="12">
        <f>+K149</f>
        <v>0.60068833224693574</v>
      </c>
      <c r="AF149" s="12">
        <f>+M149</f>
        <v>1.6250588803980621</v>
      </c>
      <c r="AG149" s="12">
        <f>+O149</f>
        <v>59.564105695016437</v>
      </c>
      <c r="AH149" s="12">
        <f>+Q149</f>
        <v>29.327519615116682</v>
      </c>
      <c r="AI149" s="12">
        <f>+S149</f>
        <v>1.3579440776889926</v>
      </c>
      <c r="AJ149" s="12">
        <f>+U149</f>
        <v>8.0379405094384487E-2</v>
      </c>
      <c r="AK149" s="12">
        <f>+W149</f>
        <v>3.2534263214416002</v>
      </c>
      <c r="AL149" s="12">
        <f>+X149</f>
        <v>129.76484845156827</v>
      </c>
      <c r="AM149" s="2">
        <f>+AL149</f>
        <v>129.76484845156827</v>
      </c>
      <c r="AN149" s="3">
        <f>+AL149</f>
        <v>129.76484845156827</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9.7259542416649474</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9.3773080932364294</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4.7320326787032974</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0.48276187513762669</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1.0506773603135022</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44.185723114192157</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21.451461207871215</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1.3106568391769384</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8.0351754579032014E-2</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2.9223171488748627</v>
      </c>
      <c r="X150" s="2">
        <f>0.001*($C73*X73+$C74*X74+$C75*X75+$C76*X76+$C79*X79+$C80*X80+$C81*X81+$C82*X82+$C83*X83+$C84*X84+$C88*X88+$C89*X89+$C92*X92+$C93*X93+$C94*X94+$C95*X95+$C96*X96+$C97*X97+$C101*X101+$C102*X102+$C106*X106+$C107*X107+$C108*X108+$C109*X109+$C110*X110+$C111*X111+$C112*X112+$C113*X113+$N$2*($C117*X117+$C118*X118+$C121*X121+$C122*X122+$C123*X123+$C124*X124+$C125*X125+$C126*X126))</f>
        <v>95.319244313750005</v>
      </c>
      <c r="AA150" t="s">
        <v>26</v>
      </c>
      <c r="AB150" s="12">
        <f t="shared" ref="AB150:AB152" si="193">+E150</f>
        <v>9.7259542416649474</v>
      </c>
      <c r="AC150" s="12">
        <f t="shared" ref="AC150:AC152" si="194">+G150</f>
        <v>9.3773080932364294</v>
      </c>
      <c r="AD150" s="12">
        <f t="shared" ref="AD150:AD152" si="195">+I150</f>
        <v>4.7320326787032974</v>
      </c>
      <c r="AE150" s="12">
        <f t="shared" ref="AE150:AE152" si="196">+K150</f>
        <v>0.48276187513762669</v>
      </c>
      <c r="AF150" s="12">
        <f t="shared" ref="AF150:AF152" si="197">+M150</f>
        <v>1.0506773603135022</v>
      </c>
      <c r="AG150" s="12">
        <f t="shared" ref="AG150:AG152" si="198">+O150</f>
        <v>44.185723114192157</v>
      </c>
      <c r="AH150" s="12">
        <f t="shared" ref="AH150:AH152" si="199">+Q150</f>
        <v>21.451461207871215</v>
      </c>
      <c r="AI150" s="12">
        <f t="shared" ref="AI150:AI152" si="200">+S150</f>
        <v>1.3106568391769384</v>
      </c>
      <c r="AJ150" s="12">
        <f t="shared" ref="AJ150:AJ152" si="201">+U150</f>
        <v>8.0351754579032014E-2</v>
      </c>
      <c r="AK150" s="12">
        <f t="shared" ref="AK150:AK152" si="202">+W150</f>
        <v>2.9223171488748627</v>
      </c>
      <c r="AL150" s="12">
        <f t="shared" ref="AL150:AL152" si="203">+X150</f>
        <v>95.319244313750005</v>
      </c>
      <c r="AM150" s="2">
        <f>+AL150+AO147</f>
        <v>107.70919875211175</v>
      </c>
      <c r="AN150" s="2">
        <f>+AL150+AM147</f>
        <v>120.09915319047349</v>
      </c>
    </row>
    <row r="151" spans="1:41" ht="15.5" x14ac:dyDescent="0.35">
      <c r="A151" t="s">
        <v>35</v>
      </c>
      <c r="E151" s="2">
        <f>+E150-E149</f>
        <v>-4.6065107162619263</v>
      </c>
      <c r="F151" s="2"/>
      <c r="G151" s="2">
        <f t="shared" ref="G151:W151" si="204">+G150-G149</f>
        <v>-3.9895069972842503</v>
      </c>
      <c r="H151" s="2"/>
      <c r="I151" s="2">
        <f t="shared" ref="I151" si="205">+I150-I149</f>
        <v>-1.5244133974143095</v>
      </c>
      <c r="J151" s="2"/>
      <c r="K151" s="2">
        <f t="shared" ref="K151" si="206">+K150-K149</f>
        <v>-0.11792645710930905</v>
      </c>
      <c r="L151" s="2"/>
      <c r="M151" s="2">
        <f t="shared" si="204"/>
        <v>-0.57438152008455989</v>
      </c>
      <c r="N151" s="2"/>
      <c r="O151" s="2">
        <f t="shared" si="204"/>
        <v>-15.37838258082428</v>
      </c>
      <c r="P151" s="2"/>
      <c r="Q151" s="2">
        <f t="shared" si="204"/>
        <v>-7.8760584072454662</v>
      </c>
      <c r="R151" s="2"/>
      <c r="S151" s="2">
        <f t="shared" si="204"/>
        <v>-4.7287238512054186E-2</v>
      </c>
      <c r="T151" s="2"/>
      <c r="U151" s="2">
        <f t="shared" si="204"/>
        <v>-2.7650515352473093E-5</v>
      </c>
      <c r="V151" s="2"/>
      <c r="W151" s="2">
        <f t="shared" si="204"/>
        <v>-0.33110917256673744</v>
      </c>
      <c r="X151" s="3">
        <f>SUM(E151:W151)</f>
        <v>-34.445604137818236</v>
      </c>
      <c r="AA151" t="s">
        <v>27</v>
      </c>
      <c r="AB151" s="12">
        <f t="shared" si="193"/>
        <v>-4.6065107162619263</v>
      </c>
      <c r="AC151" s="12">
        <f t="shared" si="194"/>
        <v>-3.9895069972842503</v>
      </c>
      <c r="AD151" s="12">
        <f t="shared" si="195"/>
        <v>-1.5244133974143095</v>
      </c>
      <c r="AE151" s="12">
        <f t="shared" si="196"/>
        <v>-0.11792645710930905</v>
      </c>
      <c r="AF151" s="12">
        <f t="shared" si="197"/>
        <v>-0.57438152008455989</v>
      </c>
      <c r="AG151" s="12">
        <f t="shared" si="198"/>
        <v>-15.37838258082428</v>
      </c>
      <c r="AH151" s="12">
        <f t="shared" si="199"/>
        <v>-7.8760584072454662</v>
      </c>
      <c r="AI151" s="12">
        <f t="shared" si="200"/>
        <v>-4.7287238512054186E-2</v>
      </c>
      <c r="AJ151" s="12">
        <f t="shared" si="201"/>
        <v>-2.7650515352473093E-5</v>
      </c>
      <c r="AK151" s="12">
        <f t="shared" si="202"/>
        <v>-0.33110917256673744</v>
      </c>
      <c r="AL151" s="12">
        <f t="shared" si="203"/>
        <v>-34.445604137818236</v>
      </c>
      <c r="AM151" s="2">
        <f>+AM150-AM149</f>
        <v>-22.055649699456524</v>
      </c>
      <c r="AN151" s="2">
        <f>+AN150-AN149</f>
        <v>-9.6656952610947826</v>
      </c>
    </row>
    <row r="152" spans="1:41" ht="15.5" x14ac:dyDescent="0.35">
      <c r="A152" t="s">
        <v>28</v>
      </c>
      <c r="E152" s="2">
        <f>100*E151/E149</f>
        <v>-32.140394061903478</v>
      </c>
      <c r="F152" s="2"/>
      <c r="G152" s="2">
        <f>100*G151/G149</f>
        <v>-29.84635435043522</v>
      </c>
      <c r="H152" s="2"/>
      <c r="I152" s="2">
        <f>100*I151/I149</f>
        <v>-24.365484475817194</v>
      </c>
      <c r="J152" s="2"/>
      <c r="K152" s="2">
        <f>100*K151/K149</f>
        <v>-19.631887416256806</v>
      </c>
      <c r="L152" s="2"/>
      <c r="M152" s="2">
        <f>100*M151/M149</f>
        <v>-35.34527437823445</v>
      </c>
      <c r="N152" s="2"/>
      <c r="O152" s="2">
        <f>100*O151/O149</f>
        <v>-25.81820443937421</v>
      </c>
      <c r="P152" s="2"/>
      <c r="Q152" s="2">
        <f>100*Q151/Q149</f>
        <v>-26.855521744108909</v>
      </c>
      <c r="R152" s="2"/>
      <c r="S152" s="2">
        <f>100*S151/S149</f>
        <v>-3.4822670011956336</v>
      </c>
      <c r="T152" s="2"/>
      <c r="U152" s="2">
        <f>100*U151/U149</f>
        <v>-3.4400000000006009E-2</v>
      </c>
      <c r="V152" s="2"/>
      <c r="W152" s="2">
        <f>100*W151/W149</f>
        <v>-10.177245151813436</v>
      </c>
      <c r="X152" s="2">
        <f t="shared" ref="X152" si="207">100*X151/X149</f>
        <v>-26.544634042919768</v>
      </c>
      <c r="AA152" t="s">
        <v>28</v>
      </c>
      <c r="AB152" s="6">
        <f t="shared" si="193"/>
        <v>-32.140394061903478</v>
      </c>
      <c r="AC152" s="6">
        <f t="shared" si="194"/>
        <v>-29.84635435043522</v>
      </c>
      <c r="AD152" s="6">
        <f t="shared" si="195"/>
        <v>-24.365484475817194</v>
      </c>
      <c r="AE152" s="6">
        <f t="shared" si="196"/>
        <v>-19.631887416256806</v>
      </c>
      <c r="AF152" s="6">
        <f t="shared" si="197"/>
        <v>-35.34527437823445</v>
      </c>
      <c r="AG152" s="6">
        <f t="shared" si="198"/>
        <v>-25.81820443937421</v>
      </c>
      <c r="AH152" s="6">
        <f t="shared" si="199"/>
        <v>-26.855521744108909</v>
      </c>
      <c r="AI152" s="6">
        <f t="shared" si="200"/>
        <v>-3.4822670011956336</v>
      </c>
      <c r="AJ152" s="6">
        <f t="shared" si="201"/>
        <v>-3.4400000000006009E-2</v>
      </c>
      <c r="AK152" s="6">
        <f t="shared" si="202"/>
        <v>-10.177245151813436</v>
      </c>
      <c r="AL152" s="6">
        <f t="shared" si="203"/>
        <v>-26.544634042919768</v>
      </c>
      <c r="AM152" s="2">
        <f>100*AM151/AM149</f>
        <v>-16.996628873410419</v>
      </c>
      <c r="AN152" s="2">
        <f>100*AN151/AN149</f>
        <v>-7.4486237039010454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32D04-78F8-425E-A8B0-F39609180000}">
  <dimension ref="A2:AZ152"/>
  <sheetViews>
    <sheetView zoomScale="50" zoomScaleNormal="50" workbookViewId="0">
      <selection activeCell="O3" sqref="O3"/>
    </sheetView>
  </sheetViews>
  <sheetFormatPr defaultRowHeight="14.5" x14ac:dyDescent="0.35"/>
  <cols>
    <col min="1" max="1" width="74.7265625" customWidth="1"/>
    <col min="27" max="27" width="69.26953125" customWidth="1"/>
  </cols>
  <sheetData>
    <row r="2" spans="1:25" x14ac:dyDescent="0.35">
      <c r="N2">
        <f>+Koko_maa!N1</f>
        <v>0</v>
      </c>
      <c r="O2" t="s">
        <v>186</v>
      </c>
    </row>
    <row r="3" spans="1:25" x14ac:dyDescent="0.35">
      <c r="A3" s="8" t="s">
        <v>64</v>
      </c>
      <c r="O3" t="s">
        <v>304</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72</v>
      </c>
    </row>
    <row r="7" spans="1:25" ht="15.5" x14ac:dyDescent="0.35">
      <c r="A7" s="4" t="s">
        <v>73</v>
      </c>
    </row>
    <row r="8" spans="1:25" ht="15.5" x14ac:dyDescent="0.35">
      <c r="A8" s="4" t="s">
        <v>74</v>
      </c>
    </row>
    <row r="9" spans="1:25" ht="15.5" x14ac:dyDescent="0.35">
      <c r="A9" s="4" t="s">
        <v>75</v>
      </c>
    </row>
    <row r="10" spans="1:25" ht="15.5" x14ac:dyDescent="0.35">
      <c r="A10" s="4" t="s">
        <v>76</v>
      </c>
    </row>
    <row r="11" spans="1:25" ht="15.5" x14ac:dyDescent="0.35">
      <c r="A11" s="4" t="s">
        <v>77</v>
      </c>
    </row>
    <row r="12" spans="1:25" ht="15.5" x14ac:dyDescent="0.35">
      <c r="A12" s="4" t="s">
        <v>78</v>
      </c>
      <c r="F12" s="9"/>
    </row>
    <row r="13" spans="1:25" ht="15.5" x14ac:dyDescent="0.35">
      <c r="A13" s="4" t="s">
        <v>79</v>
      </c>
    </row>
    <row r="14" spans="1:25" ht="15.5" x14ac:dyDescent="0.35">
      <c r="A14" s="22"/>
      <c r="B14" s="24"/>
      <c r="C14" s="24"/>
      <c r="D14" s="24"/>
      <c r="E14" s="22" t="s">
        <v>72</v>
      </c>
      <c r="F14" s="22" t="s">
        <v>73</v>
      </c>
      <c r="G14" s="22" t="s">
        <v>80</v>
      </c>
      <c r="H14" s="22" t="s">
        <v>75</v>
      </c>
      <c r="I14" s="22" t="s">
        <v>76</v>
      </c>
      <c r="J14" s="22" t="s">
        <v>77</v>
      </c>
      <c r="K14" s="22" t="s">
        <v>78</v>
      </c>
      <c r="L14" s="22" t="s">
        <v>79</v>
      </c>
      <c r="M14" s="22" t="s">
        <v>81</v>
      </c>
      <c r="N14" s="22" t="s">
        <v>9</v>
      </c>
      <c r="O14" s="24"/>
    </row>
    <row r="15" spans="1:25" ht="15.5" x14ac:dyDescent="0.35">
      <c r="A15" s="22" t="s">
        <v>82</v>
      </c>
      <c r="B15" s="24"/>
      <c r="C15" s="24"/>
      <c r="D15" s="24"/>
      <c r="E15" s="53">
        <v>9553.5160000000033</v>
      </c>
      <c r="F15" s="53">
        <v>3892.900000000001</v>
      </c>
      <c r="G15" s="53">
        <v>7019.3</v>
      </c>
      <c r="H15" s="53">
        <v>0</v>
      </c>
      <c r="I15" s="53">
        <v>414.2</v>
      </c>
      <c r="J15" s="53">
        <v>211.5</v>
      </c>
      <c r="K15" s="53">
        <v>259.2</v>
      </c>
      <c r="L15" s="53">
        <v>142.27000000000001</v>
      </c>
      <c r="M15" s="53">
        <v>0</v>
      </c>
      <c r="N15" s="54">
        <v>0</v>
      </c>
      <c r="O15" s="26">
        <v>21492.886000000006</v>
      </c>
    </row>
    <row r="16" spans="1:25" ht="15.5" x14ac:dyDescent="0.35">
      <c r="A16" s="55" t="s">
        <v>65</v>
      </c>
      <c r="B16" s="26"/>
      <c r="C16" s="26"/>
      <c r="D16" s="26"/>
      <c r="E16" s="26">
        <v>13352.113008025046</v>
      </c>
      <c r="F16" s="26">
        <v>6560.7583059909784</v>
      </c>
      <c r="G16" s="26">
        <v>1659.952928853525</v>
      </c>
      <c r="H16" s="26">
        <v>103.25034065380855</v>
      </c>
      <c r="I16" s="26">
        <v>549.64706491449272</v>
      </c>
      <c r="J16" s="26">
        <v>50805.091600323423</v>
      </c>
      <c r="K16" s="26">
        <v>19893.487253046867</v>
      </c>
      <c r="L16" s="26">
        <v>885.33507836457295</v>
      </c>
      <c r="M16" s="26">
        <v>331.48978998970193</v>
      </c>
      <c r="N16" s="26">
        <v>1525.597178324587</v>
      </c>
      <c r="O16" s="26">
        <v>95666.722548487014</v>
      </c>
    </row>
    <row r="17" spans="1:22" ht="15.5" x14ac:dyDescent="0.35">
      <c r="A17" s="56" t="s">
        <v>210</v>
      </c>
      <c r="B17" s="26"/>
      <c r="C17" s="26"/>
      <c r="D17" s="26"/>
      <c r="E17" s="26">
        <v>173.8514843034514</v>
      </c>
      <c r="F17" s="26">
        <v>75.278792086932995</v>
      </c>
      <c r="G17" s="26">
        <v>23.681212438870027</v>
      </c>
      <c r="H17" s="26">
        <v>1.7671257697442126</v>
      </c>
      <c r="I17" s="26">
        <v>6.4195883256848063</v>
      </c>
      <c r="J17" s="26">
        <v>358.04514541934191</v>
      </c>
      <c r="K17" s="26">
        <v>119.66239661112412</v>
      </c>
      <c r="L17" s="26">
        <v>5.1137057105166974</v>
      </c>
      <c r="M17" s="26">
        <v>2.0219112878318142</v>
      </c>
      <c r="N17" s="26">
        <v>34.639805316921098</v>
      </c>
      <c r="O17" s="26">
        <v>800.48116727041906</v>
      </c>
    </row>
    <row r="18" spans="1:22" ht="15.5" x14ac:dyDescent="0.35">
      <c r="A18" s="56" t="s">
        <v>84</v>
      </c>
      <c r="B18" s="26"/>
      <c r="C18" s="26"/>
      <c r="D18" s="26"/>
      <c r="E18" s="26">
        <v>149.8407504594351</v>
      </c>
      <c r="F18" s="53">
        <v>52.661482268876782</v>
      </c>
      <c r="G18" s="26">
        <v>23.880211932815669</v>
      </c>
      <c r="H18" s="26">
        <v>2.2463165794927145</v>
      </c>
      <c r="I18" s="26">
        <v>4.2807543183934449</v>
      </c>
      <c r="J18" s="26">
        <v>313.60236356473632</v>
      </c>
      <c r="K18" s="26">
        <v>99.445870717822359</v>
      </c>
      <c r="L18" s="26">
        <v>5.3944578709375381</v>
      </c>
      <c r="M18" s="26">
        <v>1.5952895111244234</v>
      </c>
      <c r="N18" s="26">
        <v>30.532635004129837</v>
      </c>
      <c r="O18" s="26">
        <v>683.4801322277641</v>
      </c>
    </row>
    <row r="19" spans="1:22" ht="15.5" x14ac:dyDescent="0.35">
      <c r="A19" s="56" t="s">
        <v>85</v>
      </c>
      <c r="B19" s="26"/>
      <c r="C19" s="26"/>
      <c r="D19" s="26"/>
      <c r="E19" s="26">
        <v>390.06115437157382</v>
      </c>
      <c r="F19" s="53">
        <v>106.7549164324387</v>
      </c>
      <c r="G19" s="26">
        <v>39.13559451899755</v>
      </c>
      <c r="H19" s="26">
        <v>3.4136988297449911</v>
      </c>
      <c r="I19" s="26">
        <v>8.9148679346874111</v>
      </c>
      <c r="J19" s="26">
        <v>591.96768468493929</v>
      </c>
      <c r="K19" s="26">
        <v>188.35709647233827</v>
      </c>
      <c r="L19" s="26">
        <v>10.792412418958051</v>
      </c>
      <c r="M19" s="26">
        <v>5.9639668820698457</v>
      </c>
      <c r="N19" s="26">
        <v>39.484315176581582</v>
      </c>
      <c r="O19" s="26">
        <v>1384.8457077223295</v>
      </c>
    </row>
    <row r="20" spans="1:22" ht="15.5" x14ac:dyDescent="0.35">
      <c r="A20" s="55" t="s">
        <v>66</v>
      </c>
      <c r="B20" s="26"/>
      <c r="C20" s="26"/>
      <c r="D20" s="26"/>
      <c r="E20" s="26">
        <f>E17*$N$2+E18+E19</f>
        <v>539.90190483100889</v>
      </c>
      <c r="F20" s="26">
        <f t="shared" ref="F20:O20" si="0">F17*$N$2+F18+F19</f>
        <v>159.41639870131547</v>
      </c>
      <c r="G20" s="26">
        <f t="shared" si="0"/>
        <v>63.015806451813219</v>
      </c>
      <c r="H20" s="26">
        <f t="shared" si="0"/>
        <v>5.6600154092377055</v>
      </c>
      <c r="I20" s="26">
        <f t="shared" si="0"/>
        <v>13.195622253080856</v>
      </c>
      <c r="J20" s="26">
        <f t="shared" si="0"/>
        <v>905.57004824967566</v>
      </c>
      <c r="K20" s="26">
        <f t="shared" si="0"/>
        <v>287.80296719016064</v>
      </c>
      <c r="L20" s="26">
        <f t="shared" si="0"/>
        <v>16.186870289895587</v>
      </c>
      <c r="M20" s="26">
        <f t="shared" si="0"/>
        <v>7.5592563931942696</v>
      </c>
      <c r="N20" s="26">
        <f t="shared" si="0"/>
        <v>70.016950180711419</v>
      </c>
      <c r="O20" s="26">
        <f t="shared" si="0"/>
        <v>2068.3258399500937</v>
      </c>
      <c r="P20" s="3">
        <f t="shared" ref="P20" si="1">SUM(E20:N20)</f>
        <v>2068.3258399500937</v>
      </c>
    </row>
    <row r="21" spans="1:22" ht="15.5" x14ac:dyDescent="0.35">
      <c r="A21" s="55" t="s">
        <v>67</v>
      </c>
      <c r="B21" s="26"/>
      <c r="C21" s="26"/>
      <c r="D21" s="26"/>
      <c r="E21" s="26">
        <v>255.64014633225187</v>
      </c>
      <c r="F21" s="26">
        <v>66.679338570045715</v>
      </c>
      <c r="G21" s="26">
        <v>44.446962086137674</v>
      </c>
      <c r="H21" s="26">
        <v>3.7317023976853072</v>
      </c>
      <c r="I21" s="26">
        <v>0.59746279962540805</v>
      </c>
      <c r="J21" s="26">
        <v>489.51348510217002</v>
      </c>
      <c r="K21" s="26">
        <v>134.04264288439092</v>
      </c>
      <c r="L21" s="26">
        <v>5.2050022350655594</v>
      </c>
      <c r="M21" s="26">
        <v>0.32249871228982668</v>
      </c>
      <c r="N21" s="26">
        <v>0</v>
      </c>
      <c r="O21" s="26">
        <v>1000.1792411196623</v>
      </c>
      <c r="T21">
        <v>12</v>
      </c>
      <c r="U21">
        <v>270</v>
      </c>
      <c r="V21">
        <f>+T21*U21</f>
        <v>3240</v>
      </c>
    </row>
    <row r="22" spans="1:22" ht="15.5" x14ac:dyDescent="0.35">
      <c r="A22" s="55" t="s">
        <v>68</v>
      </c>
      <c r="B22" s="26"/>
      <c r="C22" s="26"/>
      <c r="D22" s="26"/>
      <c r="E22" s="26">
        <v>236.5225759851829</v>
      </c>
      <c r="F22" s="26">
        <v>76.512736595646544</v>
      </c>
      <c r="G22" s="26">
        <v>11.404031860161199</v>
      </c>
      <c r="H22" s="26">
        <v>0</v>
      </c>
      <c r="I22" s="26">
        <v>5.955115494224577</v>
      </c>
      <c r="J22" s="26">
        <v>275.85532170501551</v>
      </c>
      <c r="K22" s="26">
        <v>95.030719315069078</v>
      </c>
      <c r="L22" s="26">
        <v>7.2314403054350738</v>
      </c>
      <c r="M22" s="26">
        <v>5.918780025813958</v>
      </c>
      <c r="N22" s="26">
        <v>0</v>
      </c>
      <c r="O22" s="26">
        <v>714.43072128654876</v>
      </c>
    </row>
    <row r="23" spans="1:22" ht="15.5" x14ac:dyDescent="0.35">
      <c r="A23" s="55" t="s">
        <v>86</v>
      </c>
      <c r="B23" s="26"/>
      <c r="C23" s="26"/>
      <c r="D23" s="26"/>
      <c r="E23" s="26">
        <v>36.618452994616334</v>
      </c>
      <c r="F23" s="26">
        <v>14.537756247456874</v>
      </c>
      <c r="G23" s="26">
        <v>7.1648283310512477</v>
      </c>
      <c r="H23" s="26">
        <v>1.9283155656775637</v>
      </c>
      <c r="I23" s="26">
        <v>5.8331838683623989</v>
      </c>
      <c r="J23" s="26">
        <v>124.99258116471863</v>
      </c>
      <c r="K23" s="26">
        <v>37.785704635677426</v>
      </c>
      <c r="L23" s="26">
        <v>0.67791399998506607</v>
      </c>
      <c r="M23" s="26">
        <v>0.19865010890356402</v>
      </c>
      <c r="N23" s="26">
        <v>0</v>
      </c>
      <c r="O23" s="26">
        <v>229.73738691644911</v>
      </c>
    </row>
    <row r="24" spans="1:22" ht="15.5" x14ac:dyDescent="0.35">
      <c r="A24" s="57" t="s">
        <v>87</v>
      </c>
      <c r="B24" s="27"/>
      <c r="C24" s="27"/>
      <c r="D24" s="27"/>
      <c r="E24" s="27">
        <v>14.21387324949753</v>
      </c>
      <c r="F24" s="27">
        <v>9.0809297200436365</v>
      </c>
      <c r="G24" s="27">
        <v>0</v>
      </c>
      <c r="H24" s="27">
        <v>39.771548222962352</v>
      </c>
      <c r="I24" s="27">
        <v>23.799461226743084</v>
      </c>
      <c r="J24" s="27">
        <v>16.893082166581291</v>
      </c>
      <c r="K24" s="27">
        <v>4.163948805437891</v>
      </c>
      <c r="L24" s="27">
        <v>0</v>
      </c>
      <c r="M24" s="27">
        <v>0</v>
      </c>
      <c r="N24" s="27">
        <v>4.4489734069936757</v>
      </c>
      <c r="O24" s="27">
        <v>12.869147411578652</v>
      </c>
    </row>
    <row r="25" spans="1:22" ht="15.5" x14ac:dyDescent="0.35">
      <c r="A25" s="22" t="s">
        <v>88</v>
      </c>
      <c r="B25" s="24"/>
      <c r="C25" s="24"/>
      <c r="D25" s="24"/>
      <c r="E25" s="53">
        <v>272.35599340204146</v>
      </c>
      <c r="F25" s="53">
        <v>81.330755845779137</v>
      </c>
      <c r="G25" s="53">
        <v>30.194359263773823</v>
      </c>
      <c r="H25" s="53">
        <v>3.3161623936155942</v>
      </c>
      <c r="I25" s="53">
        <v>7.5705786486704643</v>
      </c>
      <c r="J25" s="53">
        <v>431.34507821342561</v>
      </c>
      <c r="K25" s="53">
        <v>116.24611987150244</v>
      </c>
      <c r="L25" s="53">
        <v>10.095203617241483</v>
      </c>
      <c r="M25" s="26">
        <v>0</v>
      </c>
      <c r="N25" s="26">
        <v>36.474339345671034</v>
      </c>
      <c r="O25" s="26">
        <v>988.928590601721</v>
      </c>
    </row>
    <row r="26" spans="1:22" ht="15.5" x14ac:dyDescent="0.35">
      <c r="A26" s="22" t="s">
        <v>89</v>
      </c>
      <c r="B26" s="24"/>
      <c r="C26" s="24"/>
      <c r="D26" s="24"/>
      <c r="E26" s="53">
        <v>55.442798077902395</v>
      </c>
      <c r="F26" s="53">
        <v>9.6943389339210739</v>
      </c>
      <c r="G26" s="53">
        <v>0</v>
      </c>
      <c r="H26" s="53">
        <v>1.3576808762587305</v>
      </c>
      <c r="I26" s="53">
        <v>2.1216905375312822</v>
      </c>
      <c r="J26" s="53">
        <v>100.00158737343565</v>
      </c>
      <c r="K26" s="53">
        <v>7.8430930685174252</v>
      </c>
      <c r="L26" s="53">
        <v>0</v>
      </c>
      <c r="M26" s="53">
        <v>0</v>
      </c>
      <c r="N26" s="53">
        <v>1.7566466821396824</v>
      </c>
      <c r="O26" s="26">
        <v>178.21783554970622</v>
      </c>
    </row>
    <row r="27" spans="1:22" ht="15.5" x14ac:dyDescent="0.35">
      <c r="A27" s="22" t="s">
        <v>90</v>
      </c>
      <c r="B27" s="24"/>
      <c r="C27" s="24"/>
      <c r="D27" s="24"/>
      <c r="E27" s="26">
        <v>334.61835629367141</v>
      </c>
      <c r="F27" s="26">
        <v>97.060577498517631</v>
      </c>
      <c r="G27" s="26">
        <v>39.13559451899755</v>
      </c>
      <c r="H27" s="26">
        <v>2.0560179534862604</v>
      </c>
      <c r="I27" s="26">
        <v>6.7931773971561284</v>
      </c>
      <c r="J27" s="26">
        <v>491.96609731150363</v>
      </c>
      <c r="K27" s="26">
        <v>180.51400340382085</v>
      </c>
      <c r="L27" s="26">
        <v>10.792412418958051</v>
      </c>
      <c r="M27" s="26">
        <v>5.9639668820698457</v>
      </c>
      <c r="N27" s="26"/>
      <c r="O27" s="26">
        <v>1168.9002036781812</v>
      </c>
    </row>
    <row r="28" spans="1:22" ht="15.5" x14ac:dyDescent="0.35">
      <c r="A28" s="55" t="s">
        <v>91</v>
      </c>
      <c r="B28" s="26"/>
      <c r="C28" s="26"/>
      <c r="D28" s="26"/>
      <c r="E28" s="58">
        <v>45.3</v>
      </c>
      <c r="F28" s="26">
        <v>0</v>
      </c>
      <c r="G28" s="26">
        <v>9.6999999999999993</v>
      </c>
      <c r="H28" s="26">
        <v>0</v>
      </c>
      <c r="I28" s="26">
        <v>0</v>
      </c>
      <c r="J28" s="26">
        <v>158.5</v>
      </c>
      <c r="K28" s="26">
        <v>3.2</v>
      </c>
      <c r="L28" s="26">
        <v>0</v>
      </c>
      <c r="M28" s="26">
        <v>0</v>
      </c>
      <c r="N28" s="26">
        <v>8.4</v>
      </c>
      <c r="O28" s="26">
        <v>225.1</v>
      </c>
    </row>
    <row r="29" spans="1:22" ht="15.5" x14ac:dyDescent="0.35">
      <c r="A29" s="22" t="s">
        <v>92</v>
      </c>
      <c r="B29" s="24"/>
      <c r="C29" s="24"/>
      <c r="D29" s="24"/>
      <c r="E29" s="59">
        <v>0</v>
      </c>
      <c r="F29" s="59">
        <v>0</v>
      </c>
      <c r="G29" s="59">
        <v>0</v>
      </c>
      <c r="H29" s="59">
        <v>0</v>
      </c>
      <c r="I29" s="59">
        <v>0</v>
      </c>
      <c r="J29" s="59">
        <v>0</v>
      </c>
      <c r="K29" s="59">
        <v>0</v>
      </c>
      <c r="L29" s="59">
        <v>0</v>
      </c>
      <c r="M29" s="59">
        <v>0</v>
      </c>
      <c r="N29" s="59">
        <v>0</v>
      </c>
      <c r="O29" s="26">
        <v>0</v>
      </c>
    </row>
    <row r="30" spans="1:22" ht="15.5" x14ac:dyDescent="0.35">
      <c r="A30" s="4"/>
      <c r="E30" s="9"/>
      <c r="F30" s="9"/>
      <c r="G30" s="9"/>
      <c r="H30" s="9"/>
      <c r="I30" s="9"/>
      <c r="J30" s="9"/>
      <c r="K30" s="9"/>
      <c r="L30" s="9"/>
      <c r="M30" s="9"/>
      <c r="N30" s="9"/>
    </row>
    <row r="31" spans="1:22" ht="15.5" x14ac:dyDescent="0.35">
      <c r="A31" s="4" t="s">
        <v>93</v>
      </c>
      <c r="E31" s="4"/>
      <c r="F31" s="4"/>
    </row>
    <row r="32" spans="1:22" ht="15.5" x14ac:dyDescent="0.35">
      <c r="A32" s="4" t="s">
        <v>220</v>
      </c>
      <c r="E32" t="s">
        <v>95</v>
      </c>
      <c r="G32" t="s">
        <v>95</v>
      </c>
      <c r="I32" t="s">
        <v>95</v>
      </c>
      <c r="K32" t="s">
        <v>95</v>
      </c>
      <c r="M32" t="s">
        <v>95</v>
      </c>
      <c r="O32" t="s">
        <v>95</v>
      </c>
      <c r="Q32" t="s">
        <v>95</v>
      </c>
      <c r="S32" t="s">
        <v>95</v>
      </c>
    </row>
    <row r="33" spans="1:39" ht="23.5" x14ac:dyDescent="0.55000000000000004">
      <c r="A33" s="14" t="s">
        <v>64</v>
      </c>
      <c r="E33" s="4" t="s">
        <v>72</v>
      </c>
      <c r="F33" s="4"/>
      <c r="G33" s="4" t="s">
        <v>73</v>
      </c>
      <c r="H33" s="4"/>
      <c r="I33" s="4" t="s">
        <v>80</v>
      </c>
      <c r="J33" s="4"/>
      <c r="K33" s="4" t="s">
        <v>75</v>
      </c>
      <c r="L33" s="4"/>
      <c r="M33" s="4" t="s">
        <v>76</v>
      </c>
      <c r="N33" s="4"/>
      <c r="O33" s="4" t="s">
        <v>77</v>
      </c>
      <c r="P33" s="4"/>
      <c r="Q33" s="4" t="s">
        <v>78</v>
      </c>
      <c r="R33" s="4"/>
      <c r="S33" s="4" t="s">
        <v>79</v>
      </c>
      <c r="T33" s="4"/>
      <c r="U33" s="4" t="s">
        <v>81</v>
      </c>
      <c r="V33" s="4"/>
      <c r="W33" s="4" t="s">
        <v>9</v>
      </c>
      <c r="X33" s="4" t="s">
        <v>10</v>
      </c>
      <c r="AB33" s="4" t="s">
        <v>0</v>
      </c>
      <c r="AC33" s="4" t="s">
        <v>1</v>
      </c>
      <c r="AD33" s="4" t="s">
        <v>2</v>
      </c>
      <c r="AE33" s="4" t="s">
        <v>3</v>
      </c>
      <c r="AF33" s="4" t="s">
        <v>4</v>
      </c>
      <c r="AG33" s="4" t="s">
        <v>5</v>
      </c>
      <c r="AH33" s="4" t="s">
        <v>6</v>
      </c>
      <c r="AI33" s="4" t="s">
        <v>79</v>
      </c>
      <c r="AJ33" s="4" t="s">
        <v>81</v>
      </c>
      <c r="AK33" s="4" t="s">
        <v>9</v>
      </c>
      <c r="AL33" s="4" t="s">
        <v>10</v>
      </c>
    </row>
    <row r="34" spans="1:39" ht="23.5" x14ac:dyDescent="0.55000000000000004">
      <c r="A34" s="14" t="s">
        <v>96</v>
      </c>
      <c r="E34" s="9">
        <f>+E15</f>
        <v>9553.5160000000033</v>
      </c>
      <c r="F34" s="9"/>
      <c r="G34" s="9">
        <f>+F15</f>
        <v>3892.900000000001</v>
      </c>
      <c r="H34" s="9"/>
      <c r="I34" s="10">
        <f>+G15</f>
        <v>7019.3</v>
      </c>
      <c r="J34" s="9"/>
      <c r="K34" s="10">
        <f>+H15</f>
        <v>0</v>
      </c>
      <c r="L34" s="9"/>
      <c r="M34" s="9">
        <f>+I15</f>
        <v>414.2</v>
      </c>
      <c r="N34" s="9"/>
      <c r="O34" s="9">
        <f>+J15</f>
        <v>211.5</v>
      </c>
      <c r="P34" s="9"/>
      <c r="Q34" s="9">
        <f>+K15</f>
        <v>259.2</v>
      </c>
      <c r="R34" s="9"/>
      <c r="S34" s="9">
        <f>+L15</f>
        <v>142.27000000000001</v>
      </c>
      <c r="T34" s="9"/>
      <c r="U34" s="9">
        <f>+M15</f>
        <v>0</v>
      </c>
      <c r="V34" s="9"/>
      <c r="W34" s="9">
        <f>+N15</f>
        <v>0</v>
      </c>
      <c r="X34">
        <f>SUM(E34:U34)</f>
        <v>21492.886000000006</v>
      </c>
      <c r="Y34" t="s">
        <v>97</v>
      </c>
      <c r="AA34" t="s">
        <v>98</v>
      </c>
      <c r="AB34" s="3">
        <f t="shared" ref="AB34:AB52" si="2">+E34</f>
        <v>9553.5160000000033</v>
      </c>
      <c r="AC34" s="2">
        <f t="shared" ref="AC34:AC52" si="3">+G34</f>
        <v>3892.900000000001</v>
      </c>
      <c r="AD34" s="3">
        <f t="shared" ref="AD34:AD52" si="4">+I34</f>
        <v>7019.3</v>
      </c>
      <c r="AE34" s="3">
        <f t="shared" ref="AE34:AE52" si="5">+K34</f>
        <v>0</v>
      </c>
      <c r="AF34" s="3">
        <f t="shared" ref="AF34:AF52" si="6">+M34</f>
        <v>414.2</v>
      </c>
      <c r="AG34" s="3">
        <f t="shared" ref="AG34:AG52" si="7">+O34</f>
        <v>211.5</v>
      </c>
      <c r="AH34" s="3">
        <f t="shared" ref="AH34:AH52" si="8">+Q34</f>
        <v>259.2</v>
      </c>
      <c r="AI34" s="2">
        <f t="shared" ref="AI34:AI52" si="9">+S34</f>
        <v>142.27000000000001</v>
      </c>
      <c r="AJ34">
        <f t="shared" ref="AJ34:AJ52" si="10">+U34</f>
        <v>0</v>
      </c>
      <c r="AK34">
        <f t="shared" ref="AK34:AK52" si="11">+W34</f>
        <v>0</v>
      </c>
      <c r="AL34" s="3">
        <f>SUM(AB34:AK34)</f>
        <v>21492.886000000006</v>
      </c>
      <c r="AM34" t="s">
        <v>98</v>
      </c>
    </row>
    <row r="35" spans="1:39" ht="23.5" x14ac:dyDescent="0.55000000000000004">
      <c r="A35" s="14" t="s">
        <v>99</v>
      </c>
      <c r="E35" s="15">
        <f>+E34/E36</f>
        <v>0.68769836916593829</v>
      </c>
      <c r="F35" s="15"/>
      <c r="G35" s="15">
        <f>+G34/G36</f>
        <v>0.57928553513375525</v>
      </c>
      <c r="H35" s="15"/>
      <c r="I35" s="15">
        <f>+I34/I36</f>
        <v>4.0739566866000416</v>
      </c>
      <c r="J35" s="15"/>
      <c r="K35" s="15">
        <f>+K34/K36</f>
        <v>0</v>
      </c>
      <c r="L35" s="15"/>
      <c r="M35" s="15">
        <f>+M34/M36</f>
        <v>0.73590722495552541</v>
      </c>
      <c r="N35" s="15"/>
      <c r="O35" s="15">
        <f>+O34/O36</f>
        <v>4.0900656316749358E-3</v>
      </c>
      <c r="P35" s="15"/>
      <c r="Q35" s="15">
        <f>+Q34/Q36</f>
        <v>1.2843579234596414E-2</v>
      </c>
      <c r="R35" s="15"/>
      <c r="S35" s="15">
        <f>+S34/S36</f>
        <v>0.15781091099594363</v>
      </c>
      <c r="T35" s="15"/>
      <c r="U35" s="15">
        <f>+U34/U36</f>
        <v>0</v>
      </c>
      <c r="V35" s="15"/>
      <c r="W35" s="15">
        <f>+W34/W36</f>
        <v>0</v>
      </c>
      <c r="X35" s="4"/>
      <c r="AA35" t="s">
        <v>100</v>
      </c>
      <c r="AB35" s="1">
        <f t="shared" si="2"/>
        <v>0.68769836916593829</v>
      </c>
      <c r="AC35" s="1">
        <f t="shared" si="3"/>
        <v>0.57928553513375525</v>
      </c>
      <c r="AD35" s="1">
        <f t="shared" si="4"/>
        <v>4.0739566866000416</v>
      </c>
      <c r="AE35" s="1">
        <f t="shared" si="5"/>
        <v>0</v>
      </c>
      <c r="AF35" s="1">
        <f t="shared" si="6"/>
        <v>0.73590722495552541</v>
      </c>
      <c r="AG35" s="1">
        <f t="shared" si="7"/>
        <v>4.0900656316749358E-3</v>
      </c>
      <c r="AH35" s="1">
        <f t="shared" si="8"/>
        <v>1.2843579234596414E-2</v>
      </c>
      <c r="AI35" s="1">
        <f t="shared" si="9"/>
        <v>0.15781091099594363</v>
      </c>
      <c r="AJ35" s="1">
        <f t="shared" si="10"/>
        <v>0</v>
      </c>
      <c r="AK35" s="1">
        <f t="shared" si="11"/>
        <v>0</v>
      </c>
      <c r="AL35" s="1">
        <f>+AL34/AL36</f>
        <v>0.21990970848634481</v>
      </c>
      <c r="AM35" t="s">
        <v>100</v>
      </c>
    </row>
    <row r="36" spans="1:39" ht="23.5" x14ac:dyDescent="0.55000000000000004">
      <c r="A36" s="14" t="s">
        <v>101</v>
      </c>
      <c r="E36" s="11">
        <f>+E37+E42</f>
        <v>13892.014912856055</v>
      </c>
      <c r="F36" s="11"/>
      <c r="G36" s="11">
        <f>+G37+G42</f>
        <v>6720.1747046922937</v>
      </c>
      <c r="H36" s="11"/>
      <c r="I36" s="11">
        <f>+I37+I42</f>
        <v>1722.9687353053382</v>
      </c>
      <c r="J36" s="11"/>
      <c r="K36" s="11">
        <f>+K37+K42</f>
        <v>108.91035606304625</v>
      </c>
      <c r="L36" s="11"/>
      <c r="M36" s="11">
        <f>+M37+M42</f>
        <v>562.84268716757356</v>
      </c>
      <c r="N36" s="11"/>
      <c r="O36" s="11">
        <f>+O37+O42</f>
        <v>51710.661648573099</v>
      </c>
      <c r="P36" s="11"/>
      <c r="Q36" s="11">
        <f>+Q37+Q42</f>
        <v>20181.290220237028</v>
      </c>
      <c r="R36" s="11"/>
      <c r="S36" s="11">
        <f>+S37+S42</f>
        <v>901.52194865446859</v>
      </c>
      <c r="T36" s="11"/>
      <c r="U36" s="11">
        <f>+U37+U42</f>
        <v>339.04904638289622</v>
      </c>
      <c r="V36" s="11"/>
      <c r="W36" s="11">
        <f>+W37+W42</f>
        <v>1595.6141285052984</v>
      </c>
      <c r="X36" s="11">
        <f>+W36+U36+S36+Q36+O36+M36+K36+I36+G36+E36</f>
        <v>97735.048388437106</v>
      </c>
      <c r="AA36" t="s">
        <v>101</v>
      </c>
      <c r="AB36" s="3">
        <f t="shared" si="2"/>
        <v>13892.014912856055</v>
      </c>
      <c r="AC36" s="3">
        <f t="shared" si="3"/>
        <v>6720.1747046922937</v>
      </c>
      <c r="AD36" s="3">
        <f t="shared" si="4"/>
        <v>1722.9687353053382</v>
      </c>
      <c r="AE36" s="3">
        <f t="shared" si="5"/>
        <v>108.91035606304625</v>
      </c>
      <c r="AF36" s="3">
        <f t="shared" si="6"/>
        <v>562.84268716757356</v>
      </c>
      <c r="AG36" s="3">
        <f t="shared" si="7"/>
        <v>51710.661648573099</v>
      </c>
      <c r="AH36" s="3">
        <f t="shared" si="8"/>
        <v>20181.290220237028</v>
      </c>
      <c r="AI36" s="3">
        <f t="shared" si="9"/>
        <v>901.52194865446859</v>
      </c>
      <c r="AJ36" s="3">
        <f t="shared" si="10"/>
        <v>339.04904638289622</v>
      </c>
      <c r="AK36" s="3">
        <f t="shared" si="11"/>
        <v>1595.6141285052984</v>
      </c>
      <c r="AL36" s="3">
        <f>SUM(AB36:AK36)</f>
        <v>97735.048388437091</v>
      </c>
      <c r="AM36" t="s">
        <v>101</v>
      </c>
    </row>
    <row r="37" spans="1:39" ht="15.5" x14ac:dyDescent="0.35">
      <c r="A37" s="4" t="s">
        <v>65</v>
      </c>
      <c r="E37" s="3">
        <f>+E16</f>
        <v>13352.113008025046</v>
      </c>
      <c r="F37" s="3"/>
      <c r="G37" s="3">
        <f>+F16</f>
        <v>6560.7583059909784</v>
      </c>
      <c r="H37" s="3"/>
      <c r="I37" s="3">
        <f>+G16</f>
        <v>1659.952928853525</v>
      </c>
      <c r="J37" s="3"/>
      <c r="K37" s="3">
        <f>+H16</f>
        <v>103.25034065380855</v>
      </c>
      <c r="L37" s="3"/>
      <c r="M37" s="3">
        <f>+I16</f>
        <v>549.64706491449272</v>
      </c>
      <c r="N37" s="3"/>
      <c r="O37" s="3">
        <f>+J16</f>
        <v>50805.091600323423</v>
      </c>
      <c r="P37" s="3"/>
      <c r="Q37" s="3">
        <f>+K16</f>
        <v>19893.487253046867</v>
      </c>
      <c r="R37" s="3"/>
      <c r="S37" s="3">
        <f>+L16</f>
        <v>885.33507836457295</v>
      </c>
      <c r="T37" s="3"/>
      <c r="U37" s="3">
        <f>+M16</f>
        <v>331.48978998970193</v>
      </c>
      <c r="V37" s="3"/>
      <c r="W37" s="3">
        <f>+N16</f>
        <v>1525.597178324587</v>
      </c>
      <c r="X37" s="11">
        <f>+W37+U37+S37+Q37+O37+M37+K37+I37+G37+E37</f>
        <v>95666.722548487</v>
      </c>
      <c r="AA37" s="4" t="s">
        <v>65</v>
      </c>
      <c r="AB37" s="3">
        <f t="shared" si="2"/>
        <v>13352.113008025046</v>
      </c>
      <c r="AC37" s="3">
        <f t="shared" si="3"/>
        <v>6560.7583059909784</v>
      </c>
      <c r="AD37" s="3">
        <f t="shared" si="4"/>
        <v>1659.952928853525</v>
      </c>
      <c r="AE37" s="3">
        <f t="shared" si="5"/>
        <v>103.25034065380855</v>
      </c>
      <c r="AF37" s="3">
        <f t="shared" si="6"/>
        <v>549.64706491449272</v>
      </c>
      <c r="AG37" s="3">
        <f t="shared" si="7"/>
        <v>50805.091600323423</v>
      </c>
      <c r="AH37" s="3">
        <f t="shared" si="8"/>
        <v>19893.487253046867</v>
      </c>
      <c r="AI37" s="3">
        <f t="shared" si="9"/>
        <v>885.33507836457295</v>
      </c>
      <c r="AJ37" s="3">
        <f t="shared" si="10"/>
        <v>331.48978998970193</v>
      </c>
      <c r="AK37" s="3">
        <f t="shared" si="11"/>
        <v>1525.597178324587</v>
      </c>
      <c r="AL37" s="3">
        <f>SUM(AB37:AK37)</f>
        <v>95666.722548487014</v>
      </c>
      <c r="AM37" s="4" t="s">
        <v>65</v>
      </c>
    </row>
    <row r="38" spans="1:39" ht="15.5" x14ac:dyDescent="0.35">
      <c r="A38" s="4" t="s">
        <v>102</v>
      </c>
      <c r="E38" s="16">
        <f>+E37/E36</f>
        <v>0.96113581016016836</v>
      </c>
      <c r="G38" s="16">
        <f>+G37/G36</f>
        <v>0.97627793834139398</v>
      </c>
      <c r="I38" s="16">
        <f>+I37/I36</f>
        <v>0.9634260302229769</v>
      </c>
      <c r="K38" s="16">
        <f>+K37/K36</f>
        <v>0.94803051230535673</v>
      </c>
      <c r="M38" s="16">
        <f>+M37/M36</f>
        <v>0.97655539895261689</v>
      </c>
      <c r="O38" s="16">
        <f>+O37/O36</f>
        <v>0.98248774973323771</v>
      </c>
      <c r="Q38" s="16">
        <f>+Q37/Q36</f>
        <v>0.98573911954838433</v>
      </c>
      <c r="S38" s="16">
        <f>+S37/S36</f>
        <v>0.98204495152441407</v>
      </c>
      <c r="U38" s="16">
        <f>+U37/U36</f>
        <v>0.97770453427361237</v>
      </c>
      <c r="W38" s="16">
        <f>+W37/W36</f>
        <v>0.95611912120237985</v>
      </c>
      <c r="X38" s="16">
        <f>+X37/X36</f>
        <v>0.97883741938992275</v>
      </c>
      <c r="AA38" s="4" t="s">
        <v>102</v>
      </c>
      <c r="AB38" s="17">
        <f t="shared" si="2"/>
        <v>0.96113581016016836</v>
      </c>
      <c r="AC38" s="17">
        <f t="shared" si="3"/>
        <v>0.97627793834139398</v>
      </c>
      <c r="AD38" s="16">
        <f t="shared" si="4"/>
        <v>0.9634260302229769</v>
      </c>
      <c r="AE38" s="16">
        <f t="shared" si="5"/>
        <v>0.94803051230535673</v>
      </c>
      <c r="AF38" s="17">
        <f t="shared" si="6"/>
        <v>0.97655539895261689</v>
      </c>
      <c r="AG38" s="17">
        <f t="shared" si="7"/>
        <v>0.98248774973323771</v>
      </c>
      <c r="AH38" s="17">
        <f t="shared" si="8"/>
        <v>0.98573911954838433</v>
      </c>
      <c r="AI38" s="17">
        <f t="shared" si="9"/>
        <v>0.98204495152441407</v>
      </c>
      <c r="AJ38" s="17">
        <f t="shared" si="10"/>
        <v>0.97770453427361237</v>
      </c>
      <c r="AK38" s="17">
        <f t="shared" si="11"/>
        <v>0.95611912120237985</v>
      </c>
      <c r="AL38" s="17">
        <f>+X38</f>
        <v>0.97883741938992275</v>
      </c>
      <c r="AM38" s="4" t="s">
        <v>102</v>
      </c>
    </row>
    <row r="39" spans="1:39" ht="15.5" x14ac:dyDescent="0.35">
      <c r="A39" s="5" t="s">
        <v>104</v>
      </c>
      <c r="E39" s="3">
        <f>+E17</f>
        <v>173.8514843034514</v>
      </c>
      <c r="F39" s="3"/>
      <c r="G39" s="3">
        <f>+F17</f>
        <v>75.278792086932995</v>
      </c>
      <c r="H39" s="3"/>
      <c r="I39" s="3">
        <f>+G17</f>
        <v>23.681212438870027</v>
      </c>
      <c r="J39" s="3"/>
      <c r="K39" s="3">
        <f>+H17</f>
        <v>1.7671257697442126</v>
      </c>
      <c r="L39" s="3"/>
      <c r="M39" s="3">
        <f>+I17</f>
        <v>6.4195883256848063</v>
      </c>
      <c r="N39" s="3"/>
      <c r="O39" s="3">
        <f>+J17</f>
        <v>358.04514541934191</v>
      </c>
      <c r="P39" s="3"/>
      <c r="Q39" s="3">
        <f>+K17</f>
        <v>119.66239661112412</v>
      </c>
      <c r="R39" s="3"/>
      <c r="S39" s="3">
        <f>+L17</f>
        <v>5.1137057105166974</v>
      </c>
      <c r="T39" s="3"/>
      <c r="U39" s="3">
        <f>+M17</f>
        <v>2.0219112878318142</v>
      </c>
      <c r="V39" s="3"/>
      <c r="W39" s="3">
        <f>+N17</f>
        <v>34.639805316921098</v>
      </c>
      <c r="X39" s="11">
        <f>+W39+U39+S39+Q39+O39+M39+K39+I39+G39+E39</f>
        <v>800.48116727041906</v>
      </c>
      <c r="AA39" s="5" t="s">
        <v>104</v>
      </c>
      <c r="AB39" s="3">
        <f t="shared" si="2"/>
        <v>173.8514843034514</v>
      </c>
      <c r="AC39" s="3">
        <f t="shared" si="3"/>
        <v>75.278792086932995</v>
      </c>
      <c r="AD39" s="3">
        <f t="shared" si="4"/>
        <v>23.681212438870027</v>
      </c>
      <c r="AE39" s="3">
        <f t="shared" si="5"/>
        <v>1.7671257697442126</v>
      </c>
      <c r="AF39" s="3">
        <f t="shared" si="6"/>
        <v>6.4195883256848063</v>
      </c>
      <c r="AG39" s="3">
        <f t="shared" si="7"/>
        <v>358.04514541934191</v>
      </c>
      <c r="AH39" s="3">
        <f t="shared" si="8"/>
        <v>119.66239661112412</v>
      </c>
      <c r="AI39" s="3">
        <f t="shared" si="9"/>
        <v>5.1137057105166974</v>
      </c>
      <c r="AJ39" s="3">
        <f t="shared" si="10"/>
        <v>2.0219112878318142</v>
      </c>
      <c r="AK39" s="3">
        <f t="shared" si="11"/>
        <v>34.639805316921098</v>
      </c>
      <c r="AL39" s="3">
        <f>SUM(AB39:AK39)</f>
        <v>800.48116727041906</v>
      </c>
      <c r="AM39" s="5" t="s">
        <v>104</v>
      </c>
    </row>
    <row r="40" spans="1:39" ht="15.5" x14ac:dyDescent="0.35">
      <c r="A40" s="18" t="s">
        <v>84</v>
      </c>
      <c r="E40" s="3">
        <f>+E18</f>
        <v>149.8407504594351</v>
      </c>
      <c r="F40" s="3"/>
      <c r="G40" s="3">
        <f>+F18</f>
        <v>52.661482268876782</v>
      </c>
      <c r="H40" s="3"/>
      <c r="I40" s="3">
        <f>+G18</f>
        <v>23.880211932815669</v>
      </c>
      <c r="J40" s="3"/>
      <c r="K40" s="3">
        <f>+H18</f>
        <v>2.2463165794927145</v>
      </c>
      <c r="L40" s="3"/>
      <c r="M40" s="3">
        <f>+I18</f>
        <v>4.2807543183934449</v>
      </c>
      <c r="N40" s="3"/>
      <c r="O40" s="3">
        <f>+J18</f>
        <v>313.60236356473632</v>
      </c>
      <c r="P40" s="3"/>
      <c r="Q40" s="3">
        <f>+K18</f>
        <v>99.445870717822359</v>
      </c>
      <c r="R40" s="3"/>
      <c r="S40" s="3">
        <f>+L18</f>
        <v>5.3944578709375381</v>
      </c>
      <c r="T40" s="3"/>
      <c r="U40" s="3">
        <f>+M18</f>
        <v>1.5952895111244234</v>
      </c>
      <c r="V40" s="3"/>
      <c r="W40" s="3">
        <f>+N18</f>
        <v>30.532635004129837</v>
      </c>
      <c r="X40" s="11">
        <f>+W40+U40+S40+Q40+O40+M40+K40+I40+G40+E40</f>
        <v>683.4801322277641</v>
      </c>
      <c r="AA40" s="5" t="s">
        <v>84</v>
      </c>
      <c r="AB40" s="3">
        <f t="shared" si="2"/>
        <v>149.8407504594351</v>
      </c>
      <c r="AC40" s="3">
        <f t="shared" si="3"/>
        <v>52.661482268876782</v>
      </c>
      <c r="AD40" s="3">
        <f t="shared" si="4"/>
        <v>23.880211932815669</v>
      </c>
      <c r="AE40" s="3">
        <f t="shared" si="5"/>
        <v>2.2463165794927145</v>
      </c>
      <c r="AF40" s="3">
        <f t="shared" si="6"/>
        <v>4.2807543183934449</v>
      </c>
      <c r="AG40" s="3">
        <f t="shared" si="7"/>
        <v>313.60236356473632</v>
      </c>
      <c r="AH40" s="3">
        <f t="shared" si="8"/>
        <v>99.445870717822359</v>
      </c>
      <c r="AI40" s="3">
        <f t="shared" si="9"/>
        <v>5.3944578709375381</v>
      </c>
      <c r="AJ40" s="3">
        <f t="shared" si="10"/>
        <v>1.5952895111244234</v>
      </c>
      <c r="AK40" s="3">
        <f t="shared" si="11"/>
        <v>30.532635004129837</v>
      </c>
      <c r="AL40" s="3">
        <f t="shared" ref="AL40:AL43" si="12">SUM(AB40:AK40)</f>
        <v>683.4801322277641</v>
      </c>
      <c r="AM40" s="5" t="s">
        <v>84</v>
      </c>
    </row>
    <row r="41" spans="1:39" ht="15.5" x14ac:dyDescent="0.35">
      <c r="A41" s="18" t="s">
        <v>85</v>
      </c>
      <c r="B41">
        <f>+E41/E42</f>
        <v>0.72246671271453333</v>
      </c>
      <c r="D41" s="3"/>
      <c r="E41" s="3">
        <f>+E19</f>
        <v>390.06115437157382</v>
      </c>
      <c r="F41" s="3"/>
      <c r="G41" s="3">
        <f>+F19</f>
        <v>106.7549164324387</v>
      </c>
      <c r="H41" s="3"/>
      <c r="I41" s="3">
        <f>+G19</f>
        <v>39.13559451899755</v>
      </c>
      <c r="J41" s="3"/>
      <c r="K41" s="3">
        <f>+H19</f>
        <v>3.4136988297449911</v>
      </c>
      <c r="L41" s="3"/>
      <c r="M41" s="3">
        <f>+I19</f>
        <v>8.9148679346874111</v>
      </c>
      <c r="N41" s="3"/>
      <c r="O41" s="3">
        <f>+J19</f>
        <v>591.96768468493929</v>
      </c>
      <c r="P41" s="3"/>
      <c r="Q41" s="3">
        <f>+K19</f>
        <v>188.35709647233827</v>
      </c>
      <c r="R41" s="3"/>
      <c r="S41" s="3">
        <f>+L19</f>
        <v>10.792412418958051</v>
      </c>
      <c r="T41" s="3"/>
      <c r="U41" s="3">
        <f>+M19</f>
        <v>5.9639668820698457</v>
      </c>
      <c r="V41" s="3"/>
      <c r="W41" s="3">
        <f>+N19</f>
        <v>39.484315176581582</v>
      </c>
      <c r="X41" s="11">
        <f>+W41+U41+S41+Q41+O41+M41+K41+I41+G41+E41</f>
        <v>1384.8457077223295</v>
      </c>
      <c r="Y41" s="3">
        <f>SUM(E41:W41)</f>
        <v>1384.8457077223295</v>
      </c>
      <c r="Z41">
        <f>0.95*Y41</f>
        <v>1315.603422336213</v>
      </c>
      <c r="AA41" s="5" t="s">
        <v>85</v>
      </c>
      <c r="AB41" s="3">
        <f t="shared" si="2"/>
        <v>390.06115437157382</v>
      </c>
      <c r="AC41" s="3">
        <f t="shared" si="3"/>
        <v>106.7549164324387</v>
      </c>
      <c r="AD41" s="3">
        <f t="shared" si="4"/>
        <v>39.13559451899755</v>
      </c>
      <c r="AE41" s="3">
        <f t="shared" si="5"/>
        <v>3.4136988297449911</v>
      </c>
      <c r="AF41" s="3">
        <f t="shared" si="6"/>
        <v>8.9148679346874111</v>
      </c>
      <c r="AG41" s="3">
        <f t="shared" si="7"/>
        <v>591.96768468493929</v>
      </c>
      <c r="AH41" s="3">
        <f t="shared" si="8"/>
        <v>188.35709647233827</v>
      </c>
      <c r="AI41" s="3">
        <f t="shared" si="9"/>
        <v>10.792412418958051</v>
      </c>
      <c r="AJ41" s="3">
        <f t="shared" si="10"/>
        <v>5.9639668820698457</v>
      </c>
      <c r="AK41" s="3">
        <f t="shared" si="11"/>
        <v>39.484315176581582</v>
      </c>
      <c r="AL41" s="3">
        <f t="shared" si="12"/>
        <v>1384.8457077223295</v>
      </c>
      <c r="AM41" s="5" t="s">
        <v>85</v>
      </c>
    </row>
    <row r="42" spans="1:39" ht="15.5" x14ac:dyDescent="0.35">
      <c r="A42" s="4" t="s">
        <v>66</v>
      </c>
      <c r="D42" s="3"/>
      <c r="E42" s="19">
        <f>+E39*$N$2+E40+E41</f>
        <v>539.90190483100889</v>
      </c>
      <c r="F42" s="19"/>
      <c r="G42" s="19">
        <f>+G39*$N$2+G40+G41</f>
        <v>159.41639870131547</v>
      </c>
      <c r="H42" s="19"/>
      <c r="I42" s="19">
        <f>+I39*$N$2+I40+I41</f>
        <v>63.015806451813219</v>
      </c>
      <c r="J42" s="19"/>
      <c r="K42" s="19">
        <f>+K39*$N$2+K40+K41</f>
        <v>5.6600154092377055</v>
      </c>
      <c r="L42" s="19"/>
      <c r="M42" s="19">
        <f>+M39*$N$2+M40+M41</f>
        <v>13.195622253080856</v>
      </c>
      <c r="N42" s="19"/>
      <c r="O42" s="19">
        <f>+O39*$N$2+O40+O41</f>
        <v>905.57004824967566</v>
      </c>
      <c r="P42" s="19"/>
      <c r="Q42" s="19">
        <f>+Q39*$N$2+Q40+Q41</f>
        <v>287.80296719016064</v>
      </c>
      <c r="R42" s="19"/>
      <c r="S42" s="19">
        <f>+S39*$N$2+S40+S41</f>
        <v>16.186870289895587</v>
      </c>
      <c r="T42" s="19"/>
      <c r="U42" s="19">
        <f>+U39*$N$2+U40+U41</f>
        <v>7.5592563931942696</v>
      </c>
      <c r="V42" s="19"/>
      <c r="W42" s="19">
        <f>+W39*$N$2+W40+W41</f>
        <v>70.016950180711419</v>
      </c>
      <c r="X42" s="19">
        <f>+X39*$N$2+X40+X41</f>
        <v>2068.3258399500937</v>
      </c>
      <c r="Y42">
        <f>0.002*X42</f>
        <v>4.1366516799001873</v>
      </c>
      <c r="AA42" s="4" t="s">
        <v>66</v>
      </c>
      <c r="AB42" s="3">
        <f t="shared" si="2"/>
        <v>539.90190483100889</v>
      </c>
      <c r="AC42" s="3">
        <f t="shared" si="3"/>
        <v>159.41639870131547</v>
      </c>
      <c r="AD42" s="3">
        <f t="shared" si="4"/>
        <v>63.015806451813219</v>
      </c>
      <c r="AE42" s="3">
        <f t="shared" si="5"/>
        <v>5.6600154092377055</v>
      </c>
      <c r="AF42" s="3">
        <f t="shared" si="6"/>
        <v>13.195622253080856</v>
      </c>
      <c r="AG42" s="3">
        <f t="shared" si="7"/>
        <v>905.57004824967566</v>
      </c>
      <c r="AH42" s="3">
        <f t="shared" si="8"/>
        <v>287.80296719016064</v>
      </c>
      <c r="AI42" s="3">
        <f t="shared" si="9"/>
        <v>16.186870289895587</v>
      </c>
      <c r="AJ42" s="3">
        <f t="shared" si="10"/>
        <v>7.5592563931942696</v>
      </c>
      <c r="AK42" s="3">
        <f t="shared" si="11"/>
        <v>70.016950180711419</v>
      </c>
      <c r="AL42" s="3">
        <f t="shared" si="12"/>
        <v>2068.3258399500937</v>
      </c>
      <c r="AM42" s="4" t="s">
        <v>66</v>
      </c>
    </row>
    <row r="43" spans="1:39" ht="15.5" x14ac:dyDescent="0.35">
      <c r="A43" s="4" t="s">
        <v>67</v>
      </c>
      <c r="B43" s="21">
        <f>+E43/(E43+E45+E46)</f>
        <v>0.48345167768385522</v>
      </c>
      <c r="E43" s="3">
        <f>+E21</f>
        <v>255.64014633225187</v>
      </c>
      <c r="F43" s="3"/>
      <c r="G43" s="3">
        <f>+F21</f>
        <v>66.679338570045715</v>
      </c>
      <c r="H43" s="3"/>
      <c r="I43" s="3">
        <f>+G21</f>
        <v>44.446962086137674</v>
      </c>
      <c r="J43" s="3"/>
      <c r="K43" s="3">
        <f>+H21</f>
        <v>3.7317023976853072</v>
      </c>
      <c r="L43" s="3"/>
      <c r="M43" s="3">
        <f>+I21</f>
        <v>0.59746279962540805</v>
      </c>
      <c r="N43" s="3"/>
      <c r="O43" s="3">
        <f>+J21</f>
        <v>489.51348510217002</v>
      </c>
      <c r="P43" s="3"/>
      <c r="Q43" s="3">
        <f>+K21</f>
        <v>134.04264288439092</v>
      </c>
      <c r="R43" s="3"/>
      <c r="S43" s="3">
        <f>+L21</f>
        <v>5.2050022350655594</v>
      </c>
      <c r="T43" s="3"/>
      <c r="U43" s="3">
        <f>+M21</f>
        <v>0.32249871228982668</v>
      </c>
      <c r="V43" s="3"/>
      <c r="W43" s="3">
        <f>+N21</f>
        <v>0</v>
      </c>
      <c r="X43" s="11">
        <f>+W43+U43+S43+Q43+O43+M43+K43+I43+G43+E43</f>
        <v>1000.1792411196624</v>
      </c>
      <c r="AA43" s="4" t="s">
        <v>67</v>
      </c>
      <c r="AB43" s="3">
        <f t="shared" si="2"/>
        <v>255.64014633225187</v>
      </c>
      <c r="AC43" s="3">
        <f t="shared" si="3"/>
        <v>66.679338570045715</v>
      </c>
      <c r="AD43" s="3">
        <f t="shared" si="4"/>
        <v>44.446962086137674</v>
      </c>
      <c r="AE43" s="3">
        <f t="shared" si="5"/>
        <v>3.7317023976853072</v>
      </c>
      <c r="AF43" s="3">
        <f t="shared" si="6"/>
        <v>0.59746279962540805</v>
      </c>
      <c r="AG43" s="3">
        <f t="shared" si="7"/>
        <v>489.51348510217002</v>
      </c>
      <c r="AH43" s="3">
        <f t="shared" si="8"/>
        <v>134.04264288439092</v>
      </c>
      <c r="AI43" s="3">
        <f t="shared" si="9"/>
        <v>5.2050022350655594</v>
      </c>
      <c r="AJ43" s="3">
        <f t="shared" si="10"/>
        <v>0.32249871228982668</v>
      </c>
      <c r="AK43" s="3">
        <f t="shared" si="11"/>
        <v>0</v>
      </c>
      <c r="AL43" s="3">
        <f t="shared" si="12"/>
        <v>1000.1792411196624</v>
      </c>
      <c r="AM43" s="4" t="s">
        <v>67</v>
      </c>
    </row>
    <row r="44" spans="1:39" ht="15.5" x14ac:dyDescent="0.35">
      <c r="A44" s="22" t="s">
        <v>105</v>
      </c>
      <c r="B44" s="23"/>
      <c r="C44" s="24"/>
      <c r="D44" s="24"/>
      <c r="E44" s="25">
        <f>+E43/(E40+E41)</f>
        <v>0.47349369217778198</v>
      </c>
      <c r="F44" s="25"/>
      <c r="G44" s="25">
        <f t="shared" ref="G44:X44" si="13">+G43/(G40+G41)</f>
        <v>0.41827151480806529</v>
      </c>
      <c r="H44" s="25"/>
      <c r="I44" s="25">
        <f t="shared" si="13"/>
        <v>0.70533037008937227</v>
      </c>
      <c r="J44" s="25"/>
      <c r="K44" s="25">
        <f t="shared" si="13"/>
        <v>0.65930958272565821</v>
      </c>
      <c r="L44" s="25"/>
      <c r="M44" s="25">
        <f t="shared" si="13"/>
        <v>4.5277349424421048E-2</v>
      </c>
      <c r="N44" s="25"/>
      <c r="O44" s="25">
        <f t="shared" si="13"/>
        <v>0.54055838755745345</v>
      </c>
      <c r="P44" s="25"/>
      <c r="Q44" s="25">
        <f t="shared" si="13"/>
        <v>0.46574447856829998</v>
      </c>
      <c r="R44" s="25"/>
      <c r="S44" s="25">
        <f t="shared" si="13"/>
        <v>0.32155704851200945</v>
      </c>
      <c r="T44" s="25"/>
      <c r="U44" s="25">
        <f t="shared" si="13"/>
        <v>4.266275616477011E-2</v>
      </c>
      <c r="V44" s="25"/>
      <c r="W44" s="25">
        <f t="shared" si="13"/>
        <v>0</v>
      </c>
      <c r="X44" s="25">
        <f t="shared" si="13"/>
        <v>0.48356947527368105</v>
      </c>
      <c r="AA44" s="4" t="s">
        <v>105</v>
      </c>
      <c r="AB44" s="17">
        <f t="shared" si="2"/>
        <v>0.47349369217778198</v>
      </c>
      <c r="AC44" s="17">
        <f t="shared" si="3"/>
        <v>0.41827151480806529</v>
      </c>
      <c r="AD44" s="16">
        <f t="shared" si="4"/>
        <v>0.70533037008937227</v>
      </c>
      <c r="AE44" s="16">
        <f t="shared" si="5"/>
        <v>0.65930958272565821</v>
      </c>
      <c r="AF44" s="17">
        <f t="shared" si="6"/>
        <v>4.5277349424421048E-2</v>
      </c>
      <c r="AG44" s="17">
        <f t="shared" si="7"/>
        <v>0.54055838755745345</v>
      </c>
      <c r="AH44" s="17">
        <f t="shared" si="8"/>
        <v>0.46574447856829998</v>
      </c>
      <c r="AI44" s="17">
        <f t="shared" si="9"/>
        <v>0.32155704851200945</v>
      </c>
      <c r="AJ44" s="17">
        <f t="shared" si="10"/>
        <v>4.266275616477011E-2</v>
      </c>
      <c r="AK44" s="17">
        <f t="shared" si="11"/>
        <v>0</v>
      </c>
      <c r="AL44" s="17">
        <f>+X44</f>
        <v>0.48356947527368105</v>
      </c>
      <c r="AM44" s="4" t="s">
        <v>105</v>
      </c>
    </row>
    <row r="45" spans="1:39" ht="15.5" x14ac:dyDescent="0.35">
      <c r="A45" s="4" t="s">
        <v>106</v>
      </c>
      <c r="B45" s="21">
        <f>1-B43</f>
        <v>0.51654832231614478</v>
      </c>
      <c r="E45" s="3">
        <f t="shared" ref="E45:E52" si="14">+E22</f>
        <v>236.5225759851829</v>
      </c>
      <c r="F45" s="3"/>
      <c r="G45" s="3">
        <f t="shared" ref="G45:G52" si="15">+F22</f>
        <v>76.512736595646544</v>
      </c>
      <c r="H45" s="3"/>
      <c r="I45" s="3">
        <f t="shared" ref="I45:I52" si="16">+G22</f>
        <v>11.404031860161199</v>
      </c>
      <c r="J45" s="3"/>
      <c r="K45" s="3">
        <f t="shared" ref="K45:K52" si="17">+H22</f>
        <v>0</v>
      </c>
      <c r="L45" s="3"/>
      <c r="M45" s="3">
        <f t="shared" ref="M45:M52" si="18">+I22</f>
        <v>5.955115494224577</v>
      </c>
      <c r="N45" s="3"/>
      <c r="O45" s="3">
        <f t="shared" ref="O45:O52" si="19">+J22</f>
        <v>275.85532170501551</v>
      </c>
      <c r="P45" s="3"/>
      <c r="Q45" s="3">
        <f t="shared" ref="Q45:Q52" si="20">+K22</f>
        <v>95.030719315069078</v>
      </c>
      <c r="R45" s="3"/>
      <c r="S45" s="3">
        <f t="shared" ref="S45:S52" si="21">+L22</f>
        <v>7.2314403054350738</v>
      </c>
      <c r="T45" s="3"/>
      <c r="U45" s="3">
        <f t="shared" ref="U45:U52" si="22">+M22</f>
        <v>5.918780025813958</v>
      </c>
      <c r="V45" s="3"/>
      <c r="W45" s="3">
        <f t="shared" ref="W45:W52" si="23">+N22</f>
        <v>0</v>
      </c>
      <c r="X45" s="11">
        <f>+W45+U45+S45+Q45+O45+M45+K45+I45+G45+E45</f>
        <v>714.43072128654887</v>
      </c>
      <c r="AA45" s="4" t="s">
        <v>68</v>
      </c>
      <c r="AB45" s="3">
        <f t="shared" si="2"/>
        <v>236.5225759851829</v>
      </c>
      <c r="AC45" s="3">
        <f t="shared" si="3"/>
        <v>76.512736595646544</v>
      </c>
      <c r="AD45" s="3">
        <f t="shared" si="4"/>
        <v>11.404031860161199</v>
      </c>
      <c r="AE45" s="3">
        <f t="shared" si="5"/>
        <v>0</v>
      </c>
      <c r="AF45" s="3">
        <f t="shared" si="6"/>
        <v>5.955115494224577</v>
      </c>
      <c r="AG45" s="3">
        <f t="shared" si="7"/>
        <v>275.85532170501551</v>
      </c>
      <c r="AH45" s="3">
        <f t="shared" si="8"/>
        <v>95.030719315069078</v>
      </c>
      <c r="AI45" s="3">
        <f t="shared" si="9"/>
        <v>7.2314403054350738</v>
      </c>
      <c r="AJ45" s="3">
        <f t="shared" si="10"/>
        <v>5.918780025813958</v>
      </c>
      <c r="AK45" s="3">
        <f t="shared" si="11"/>
        <v>0</v>
      </c>
      <c r="AL45" s="3">
        <f>SUM(AB45:AK45)</f>
        <v>714.43072128654876</v>
      </c>
      <c r="AM45" s="4" t="s">
        <v>68</v>
      </c>
    </row>
    <row r="46" spans="1:39" ht="15.5" x14ac:dyDescent="0.35">
      <c r="A46" s="4" t="s">
        <v>86</v>
      </c>
      <c r="B46" s="3"/>
      <c r="E46" s="3">
        <f t="shared" si="14"/>
        <v>36.618452994616334</v>
      </c>
      <c r="F46" s="3"/>
      <c r="G46" s="3">
        <f t="shared" si="15"/>
        <v>14.537756247456874</v>
      </c>
      <c r="H46" s="3"/>
      <c r="I46" s="3">
        <f t="shared" si="16"/>
        <v>7.1648283310512477</v>
      </c>
      <c r="J46" s="3"/>
      <c r="K46" s="3">
        <f t="shared" si="17"/>
        <v>1.9283155656775637</v>
      </c>
      <c r="L46" s="3"/>
      <c r="M46" s="3">
        <f t="shared" si="18"/>
        <v>5.8331838683623989</v>
      </c>
      <c r="N46" s="3"/>
      <c r="O46" s="3">
        <f t="shared" si="19"/>
        <v>124.99258116471863</v>
      </c>
      <c r="P46" s="3"/>
      <c r="Q46" s="3">
        <f t="shared" si="20"/>
        <v>37.785704635677426</v>
      </c>
      <c r="R46" s="3"/>
      <c r="S46" s="3">
        <f t="shared" si="21"/>
        <v>0.67791399998506607</v>
      </c>
      <c r="T46" s="3"/>
      <c r="U46" s="3">
        <f t="shared" si="22"/>
        <v>0.19865010890356402</v>
      </c>
      <c r="V46" s="3"/>
      <c r="W46" s="3">
        <f t="shared" si="23"/>
        <v>0</v>
      </c>
      <c r="X46" s="11">
        <f>+W46+U46+S46+Q46+O46+M46+K46+I46+G46+E46</f>
        <v>229.73738691644911</v>
      </c>
      <c r="Y46">
        <f>+X46/X42</f>
        <v>0.11107407859972025</v>
      </c>
      <c r="AA46" s="4" t="s">
        <v>86</v>
      </c>
      <c r="AB46" s="3">
        <f t="shared" si="2"/>
        <v>36.618452994616334</v>
      </c>
      <c r="AC46" s="3">
        <f t="shared" si="3"/>
        <v>14.537756247456874</v>
      </c>
      <c r="AD46" s="3">
        <f t="shared" si="4"/>
        <v>7.1648283310512477</v>
      </c>
      <c r="AE46" s="3">
        <f t="shared" si="5"/>
        <v>1.9283155656775637</v>
      </c>
      <c r="AF46" s="3">
        <f t="shared" si="6"/>
        <v>5.8331838683623989</v>
      </c>
      <c r="AG46" s="3">
        <f t="shared" si="7"/>
        <v>124.99258116471863</v>
      </c>
      <c r="AH46" s="3">
        <f t="shared" si="8"/>
        <v>37.785704635677426</v>
      </c>
      <c r="AI46" s="3">
        <f t="shared" si="9"/>
        <v>0.67791399998506607</v>
      </c>
      <c r="AJ46" s="3">
        <f t="shared" si="10"/>
        <v>0.19865010890356402</v>
      </c>
      <c r="AK46" s="3">
        <f t="shared" si="11"/>
        <v>0</v>
      </c>
      <c r="AL46" s="3">
        <f>SUM(AB46:AK46)</f>
        <v>229.73738691644911</v>
      </c>
      <c r="AM46" s="4" t="s">
        <v>69</v>
      </c>
    </row>
    <row r="47" spans="1:39" ht="15.5" x14ac:dyDescent="0.35">
      <c r="A47" s="22" t="s">
        <v>107</v>
      </c>
      <c r="E47" s="26">
        <f t="shared" si="14"/>
        <v>14.21387324949753</v>
      </c>
      <c r="F47" s="26"/>
      <c r="G47" s="26">
        <f t="shared" si="15"/>
        <v>9.0809297200436365</v>
      </c>
      <c r="H47" s="26"/>
      <c r="I47" s="26">
        <f t="shared" si="16"/>
        <v>0</v>
      </c>
      <c r="J47" s="26"/>
      <c r="K47" s="26">
        <f t="shared" si="17"/>
        <v>39.771548222962352</v>
      </c>
      <c r="L47" s="26"/>
      <c r="M47" s="26">
        <f t="shared" si="18"/>
        <v>23.799461226743084</v>
      </c>
      <c r="N47" s="26"/>
      <c r="O47" s="26">
        <f t="shared" si="19"/>
        <v>16.893082166581291</v>
      </c>
      <c r="P47" s="26"/>
      <c r="Q47" s="26">
        <f t="shared" si="20"/>
        <v>4.163948805437891</v>
      </c>
      <c r="R47" s="26"/>
      <c r="S47" s="26">
        <f t="shared" si="21"/>
        <v>0</v>
      </c>
      <c r="T47" s="26"/>
      <c r="U47" s="26">
        <f t="shared" si="22"/>
        <v>0</v>
      </c>
      <c r="V47" s="26"/>
      <c r="W47" s="26">
        <f t="shared" si="23"/>
        <v>4.4489734069936757</v>
      </c>
      <c r="X47" s="27">
        <f>+O24</f>
        <v>12.869147411578652</v>
      </c>
      <c r="AA47" s="4" t="s">
        <v>107</v>
      </c>
      <c r="AB47" s="19">
        <f t="shared" si="2"/>
        <v>14.21387324949753</v>
      </c>
      <c r="AC47" s="19">
        <f t="shared" si="3"/>
        <v>9.0809297200436365</v>
      </c>
      <c r="AD47" s="3">
        <f t="shared" si="4"/>
        <v>0</v>
      </c>
      <c r="AE47" s="3">
        <f t="shared" si="5"/>
        <v>39.771548222962352</v>
      </c>
      <c r="AF47" s="19">
        <f t="shared" si="6"/>
        <v>23.799461226743084</v>
      </c>
      <c r="AG47" s="19">
        <f t="shared" si="7"/>
        <v>16.893082166581291</v>
      </c>
      <c r="AH47" s="19">
        <f t="shared" si="8"/>
        <v>4.163948805437891</v>
      </c>
      <c r="AI47" s="19">
        <f t="shared" si="9"/>
        <v>0</v>
      </c>
      <c r="AJ47" s="19">
        <f t="shared" si="10"/>
        <v>0</v>
      </c>
      <c r="AK47" s="19">
        <f t="shared" si="11"/>
        <v>4.4489734069936757</v>
      </c>
      <c r="AL47" s="19">
        <f>+X47</f>
        <v>12.869147411578652</v>
      </c>
      <c r="AM47" s="4" t="s">
        <v>107</v>
      </c>
    </row>
    <row r="48" spans="1:39" ht="15.5" x14ac:dyDescent="0.35">
      <c r="A48" s="4" t="s">
        <v>88</v>
      </c>
      <c r="E48" s="3">
        <f t="shared" si="14"/>
        <v>272.35599340204146</v>
      </c>
      <c r="F48" s="3"/>
      <c r="G48" s="3">
        <f t="shared" si="15"/>
        <v>81.330755845779137</v>
      </c>
      <c r="H48" s="3"/>
      <c r="I48" s="3">
        <f t="shared" si="16"/>
        <v>30.194359263773823</v>
      </c>
      <c r="J48" s="3"/>
      <c r="K48" s="3">
        <f t="shared" si="17"/>
        <v>3.3161623936155942</v>
      </c>
      <c r="L48" s="3"/>
      <c r="M48" s="3">
        <f t="shared" si="18"/>
        <v>7.5705786486704643</v>
      </c>
      <c r="N48" s="3"/>
      <c r="O48" s="3">
        <f t="shared" si="19"/>
        <v>431.34507821342561</v>
      </c>
      <c r="P48" s="3"/>
      <c r="Q48" s="3">
        <f t="shared" si="20"/>
        <v>116.24611987150244</v>
      </c>
      <c r="R48" s="3"/>
      <c r="S48" s="3">
        <f t="shared" si="21"/>
        <v>10.095203617241483</v>
      </c>
      <c r="T48" s="3"/>
      <c r="U48" s="3">
        <f t="shared" si="22"/>
        <v>0</v>
      </c>
      <c r="V48" s="3"/>
      <c r="W48" s="3">
        <f t="shared" si="23"/>
        <v>36.474339345671034</v>
      </c>
      <c r="X48" s="11">
        <f>+W48+U48+S48+Q48+O48+M48+K48+I48+G48+E48</f>
        <v>988.928590601721</v>
      </c>
      <c r="AA48" s="4" t="s">
        <v>88</v>
      </c>
      <c r="AB48" s="3">
        <f t="shared" si="2"/>
        <v>272.35599340204146</v>
      </c>
      <c r="AC48" s="3">
        <f t="shared" si="3"/>
        <v>81.330755845779137</v>
      </c>
      <c r="AD48" s="3">
        <f t="shared" si="4"/>
        <v>30.194359263773823</v>
      </c>
      <c r="AE48" s="3">
        <f t="shared" si="5"/>
        <v>3.3161623936155942</v>
      </c>
      <c r="AF48" s="3">
        <f t="shared" si="6"/>
        <v>7.5705786486704643</v>
      </c>
      <c r="AG48" s="3">
        <f t="shared" si="7"/>
        <v>431.34507821342561</v>
      </c>
      <c r="AH48" s="3">
        <f t="shared" si="8"/>
        <v>116.24611987150244</v>
      </c>
      <c r="AI48" s="3">
        <f t="shared" si="9"/>
        <v>10.095203617241483</v>
      </c>
      <c r="AJ48" s="3">
        <f t="shared" si="10"/>
        <v>0</v>
      </c>
      <c r="AK48" s="3">
        <f t="shared" si="11"/>
        <v>36.474339345671034</v>
      </c>
      <c r="AL48" s="3">
        <f t="shared" ref="AL48:AL53" si="24">SUM(AB48:AK48)</f>
        <v>988.928590601721</v>
      </c>
      <c r="AM48" s="4" t="s">
        <v>88</v>
      </c>
    </row>
    <row r="49" spans="1:39" ht="15.5" x14ac:dyDescent="0.35">
      <c r="A49" s="22" t="s">
        <v>89</v>
      </c>
      <c r="E49" s="3">
        <f t="shared" si="14"/>
        <v>55.442798077902395</v>
      </c>
      <c r="F49" s="3"/>
      <c r="G49" s="3">
        <f t="shared" si="15"/>
        <v>9.6943389339210739</v>
      </c>
      <c r="H49" s="3"/>
      <c r="I49" s="3">
        <f t="shared" si="16"/>
        <v>0</v>
      </c>
      <c r="J49" s="3"/>
      <c r="K49" s="3">
        <f t="shared" si="17"/>
        <v>1.3576808762587305</v>
      </c>
      <c r="L49" s="3"/>
      <c r="M49" s="3">
        <f t="shared" si="18"/>
        <v>2.1216905375312822</v>
      </c>
      <c r="N49" s="3"/>
      <c r="O49" s="3">
        <f t="shared" si="19"/>
        <v>100.00158737343565</v>
      </c>
      <c r="P49" s="3"/>
      <c r="Q49" s="3">
        <f t="shared" si="20"/>
        <v>7.8430930685174252</v>
      </c>
      <c r="R49" s="3"/>
      <c r="S49" s="3">
        <f t="shared" si="21"/>
        <v>0</v>
      </c>
      <c r="T49" s="3"/>
      <c r="U49" s="3">
        <f t="shared" si="22"/>
        <v>0</v>
      </c>
      <c r="V49" s="3"/>
      <c r="W49" s="3">
        <f t="shared" si="23"/>
        <v>1.7566466821396824</v>
      </c>
      <c r="X49" s="11">
        <f>+W49+U49+S49+Q49+O49+M49+K49+I49+G49+E49</f>
        <v>178.21783554970625</v>
      </c>
      <c r="AA49" s="4" t="s">
        <v>89</v>
      </c>
      <c r="AB49" s="3">
        <f t="shared" si="2"/>
        <v>55.442798077902395</v>
      </c>
      <c r="AC49" s="3">
        <f t="shared" si="3"/>
        <v>9.6943389339210739</v>
      </c>
      <c r="AD49" s="3">
        <f t="shared" si="4"/>
        <v>0</v>
      </c>
      <c r="AE49" s="3">
        <f t="shared" si="5"/>
        <v>1.3576808762587305</v>
      </c>
      <c r="AF49" s="3">
        <f t="shared" si="6"/>
        <v>2.1216905375312822</v>
      </c>
      <c r="AG49" s="3">
        <f t="shared" si="7"/>
        <v>100.00158737343565</v>
      </c>
      <c r="AH49" s="3">
        <f t="shared" si="8"/>
        <v>7.8430930685174252</v>
      </c>
      <c r="AI49" s="3">
        <f t="shared" si="9"/>
        <v>0</v>
      </c>
      <c r="AJ49" s="3">
        <f t="shared" si="10"/>
        <v>0</v>
      </c>
      <c r="AK49" s="3">
        <f t="shared" si="11"/>
        <v>1.7566466821396824</v>
      </c>
      <c r="AL49" s="3">
        <f t="shared" si="24"/>
        <v>178.21783554970622</v>
      </c>
      <c r="AM49" s="4" t="s">
        <v>89</v>
      </c>
    </row>
    <row r="50" spans="1:39" ht="15.5" x14ac:dyDescent="0.35">
      <c r="A50" s="4" t="s">
        <v>90</v>
      </c>
      <c r="E50" s="3">
        <f t="shared" si="14"/>
        <v>334.61835629367141</v>
      </c>
      <c r="F50" s="3"/>
      <c r="G50" s="3">
        <f t="shared" si="15"/>
        <v>97.060577498517631</v>
      </c>
      <c r="H50" s="3"/>
      <c r="I50" s="3">
        <f t="shared" si="16"/>
        <v>39.13559451899755</v>
      </c>
      <c r="J50" s="3"/>
      <c r="K50" s="3">
        <f t="shared" si="17"/>
        <v>2.0560179534862604</v>
      </c>
      <c r="L50" s="3"/>
      <c r="M50" s="3">
        <f t="shared" si="18"/>
        <v>6.7931773971561284</v>
      </c>
      <c r="N50" s="3"/>
      <c r="O50" s="3">
        <f t="shared" si="19"/>
        <v>491.96609731150363</v>
      </c>
      <c r="P50" s="3"/>
      <c r="Q50" s="3">
        <f t="shared" si="20"/>
        <v>180.51400340382085</v>
      </c>
      <c r="R50" s="3"/>
      <c r="S50" s="3">
        <v>0</v>
      </c>
      <c r="T50" s="3"/>
      <c r="U50" s="3">
        <f t="shared" si="22"/>
        <v>5.9639668820698457</v>
      </c>
      <c r="V50" s="3"/>
      <c r="W50" s="3">
        <f t="shared" si="23"/>
        <v>0</v>
      </c>
      <c r="X50" s="11">
        <f>+W50+U50+S50+Q50+O50+M50+K50+I50+G50+E50</f>
        <v>1158.1077912592234</v>
      </c>
      <c r="AA50" s="4" t="s">
        <v>90</v>
      </c>
      <c r="AB50" s="19">
        <f t="shared" si="2"/>
        <v>334.61835629367141</v>
      </c>
      <c r="AC50" s="19">
        <f t="shared" si="3"/>
        <v>97.060577498517631</v>
      </c>
      <c r="AD50" s="3">
        <f t="shared" si="4"/>
        <v>39.13559451899755</v>
      </c>
      <c r="AE50" s="3">
        <f t="shared" si="5"/>
        <v>2.0560179534862604</v>
      </c>
      <c r="AF50" s="19">
        <f t="shared" si="6"/>
        <v>6.7931773971561284</v>
      </c>
      <c r="AG50" s="19">
        <f t="shared" si="7"/>
        <v>491.96609731150363</v>
      </c>
      <c r="AH50" s="19">
        <f t="shared" si="8"/>
        <v>180.51400340382085</v>
      </c>
      <c r="AI50" s="19">
        <f t="shared" si="9"/>
        <v>0</v>
      </c>
      <c r="AJ50" s="19">
        <f t="shared" si="10"/>
        <v>5.9639668820698457</v>
      </c>
      <c r="AK50" s="19">
        <f t="shared" si="11"/>
        <v>0</v>
      </c>
      <c r="AL50" s="19">
        <f t="shared" si="24"/>
        <v>1158.1077912592232</v>
      </c>
      <c r="AM50" s="4" t="s">
        <v>90</v>
      </c>
    </row>
    <row r="51" spans="1:39" ht="15.5" x14ac:dyDescent="0.35">
      <c r="A51" s="4" t="s">
        <v>70</v>
      </c>
      <c r="E51" s="3">
        <f t="shared" si="14"/>
        <v>45.3</v>
      </c>
      <c r="F51" s="3"/>
      <c r="G51" s="3">
        <f t="shared" si="15"/>
        <v>0</v>
      </c>
      <c r="H51" s="3"/>
      <c r="I51" s="3">
        <f t="shared" si="16"/>
        <v>9.6999999999999993</v>
      </c>
      <c r="J51" s="3"/>
      <c r="K51" s="3">
        <f t="shared" si="17"/>
        <v>0</v>
      </c>
      <c r="L51" s="3"/>
      <c r="M51" s="3">
        <f t="shared" si="18"/>
        <v>0</v>
      </c>
      <c r="N51" s="3"/>
      <c r="O51" s="3">
        <f t="shared" si="19"/>
        <v>158.5</v>
      </c>
      <c r="P51" s="3"/>
      <c r="Q51" s="3">
        <f t="shared" si="20"/>
        <v>3.2</v>
      </c>
      <c r="R51" s="3"/>
      <c r="S51" s="3">
        <f t="shared" si="21"/>
        <v>0</v>
      </c>
      <c r="T51" s="3"/>
      <c r="U51" s="3">
        <f t="shared" si="22"/>
        <v>0</v>
      </c>
      <c r="V51" s="3"/>
      <c r="W51" s="3">
        <f t="shared" si="23"/>
        <v>8.4</v>
      </c>
      <c r="X51" s="11">
        <f>+W51+U51+S51+Q51+O51+M51+K51+I51+G51+E51</f>
        <v>225.09999999999997</v>
      </c>
      <c r="AA51" s="4" t="s">
        <v>70</v>
      </c>
      <c r="AB51" s="3">
        <f t="shared" si="2"/>
        <v>45.3</v>
      </c>
      <c r="AC51" s="3">
        <f t="shared" si="3"/>
        <v>0</v>
      </c>
      <c r="AD51" s="3">
        <f t="shared" si="4"/>
        <v>9.6999999999999993</v>
      </c>
      <c r="AE51" s="3">
        <f t="shared" si="5"/>
        <v>0</v>
      </c>
      <c r="AF51" s="3">
        <f t="shared" si="6"/>
        <v>0</v>
      </c>
      <c r="AG51" s="3">
        <f t="shared" si="7"/>
        <v>158.5</v>
      </c>
      <c r="AH51" s="3">
        <f t="shared" si="8"/>
        <v>3.2</v>
      </c>
      <c r="AI51" s="3">
        <f t="shared" si="9"/>
        <v>0</v>
      </c>
      <c r="AJ51" s="3">
        <f t="shared" si="10"/>
        <v>0</v>
      </c>
      <c r="AK51" s="3">
        <f t="shared" si="11"/>
        <v>8.4</v>
      </c>
      <c r="AL51" s="3">
        <f t="shared" si="24"/>
        <v>225.1</v>
      </c>
      <c r="AM51" s="4" t="s">
        <v>70</v>
      </c>
    </row>
    <row r="52" spans="1:39" ht="15.5" x14ac:dyDescent="0.35">
      <c r="A52" s="4" t="s">
        <v>71</v>
      </c>
      <c r="E52" s="3">
        <f t="shared" si="14"/>
        <v>0</v>
      </c>
      <c r="F52" s="3"/>
      <c r="G52" s="3">
        <f t="shared" si="15"/>
        <v>0</v>
      </c>
      <c r="H52" s="3"/>
      <c r="I52" s="3">
        <f t="shared" si="16"/>
        <v>0</v>
      </c>
      <c r="J52" s="3"/>
      <c r="K52" s="3">
        <f t="shared" si="17"/>
        <v>0</v>
      </c>
      <c r="L52" s="3"/>
      <c r="M52" s="3">
        <f t="shared" si="18"/>
        <v>0</v>
      </c>
      <c r="N52" s="3"/>
      <c r="O52" s="3">
        <f t="shared" si="19"/>
        <v>0</v>
      </c>
      <c r="P52" s="3"/>
      <c r="Q52" s="3">
        <f t="shared" si="20"/>
        <v>0</v>
      </c>
      <c r="R52" s="3"/>
      <c r="S52" s="3">
        <f t="shared" si="21"/>
        <v>0</v>
      </c>
      <c r="T52" s="3"/>
      <c r="U52" s="3">
        <f t="shared" si="22"/>
        <v>0</v>
      </c>
      <c r="V52" s="3"/>
      <c r="W52" s="3">
        <f t="shared" si="23"/>
        <v>0</v>
      </c>
      <c r="X52" s="11">
        <f>+W52+U52+S52+Q52+O52+M52+K52+I52+G52+E52</f>
        <v>0</v>
      </c>
      <c r="AA52" s="4" t="s">
        <v>71</v>
      </c>
      <c r="AB52" s="3">
        <f t="shared" si="2"/>
        <v>0</v>
      </c>
      <c r="AC52" s="3">
        <f t="shared" si="3"/>
        <v>0</v>
      </c>
      <c r="AD52" s="3">
        <f t="shared" si="4"/>
        <v>0</v>
      </c>
      <c r="AE52" s="3">
        <f t="shared" si="5"/>
        <v>0</v>
      </c>
      <c r="AF52" s="3">
        <f t="shared" si="6"/>
        <v>0</v>
      </c>
      <c r="AG52" s="3">
        <f t="shared" si="7"/>
        <v>0</v>
      </c>
      <c r="AH52" s="3">
        <f t="shared" si="8"/>
        <v>0</v>
      </c>
      <c r="AI52" s="3">
        <f t="shared" si="9"/>
        <v>0</v>
      </c>
      <c r="AJ52" s="3">
        <f t="shared" si="10"/>
        <v>0</v>
      </c>
      <c r="AK52" s="3">
        <f t="shared" si="11"/>
        <v>0</v>
      </c>
      <c r="AL52" s="3">
        <f t="shared" si="24"/>
        <v>0</v>
      </c>
      <c r="AM52" s="4" t="s">
        <v>71</v>
      </c>
    </row>
    <row r="53" spans="1:39" ht="15.5" x14ac:dyDescent="0.35">
      <c r="A53" s="4" t="s">
        <v>108</v>
      </c>
      <c r="E53" s="2">
        <f>0.001*(35*E43+25*E45+25*E46)</f>
        <v>15.775930846123794</v>
      </c>
      <c r="F53" s="2"/>
      <c r="G53" s="2">
        <f>0.001*(35*G43+25*G45+25*G46+35*G44*G39+25*(1-G44)*G39)</f>
        <v>6.8068787171937402</v>
      </c>
      <c r="H53" s="2"/>
      <c r="I53" s="2">
        <f>0.001*(35*I43+25*I45+25*I46+35*I44*I39+25*(1-I44)*I39)</f>
        <v>2.7789262721036132</v>
      </c>
      <c r="J53" s="2"/>
      <c r="K53" s="2">
        <f>0.001*(35*K43+25*K45+25*K46+35*K44*K39+25*(1-K44)*K39)</f>
        <v>0.23464644684326832</v>
      </c>
      <c r="L53" s="2"/>
      <c r="M53" s="2">
        <f>0.001*(35*M43+25*M45+25*M46+35*M44*M39+25*(1-M44)*M39)</f>
        <v>0.47901500963151356</v>
      </c>
      <c r="N53" s="2"/>
      <c r="O53" s="2">
        <f>0.001*(35*O43+25*O45+25*O46+35*O44*O39+25*(1-O44)*O39)</f>
        <v>38.040741250609386</v>
      </c>
      <c r="P53" s="2"/>
      <c r="Q53" s="2">
        <f>0.001*(35*Q43+25*Q45+25*Q46+35*Q44*Q39+25*(1-Q44)*Q39)</f>
        <v>11.560784020139257</v>
      </c>
      <c r="R53" s="2"/>
      <c r="S53" s="2">
        <f>0.001*(35*S43+25*S45+25*S46+35*S44*S39+25*(1-S44)*S39)</f>
        <v>0.52419505977804304</v>
      </c>
      <c r="T53" s="2"/>
      <c r="U53" s="2">
        <f>0.001*(35*U43+25*U45+25*U46+35*U44*U39+25*(1-U44)*U39)</f>
        <v>0.21563359357647299</v>
      </c>
      <c r="V53" s="2"/>
      <c r="W53" s="2">
        <f>0.001*(35*W43+25*W45+25*W46+35*W44*W39+25*(1-W44)*W39)</f>
        <v>0.86599513292302743</v>
      </c>
      <c r="X53" s="2">
        <f>SUM(E53:W53)</f>
        <v>77.282746348922103</v>
      </c>
      <c r="AA53" s="4" t="s">
        <v>109</v>
      </c>
      <c r="AB53" s="2">
        <f>+E54</f>
        <v>16.053949084097741</v>
      </c>
      <c r="AC53" s="2">
        <f>+G54</f>
        <v>4.6522033532333431</v>
      </c>
      <c r="AD53" s="2">
        <f>+I54</f>
        <v>2.0198647821567075</v>
      </c>
      <c r="AE53" s="2">
        <f>+K54</f>
        <v>0.17881740920779571</v>
      </c>
      <c r="AF53" s="2">
        <f>+M54</f>
        <v>0.3358651843232755</v>
      </c>
      <c r="AG53" s="2">
        <f>+O54</f>
        <v>27.534386057263593</v>
      </c>
      <c r="AH53" s="2">
        <f>+Q54</f>
        <v>8.5355006085979248</v>
      </c>
      <c r="AI53" s="2">
        <f>+S54</f>
        <v>0.45672177959804539</v>
      </c>
      <c r="AJ53" s="2">
        <f>+U54</f>
        <v>0.19220639695275499</v>
      </c>
      <c r="AK53" s="2">
        <f>+W54</f>
        <v>1.7504237545177854</v>
      </c>
      <c r="AL53" s="3">
        <f t="shared" si="24"/>
        <v>61.709938409948968</v>
      </c>
      <c r="AM53" s="4" t="s">
        <v>109</v>
      </c>
    </row>
    <row r="54" spans="1:39" ht="15.5" x14ac:dyDescent="0.35">
      <c r="A54" s="4" t="s">
        <v>110</v>
      </c>
      <c r="E54" s="2">
        <f>+(E44*E42*35+(1-E44)*E42*25)/1000</f>
        <v>16.053949084097741</v>
      </c>
      <c r="F54" s="3"/>
      <c r="G54" s="2">
        <f>+(G44*G42*35+(1-G44)*G42*25)/1000</f>
        <v>4.6522033532333431</v>
      </c>
      <c r="H54" s="3"/>
      <c r="I54" s="2">
        <f>+(I44*I42*35+(1-I44)*I42*25)/1000</f>
        <v>2.0198647821567075</v>
      </c>
      <c r="J54" s="3"/>
      <c r="K54" s="2">
        <f>+(K44*K42*35+(1-K44)*K42*25)/1000</f>
        <v>0.17881740920779571</v>
      </c>
      <c r="L54" s="3"/>
      <c r="M54" s="2">
        <f>+(M44*M42*35+(1-M44)*M42*25)/1000</f>
        <v>0.3358651843232755</v>
      </c>
      <c r="N54" s="3"/>
      <c r="O54" s="2">
        <f>+(O44*O42*35+(1-O44)*O42*25)/1000</f>
        <v>27.534386057263593</v>
      </c>
      <c r="P54" s="3"/>
      <c r="Q54" s="2">
        <f>+(Q44*Q42*35+(1-Q44)*Q42*25)/1000</f>
        <v>8.5355006085979248</v>
      </c>
      <c r="R54" s="3"/>
      <c r="S54" s="2">
        <f>+(S44*S42*35+(1-S44)*S42*25)/1000</f>
        <v>0.45672177959804539</v>
      </c>
      <c r="T54" s="3"/>
      <c r="U54" s="2">
        <f>+(U44*U42*35+(1-U44)*U42*25)/1000</f>
        <v>0.19220639695275499</v>
      </c>
      <c r="V54" s="3"/>
      <c r="W54" s="2">
        <f>+(W44*W42*35+(1-W44)*W42*25)/1000</f>
        <v>1.7504237545177854</v>
      </c>
      <c r="X54" s="49">
        <f>+E54+G54+I54+K54+M54+O54+Q54+S54+U54+W54</f>
        <v>61.709938409948968</v>
      </c>
    </row>
    <row r="55" spans="1:39" ht="15.5" x14ac:dyDescent="0.35">
      <c r="A55" s="4" t="s">
        <v>111</v>
      </c>
    </row>
    <row r="56" spans="1:39" ht="15.5" x14ac:dyDescent="0.35">
      <c r="A56" s="4" t="s">
        <v>112</v>
      </c>
      <c r="E56" s="3">
        <f>0.002*E41</f>
        <v>0.7801223087431477</v>
      </c>
      <c r="F56" s="3"/>
      <c r="G56" s="3">
        <f>0.002*G41</f>
        <v>0.2135098328648774</v>
      </c>
      <c r="H56" s="3"/>
      <c r="I56" s="3">
        <f>0.002*I41</f>
        <v>7.8271189037995098E-2</v>
      </c>
      <c r="J56" s="3"/>
      <c r="K56" s="3">
        <f>0.002*K41</f>
        <v>6.8273976594899824E-3</v>
      </c>
      <c r="L56" s="3"/>
      <c r="M56" s="3">
        <f>0.002*M41</f>
        <v>1.7829735869374821E-2</v>
      </c>
      <c r="N56" s="3"/>
      <c r="O56" s="3">
        <f>0.002*O41</f>
        <v>1.1839353693698786</v>
      </c>
      <c r="P56" s="3"/>
      <c r="Q56" s="3">
        <f>0.002*Q41</f>
        <v>0.37671419294467656</v>
      </c>
      <c r="R56" s="3"/>
      <c r="S56" s="3">
        <f>0.002*S41</f>
        <v>2.1584824837916104E-2</v>
      </c>
      <c r="T56" s="3"/>
      <c r="U56" s="3">
        <f>0.002*U41</f>
        <v>1.1927933764139692E-2</v>
      </c>
      <c r="V56" s="3"/>
      <c r="W56" s="3">
        <f>0.002*W41</f>
        <v>7.8968630353163163E-2</v>
      </c>
      <c r="X56" s="3">
        <f>0.002*X41</f>
        <v>2.769691415444659</v>
      </c>
    </row>
    <row r="57" spans="1:39" ht="15.5" x14ac:dyDescent="0.35">
      <c r="A57" s="4" t="s">
        <v>113</v>
      </c>
      <c r="B57" s="21">
        <f>+E57/(E57+E58)</f>
        <v>0.1421387324949753</v>
      </c>
      <c r="E57" s="28">
        <f>E47/100*E56</f>
        <v>0.1108855961558048</v>
      </c>
      <c r="F57" s="28"/>
      <c r="G57" s="28">
        <f t="shared" ref="G57:W57" si="25">G47/100*G56</f>
        <v>1.9388677867842145E-2</v>
      </c>
      <c r="H57" s="28"/>
      <c r="I57" s="28">
        <f t="shared" si="25"/>
        <v>0</v>
      </c>
      <c r="J57" s="28"/>
      <c r="K57" s="28">
        <f t="shared" si="25"/>
        <v>2.715361752517461E-3</v>
      </c>
      <c r="L57" s="28"/>
      <c r="M57" s="28">
        <f t="shared" si="25"/>
        <v>4.2433810750625647E-3</v>
      </c>
      <c r="N57" s="28"/>
      <c r="O57" s="28">
        <f t="shared" si="25"/>
        <v>0.20000317474687132</v>
      </c>
      <c r="P57" s="28"/>
      <c r="Q57" s="28">
        <f t="shared" si="25"/>
        <v>1.5686186137034853E-2</v>
      </c>
      <c r="R57" s="28"/>
      <c r="S57" s="28">
        <f>S47/100*S56</f>
        <v>0</v>
      </c>
      <c r="T57" s="28"/>
      <c r="U57" s="28">
        <f t="shared" si="25"/>
        <v>0</v>
      </c>
      <c r="V57" s="28"/>
      <c r="W57" s="28">
        <f t="shared" si="25"/>
        <v>3.5132933642793647E-3</v>
      </c>
      <c r="X57" s="28">
        <f>+W57+U57+S57+Q57+O57+M57+K57+I57+G57+E57</f>
        <v>0.35643567109941249</v>
      </c>
      <c r="Y57" s="3"/>
    </row>
    <row r="58" spans="1:39" ht="15.5" x14ac:dyDescent="0.35">
      <c r="A58" s="29" t="s">
        <v>114</v>
      </c>
      <c r="B58" s="21">
        <f>1-B57</f>
        <v>0.85786126750502467</v>
      </c>
      <c r="E58" s="30">
        <f>E56-E57</f>
        <v>0.66923671258734285</v>
      </c>
      <c r="F58" s="30"/>
      <c r="G58" s="30">
        <f t="shared" ref="G58:W58" si="26">G56-G57</f>
        <v>0.19412115499703525</v>
      </c>
      <c r="H58" s="30"/>
      <c r="I58" s="30">
        <f t="shared" si="26"/>
        <v>7.8271189037995098E-2</v>
      </c>
      <c r="J58" s="30"/>
      <c r="K58" s="30">
        <f t="shared" si="26"/>
        <v>4.1120359069725214E-3</v>
      </c>
      <c r="L58" s="30"/>
      <c r="M58" s="30">
        <f t="shared" si="26"/>
        <v>1.3586354794312257E-2</v>
      </c>
      <c r="N58" s="30"/>
      <c r="O58" s="30">
        <f t="shared" si="26"/>
        <v>0.98393219462300729</v>
      </c>
      <c r="P58" s="30"/>
      <c r="Q58" s="30">
        <f t="shared" si="26"/>
        <v>0.36102800680764169</v>
      </c>
      <c r="R58" s="30"/>
      <c r="S58" s="30">
        <f t="shared" si="26"/>
        <v>2.1584824837916104E-2</v>
      </c>
      <c r="T58" s="30"/>
      <c r="U58" s="30">
        <f t="shared" si="26"/>
        <v>1.1927933764139692E-2</v>
      </c>
      <c r="V58" s="30"/>
      <c r="W58" s="30">
        <f t="shared" si="26"/>
        <v>7.5455336988883792E-2</v>
      </c>
      <c r="X58" s="28">
        <f t="shared" ref="X58:X60" si="27">+W58+U58+S58+Q58+O58+M58+K58+I58+G58+E58</f>
        <v>2.4132557443452463</v>
      </c>
    </row>
    <row r="59" spans="1:39" ht="15.5" x14ac:dyDescent="0.35">
      <c r="A59" s="29" t="s">
        <v>115</v>
      </c>
      <c r="E59" s="3">
        <f t="shared" ref="E59:U59" si="28">+E41-E56</f>
        <v>389.28103206283066</v>
      </c>
      <c r="F59" s="3"/>
      <c r="G59" s="3">
        <f t="shared" si="28"/>
        <v>106.54140659957383</v>
      </c>
      <c r="H59" s="3"/>
      <c r="I59" s="3">
        <f t="shared" si="28"/>
        <v>39.057323329959551</v>
      </c>
      <c r="J59" s="3"/>
      <c r="K59" s="3">
        <f t="shared" si="28"/>
        <v>3.4068714320855009</v>
      </c>
      <c r="L59" s="3"/>
      <c r="M59" s="3">
        <f t="shared" si="28"/>
        <v>8.897038198818036</v>
      </c>
      <c r="N59" s="3"/>
      <c r="O59" s="3">
        <f t="shared" si="28"/>
        <v>590.78374931556937</v>
      </c>
      <c r="P59" s="3"/>
      <c r="Q59" s="3">
        <f t="shared" si="28"/>
        <v>187.98038227939358</v>
      </c>
      <c r="R59" s="3"/>
      <c r="S59" s="3">
        <f t="shared" si="28"/>
        <v>10.770827594120135</v>
      </c>
      <c r="T59" s="3"/>
      <c r="U59" s="3">
        <f t="shared" si="28"/>
        <v>5.9520389483057059</v>
      </c>
      <c r="V59" s="3"/>
      <c r="W59" s="3">
        <f t="shared" ref="W59" si="29">+W41-W56</f>
        <v>39.405346546228415</v>
      </c>
      <c r="X59" s="28">
        <f t="shared" si="27"/>
        <v>1382.0760163068849</v>
      </c>
    </row>
    <row r="60" spans="1:39" ht="15.5" x14ac:dyDescent="0.35">
      <c r="A60" s="4" t="s">
        <v>116</v>
      </c>
      <c r="B60" s="21">
        <f>+E60/(E60+E61)</f>
        <v>0.1421387324949753</v>
      </c>
      <c r="E60" s="28">
        <f>E47/100*E59</f>
        <v>55.331912481746592</v>
      </c>
      <c r="F60" s="28"/>
      <c r="G60" s="28">
        <f t="shared" ref="G60:W60" si="30">G47/100*G59</f>
        <v>9.674950256053231</v>
      </c>
      <c r="H60" s="28"/>
      <c r="I60" s="28">
        <f t="shared" si="30"/>
        <v>0</v>
      </c>
      <c r="J60" s="28"/>
      <c r="K60" s="28">
        <f t="shared" si="30"/>
        <v>1.3549655145062129</v>
      </c>
      <c r="L60" s="28"/>
      <c r="M60" s="28">
        <f t="shared" si="30"/>
        <v>2.1174471564562198</v>
      </c>
      <c r="N60" s="28"/>
      <c r="O60" s="28">
        <f t="shared" si="30"/>
        <v>99.801584198688772</v>
      </c>
      <c r="P60" s="28"/>
      <c r="Q60" s="28">
        <f t="shared" si="30"/>
        <v>7.8274068823803908</v>
      </c>
      <c r="R60" s="28"/>
      <c r="S60" s="28">
        <f t="shared" si="30"/>
        <v>0</v>
      </c>
      <c r="T60" s="28"/>
      <c r="U60" s="28">
        <f t="shared" si="30"/>
        <v>0</v>
      </c>
      <c r="V60" s="28"/>
      <c r="W60" s="28">
        <f t="shared" si="30"/>
        <v>1.7531333887754028</v>
      </c>
      <c r="X60" s="28">
        <f t="shared" si="27"/>
        <v>177.86139987860685</v>
      </c>
    </row>
    <row r="61" spans="1:39" ht="15.5" x14ac:dyDescent="0.35">
      <c r="A61" s="29" t="s">
        <v>114</v>
      </c>
      <c r="B61" s="21">
        <f>1-B60</f>
        <v>0.85786126750502467</v>
      </c>
      <c r="E61" s="30">
        <f>E59-E60</f>
        <v>333.94911958108406</v>
      </c>
      <c r="F61" s="30"/>
      <c r="G61" s="30">
        <f t="shared" ref="G61:W61" si="31">G59-G60</f>
        <v>96.866456343520596</v>
      </c>
      <c r="H61" s="30"/>
      <c r="I61" s="30">
        <f t="shared" si="31"/>
        <v>39.057323329959551</v>
      </c>
      <c r="J61" s="30"/>
      <c r="K61" s="30">
        <f t="shared" si="31"/>
        <v>2.0519059175792878</v>
      </c>
      <c r="L61" s="30"/>
      <c r="M61" s="30">
        <f t="shared" si="31"/>
        <v>6.7795910423618162</v>
      </c>
      <c r="N61" s="30"/>
      <c r="O61" s="30">
        <f t="shared" si="31"/>
        <v>490.98216511688059</v>
      </c>
      <c r="P61" s="30"/>
      <c r="Q61" s="30">
        <f t="shared" si="31"/>
        <v>180.15297539701319</v>
      </c>
      <c r="R61" s="30"/>
      <c r="S61" s="30">
        <f t="shared" si="31"/>
        <v>10.770827594120135</v>
      </c>
      <c r="T61" s="30"/>
      <c r="U61" s="30">
        <f t="shared" si="31"/>
        <v>5.9520389483057059</v>
      </c>
      <c r="V61" s="30"/>
      <c r="W61" s="30">
        <f t="shared" si="31"/>
        <v>37.652213157453012</v>
      </c>
      <c r="X61" s="30">
        <f>X59-X60</f>
        <v>1204.2146164282781</v>
      </c>
      <c r="Y61" s="3"/>
    </row>
    <row r="62" spans="1:39" ht="15.5" x14ac:dyDescent="0.35">
      <c r="A62" s="29" t="s">
        <v>117</v>
      </c>
      <c r="B62" s="21"/>
      <c r="E62" s="3">
        <f>0.002*E40</f>
        <v>0.29968150091887019</v>
      </c>
      <c r="F62" s="3"/>
      <c r="G62" s="3">
        <f>0.002*G40</f>
        <v>0.10532296453775357</v>
      </c>
      <c r="H62" s="3"/>
      <c r="I62" s="3">
        <f>0.002*I40</f>
        <v>4.7760423865631341E-2</v>
      </c>
      <c r="J62" s="3"/>
      <c r="K62" s="3">
        <f>0.002*K40</f>
        <v>4.4926331589854292E-3</v>
      </c>
      <c r="L62" s="3"/>
      <c r="M62" s="3">
        <f>0.002*M40</f>
        <v>8.5615086367868895E-3</v>
      </c>
      <c r="N62" s="3"/>
      <c r="O62" s="3">
        <f>0.002*O40</f>
        <v>0.62720472712947262</v>
      </c>
      <c r="P62" s="3"/>
      <c r="Q62" s="3">
        <f>0.002*Q40</f>
        <v>0.19889174143564473</v>
      </c>
      <c r="R62" s="3"/>
      <c r="S62" s="3">
        <f>0.002*S40</f>
        <v>1.0788915741875077E-2</v>
      </c>
      <c r="T62" s="3"/>
      <c r="U62" s="3">
        <f>0.002*U40</f>
        <v>3.1905790222488467E-3</v>
      </c>
      <c r="V62" s="3"/>
      <c r="W62" s="3">
        <f>0.002*W40</f>
        <v>6.1065270008259676E-2</v>
      </c>
      <c r="X62" s="3">
        <f>0.002*X40</f>
        <v>1.3669602644555283</v>
      </c>
      <c r="Y62" s="3"/>
    </row>
    <row r="63" spans="1:39" ht="15.5" x14ac:dyDescent="0.35">
      <c r="A63" s="29" t="s">
        <v>118</v>
      </c>
      <c r="B63" s="21"/>
      <c r="E63" s="3">
        <f>0.002*E39</f>
        <v>0.34770296860690281</v>
      </c>
      <c r="F63" s="3"/>
      <c r="G63" s="3">
        <f>0.002*G39</f>
        <v>0.150557584173866</v>
      </c>
      <c r="H63" s="3"/>
      <c r="I63" s="3">
        <f>0.002*I39</f>
        <v>4.7362424877740054E-2</v>
      </c>
      <c r="J63" s="3"/>
      <c r="K63" s="3">
        <f>0.002*K39</f>
        <v>3.5342515394884253E-3</v>
      </c>
      <c r="L63" s="3"/>
      <c r="M63" s="3">
        <f>0.002*M39</f>
        <v>1.2839176651369614E-2</v>
      </c>
      <c r="N63" s="3"/>
      <c r="O63" s="3">
        <f>0.002*O39</f>
        <v>0.71609029083868381</v>
      </c>
      <c r="P63" s="3"/>
      <c r="Q63" s="3">
        <f>0.002*Q39</f>
        <v>0.23932479322224826</v>
      </c>
      <c r="R63" s="3"/>
      <c r="S63" s="3">
        <f>0.002*S39</f>
        <v>1.0227411421033394E-2</v>
      </c>
      <c r="T63" s="3"/>
      <c r="U63" s="3">
        <f>0.002*U39</f>
        <v>4.0438225756636286E-3</v>
      </c>
      <c r="V63" s="3"/>
      <c r="W63" s="3">
        <f>0.002*W39</f>
        <v>6.9279610633842192E-2</v>
      </c>
      <c r="X63" s="3">
        <f>0.002*X39</f>
        <v>1.6009623345408381</v>
      </c>
      <c r="Y63" s="3"/>
    </row>
    <row r="64" spans="1:39" ht="15.5" x14ac:dyDescent="0.35">
      <c r="A64" s="29" t="s">
        <v>119</v>
      </c>
      <c r="B64" s="21"/>
      <c r="E64" s="3">
        <f>+E62+E56+E63</f>
        <v>1.4275067782689208</v>
      </c>
      <c r="F64" s="3"/>
      <c r="G64" s="3">
        <f>+G62+G56+G63</f>
        <v>0.46939038157649698</v>
      </c>
      <c r="H64" s="3"/>
      <c r="I64" s="3">
        <f>+I62+I56+I63</f>
        <v>0.1733940377813665</v>
      </c>
      <c r="J64" s="3"/>
      <c r="K64" s="3">
        <f>+K62+K56+K63</f>
        <v>1.4854282357963836E-2</v>
      </c>
      <c r="L64" s="3"/>
      <c r="M64" s="3">
        <f>+M62+M56+M63</f>
        <v>3.9230421157531323E-2</v>
      </c>
      <c r="N64" s="3"/>
      <c r="O64" s="3">
        <f>+O62+O56+O63</f>
        <v>2.5272303873380348</v>
      </c>
      <c r="P64" s="3"/>
      <c r="Q64" s="3">
        <f>+Q62+Q56+Q63</f>
        <v>0.81493072760256946</v>
      </c>
      <c r="R64" s="3"/>
      <c r="S64" s="3">
        <f>+S62+S56+S63</f>
        <v>4.2601152000824573E-2</v>
      </c>
      <c r="T64" s="3"/>
      <c r="U64" s="3">
        <f>+U62+U56+U63</f>
        <v>1.9162335362052169E-2</v>
      </c>
      <c r="V64" s="3"/>
      <c r="W64" s="3">
        <f>+W62+W56+W63</f>
        <v>0.20931351099526502</v>
      </c>
      <c r="X64" s="3">
        <f>+X62+X56+X63</f>
        <v>5.737614014441025</v>
      </c>
      <c r="Y64" s="1">
        <f>+X64/X42</f>
        <v>2.7740377766490927E-3</v>
      </c>
    </row>
    <row r="65" spans="1:52" ht="15.5" x14ac:dyDescent="0.35">
      <c r="A65" s="29" t="s">
        <v>120</v>
      </c>
      <c r="B65" s="21"/>
      <c r="E65" s="7">
        <v>2E-3</v>
      </c>
      <c r="F65" s="3"/>
      <c r="G65" s="7">
        <v>2E-3</v>
      </c>
      <c r="H65" s="3"/>
      <c r="I65" s="7">
        <v>2E-3</v>
      </c>
      <c r="J65" s="3"/>
      <c r="K65" s="7">
        <v>2E-3</v>
      </c>
      <c r="L65" s="3"/>
      <c r="M65" s="7">
        <v>2E-3</v>
      </c>
      <c r="N65" s="3"/>
      <c r="O65" s="7">
        <v>2E-3</v>
      </c>
      <c r="P65" s="3"/>
      <c r="Q65" s="7">
        <v>2E-3</v>
      </c>
      <c r="R65" s="3"/>
      <c r="S65" s="7">
        <v>2E-3</v>
      </c>
      <c r="T65" s="3"/>
      <c r="U65" s="7">
        <v>2E-3</v>
      </c>
      <c r="V65" s="3"/>
      <c r="W65" s="7">
        <v>2E-3</v>
      </c>
      <c r="X65" s="7">
        <v>2E-3</v>
      </c>
      <c r="Y65" s="1"/>
    </row>
    <row r="66" spans="1:52" ht="15.5" x14ac:dyDescent="0.35">
      <c r="A66" s="29"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9" t="s">
        <v>122</v>
      </c>
      <c r="E67" s="3"/>
      <c r="F67" s="3"/>
      <c r="G67" s="3"/>
      <c r="H67" s="3"/>
      <c r="I67" s="3"/>
      <c r="J67" s="3"/>
      <c r="K67" s="3"/>
      <c r="L67" s="3"/>
      <c r="M67" s="3"/>
      <c r="N67" s="3"/>
      <c r="O67" s="3"/>
      <c r="P67" s="3"/>
      <c r="Q67" s="3"/>
      <c r="R67" s="3"/>
      <c r="S67" s="3"/>
      <c r="T67" s="3"/>
      <c r="U67" s="3"/>
      <c r="V67" s="3"/>
      <c r="W67" s="3"/>
      <c r="X67" s="3"/>
    </row>
    <row r="68" spans="1:52" ht="15.5" x14ac:dyDescent="0.35">
      <c r="A68" s="29"/>
      <c r="E68" s="3"/>
      <c r="F68" s="3"/>
      <c r="G68" s="3"/>
      <c r="H68" s="3"/>
      <c r="I68" s="3"/>
      <c r="J68" s="3"/>
      <c r="K68" s="3"/>
      <c r="L68" s="3"/>
      <c r="M68" s="3"/>
      <c r="N68" s="3"/>
      <c r="O68" s="3"/>
      <c r="P68" s="3"/>
      <c r="Q68" s="3"/>
      <c r="R68" s="3"/>
      <c r="S68" s="3"/>
      <c r="T68" s="3"/>
      <c r="U68" s="3"/>
      <c r="V68" s="3"/>
      <c r="W68" s="3"/>
    </row>
    <row r="69" spans="1:52" ht="15.5" x14ac:dyDescent="0.35">
      <c r="A69" s="22" t="s">
        <v>123</v>
      </c>
      <c r="D69" s="31" t="s">
        <v>124</v>
      </c>
    </row>
    <row r="70" spans="1:52" ht="23.5" x14ac:dyDescent="0.55000000000000004">
      <c r="A70" s="14" t="s">
        <v>125</v>
      </c>
      <c r="B70" s="8"/>
      <c r="D70" s="4" t="s">
        <v>72</v>
      </c>
      <c r="E70" s="4"/>
      <c r="F70" s="4" t="s">
        <v>73</v>
      </c>
      <c r="G70" s="4"/>
      <c r="H70" s="4" t="s">
        <v>80</v>
      </c>
      <c r="I70" s="4"/>
      <c r="J70" s="4" t="s">
        <v>75</v>
      </c>
      <c r="K70" s="4"/>
      <c r="L70" s="4" t="s">
        <v>76</v>
      </c>
      <c r="M70" s="4"/>
      <c r="N70" s="4" t="s">
        <v>77</v>
      </c>
      <c r="O70" s="4"/>
      <c r="P70" s="4" t="s">
        <v>78</v>
      </c>
      <c r="Q70" s="4"/>
      <c r="R70" s="4" t="s">
        <v>79</v>
      </c>
      <c r="S70" s="4"/>
      <c r="T70" s="4" t="s">
        <v>81</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79</v>
      </c>
      <c r="AJ71" s="4" t="s">
        <v>81</v>
      </c>
      <c r="AK71" s="4" t="s">
        <v>9</v>
      </c>
      <c r="AL71" s="4" t="s">
        <v>10</v>
      </c>
    </row>
    <row r="72" spans="1:52" ht="15.5" x14ac:dyDescent="0.35">
      <c r="A72" s="4" t="s">
        <v>128</v>
      </c>
      <c r="B72" s="8"/>
      <c r="C72" s="8" t="s">
        <v>129</v>
      </c>
      <c r="D72" s="8" t="s">
        <v>130</v>
      </c>
      <c r="E72" s="4" t="s">
        <v>58</v>
      </c>
      <c r="F72" s="8" t="s">
        <v>130</v>
      </c>
      <c r="G72" s="4" t="s">
        <v>58</v>
      </c>
      <c r="H72" s="8" t="s">
        <v>130</v>
      </c>
      <c r="I72" s="4" t="s">
        <v>58</v>
      </c>
      <c r="J72" s="8" t="s">
        <v>130</v>
      </c>
      <c r="K72" s="4" t="s">
        <v>58</v>
      </c>
      <c r="L72" s="8" t="s">
        <v>130</v>
      </c>
      <c r="M72" s="4" t="s">
        <v>58</v>
      </c>
      <c r="N72" s="8" t="s">
        <v>130</v>
      </c>
      <c r="O72" s="4" t="s">
        <v>58</v>
      </c>
      <c r="P72" s="8" t="s">
        <v>130</v>
      </c>
      <c r="Q72" s="4" t="s">
        <v>58</v>
      </c>
      <c r="R72" s="8" t="s">
        <v>130</v>
      </c>
      <c r="S72" s="4" t="s">
        <v>58</v>
      </c>
      <c r="T72" s="8" t="s">
        <v>130</v>
      </c>
      <c r="U72" s="4" t="s">
        <v>58</v>
      </c>
      <c r="V72" s="8" t="s">
        <v>130</v>
      </c>
      <c r="W72" s="4" t="s">
        <v>58</v>
      </c>
      <c r="X72" s="4"/>
      <c r="AA72" s="4" t="s">
        <v>128</v>
      </c>
    </row>
    <row r="73" spans="1:52" ht="15.5" x14ac:dyDescent="0.35">
      <c r="A73" s="5" t="s">
        <v>131</v>
      </c>
      <c r="C73">
        <v>3</v>
      </c>
      <c r="D73" s="16">
        <v>1</v>
      </c>
      <c r="E73" s="3">
        <f>+$D73*E57</f>
        <v>0.1108855961558048</v>
      </c>
      <c r="F73" s="16">
        <v>1</v>
      </c>
      <c r="G73" s="3">
        <f>+$D73*G57</f>
        <v>1.9388677867842145E-2</v>
      </c>
      <c r="H73" s="16">
        <v>1</v>
      </c>
      <c r="I73" s="3">
        <f>+$D73*I57</f>
        <v>0</v>
      </c>
      <c r="J73" s="16">
        <v>1</v>
      </c>
      <c r="K73" s="3">
        <f>+$D73*K57</f>
        <v>2.715361752517461E-3</v>
      </c>
      <c r="L73" s="16">
        <v>1</v>
      </c>
      <c r="M73" s="3">
        <f>+$D73*M57</f>
        <v>4.2433810750625647E-3</v>
      </c>
      <c r="N73" s="16">
        <v>1</v>
      </c>
      <c r="O73" s="3">
        <f>+$D73*O57</f>
        <v>0.20000317474687132</v>
      </c>
      <c r="P73" s="16">
        <v>1</v>
      </c>
      <c r="Q73" s="3">
        <f>+$D73*Q57</f>
        <v>1.5686186137034853E-2</v>
      </c>
      <c r="R73" s="16">
        <v>1</v>
      </c>
      <c r="S73" s="3">
        <f>+$D73*S57</f>
        <v>0</v>
      </c>
      <c r="T73" s="16">
        <v>1</v>
      </c>
      <c r="U73" s="3">
        <f>+$D73*U57</f>
        <v>0</v>
      </c>
      <c r="V73" s="16">
        <v>1</v>
      </c>
      <c r="W73" s="3">
        <f>+$D73*W57</f>
        <v>3.5132933642793647E-3</v>
      </c>
      <c r="X73" s="3">
        <f>+E73+G73+I73+K73+M73+O73+Q73+S73+U73+W73</f>
        <v>0.35643567109941249</v>
      </c>
      <c r="AA73" s="5" t="s">
        <v>131</v>
      </c>
      <c r="AB73" s="3">
        <f>+E73</f>
        <v>0.1108855961558048</v>
      </c>
      <c r="AC73" s="3">
        <f>+G73</f>
        <v>1.9388677867842145E-2</v>
      </c>
      <c r="AD73" s="3">
        <f>+I73</f>
        <v>0</v>
      </c>
      <c r="AE73" s="3">
        <f>+K73</f>
        <v>2.715361752517461E-3</v>
      </c>
      <c r="AF73" s="3">
        <f>+M73</f>
        <v>4.2433810750625647E-3</v>
      </c>
      <c r="AG73" s="3">
        <f>+O73</f>
        <v>0.20000317474687132</v>
      </c>
      <c r="AH73" s="3">
        <f>+Q73</f>
        <v>1.5686186137034853E-2</v>
      </c>
      <c r="AI73" s="3">
        <f>+S73</f>
        <v>0</v>
      </c>
      <c r="AJ73" s="3">
        <f>+U73</f>
        <v>0</v>
      </c>
      <c r="AK73" s="3">
        <f>+W73</f>
        <v>3.5132933642793647E-3</v>
      </c>
      <c r="AL73" s="3">
        <f>SUM(AB73:AK73)</f>
        <v>0.35643567109941249</v>
      </c>
    </row>
    <row r="74" spans="1:52" ht="15.5" x14ac:dyDescent="0.35">
      <c r="A74" s="5" t="s">
        <v>132</v>
      </c>
      <c r="C74">
        <v>15</v>
      </c>
      <c r="D74" s="16">
        <v>0</v>
      </c>
      <c r="E74" s="3">
        <f>+$D74*E57</f>
        <v>0</v>
      </c>
      <c r="F74" s="16">
        <v>0</v>
      </c>
      <c r="G74" s="3">
        <f>+$D74*G57</f>
        <v>0</v>
      </c>
      <c r="H74" s="16">
        <v>0</v>
      </c>
      <c r="I74" s="3">
        <f>+$D74*I57</f>
        <v>0</v>
      </c>
      <c r="J74" s="16">
        <v>0</v>
      </c>
      <c r="K74" s="3">
        <f>+$D74*K57</f>
        <v>0</v>
      </c>
      <c r="L74" s="16">
        <v>0</v>
      </c>
      <c r="M74" s="3">
        <f>+$D74*M57</f>
        <v>0</v>
      </c>
      <c r="N74" s="16">
        <v>0</v>
      </c>
      <c r="O74" s="3">
        <f>+$D74*O57</f>
        <v>0</v>
      </c>
      <c r="P74" s="16">
        <v>0</v>
      </c>
      <c r="Q74" s="3">
        <f>+$D74*Q57</f>
        <v>0</v>
      </c>
      <c r="R74" s="16">
        <v>0</v>
      </c>
      <c r="S74" s="3">
        <f>+$D74*S57</f>
        <v>0</v>
      </c>
      <c r="T74" s="16">
        <v>0</v>
      </c>
      <c r="U74" s="3">
        <f>+$D74*U57</f>
        <v>0</v>
      </c>
      <c r="V74" s="16">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6">
        <v>0</v>
      </c>
      <c r="E75" s="3">
        <f>+$D75*E57</f>
        <v>0</v>
      </c>
      <c r="F75" s="16">
        <v>0</v>
      </c>
      <c r="G75" s="3">
        <f>+$D75*G57</f>
        <v>0</v>
      </c>
      <c r="H75" s="16">
        <v>0</v>
      </c>
      <c r="I75" s="3">
        <f>+$D75*I57</f>
        <v>0</v>
      </c>
      <c r="J75" s="16">
        <v>0</v>
      </c>
      <c r="K75" s="3">
        <f>+$D75*K57</f>
        <v>0</v>
      </c>
      <c r="L75" s="16">
        <v>0</v>
      </c>
      <c r="M75" s="3">
        <f>+$D75*M57</f>
        <v>0</v>
      </c>
      <c r="N75" s="16">
        <v>0</v>
      </c>
      <c r="O75" s="3">
        <f>+$D75*O57</f>
        <v>0</v>
      </c>
      <c r="P75" s="16">
        <v>0</v>
      </c>
      <c r="Q75" s="3">
        <f>+$D75*Q57</f>
        <v>0</v>
      </c>
      <c r="R75" s="16">
        <v>0</v>
      </c>
      <c r="S75" s="3">
        <f>+$D75*S57</f>
        <v>0</v>
      </c>
      <c r="T75" s="16">
        <v>0</v>
      </c>
      <c r="U75" s="3">
        <f>+$D75*U57</f>
        <v>0</v>
      </c>
      <c r="V75" s="16">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6">
        <v>0</v>
      </c>
      <c r="E76" s="3">
        <f>+$D76*E57</f>
        <v>0</v>
      </c>
      <c r="F76" s="16">
        <v>0</v>
      </c>
      <c r="G76" s="3">
        <f>+$D76*G57</f>
        <v>0</v>
      </c>
      <c r="H76" s="16">
        <v>0</v>
      </c>
      <c r="I76" s="3">
        <f>+$D76*I57</f>
        <v>0</v>
      </c>
      <c r="J76" s="16">
        <v>0</v>
      </c>
      <c r="K76" s="3">
        <f>+$D76*K57</f>
        <v>0</v>
      </c>
      <c r="L76" s="16">
        <v>0</v>
      </c>
      <c r="M76" s="3">
        <f>+$D76*M57</f>
        <v>0</v>
      </c>
      <c r="N76" s="16">
        <v>0</v>
      </c>
      <c r="O76" s="3">
        <f>+$D76*O57</f>
        <v>0</v>
      </c>
      <c r="P76" s="16">
        <v>0</v>
      </c>
      <c r="Q76" s="3">
        <f>+$D76*Q57</f>
        <v>0</v>
      </c>
      <c r="R76" s="16">
        <v>0</v>
      </c>
      <c r="S76" s="3">
        <f>+$D76*S57</f>
        <v>0</v>
      </c>
      <c r="T76" s="16">
        <v>0</v>
      </c>
      <c r="U76" s="3">
        <f>+$D76*U57</f>
        <v>0</v>
      </c>
      <c r="V76" s="16">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6">
        <f t="shared" ref="D77:V77" si="33">SUM(D73:D76)</f>
        <v>1</v>
      </c>
      <c r="E77" s="28">
        <f>SUM(E73:E76)</f>
        <v>0.1108855961558048</v>
      </c>
      <c r="F77" s="16">
        <f t="shared" si="33"/>
        <v>1</v>
      </c>
      <c r="G77" s="28">
        <f>SUM(G73:G76)</f>
        <v>1.9388677867842145E-2</v>
      </c>
      <c r="H77" s="16">
        <f t="shared" si="33"/>
        <v>1</v>
      </c>
      <c r="I77" s="28">
        <f>SUM(I73:I76)</f>
        <v>0</v>
      </c>
      <c r="J77" s="16">
        <f t="shared" si="33"/>
        <v>1</v>
      </c>
      <c r="K77" s="28">
        <f>SUM(K73:K76)</f>
        <v>2.715361752517461E-3</v>
      </c>
      <c r="L77" s="16">
        <f t="shared" si="33"/>
        <v>1</v>
      </c>
      <c r="M77" s="28">
        <f>SUM(M73:M76)</f>
        <v>4.2433810750625647E-3</v>
      </c>
      <c r="N77" s="16">
        <f t="shared" si="33"/>
        <v>1</v>
      </c>
      <c r="O77" s="28">
        <f>SUM(O73:O76)</f>
        <v>0.20000317474687132</v>
      </c>
      <c r="P77" s="16">
        <f t="shared" si="33"/>
        <v>1</v>
      </c>
      <c r="Q77" s="28">
        <f>SUM(Q73:Q76)</f>
        <v>1.5686186137034853E-2</v>
      </c>
      <c r="R77" s="16">
        <f t="shared" si="33"/>
        <v>1</v>
      </c>
      <c r="S77" s="28">
        <f>SUM(S73:S76)</f>
        <v>0</v>
      </c>
      <c r="T77" s="16">
        <f t="shared" si="33"/>
        <v>1</v>
      </c>
      <c r="U77" s="28">
        <f>SUM(U73:U76)</f>
        <v>0</v>
      </c>
      <c r="V77" s="16">
        <f t="shared" si="33"/>
        <v>1</v>
      </c>
      <c r="W77" s="28">
        <f>SUM(W73:W76)</f>
        <v>3.5132933642793647E-3</v>
      </c>
      <c r="X77" s="3">
        <f t="shared" si="32"/>
        <v>0.35643567109941249</v>
      </c>
      <c r="Y77" s="3"/>
      <c r="AA77" s="5"/>
      <c r="AB77" s="4" t="s">
        <v>0</v>
      </c>
      <c r="AC77" s="4" t="s">
        <v>1</v>
      </c>
      <c r="AD77" s="4" t="s">
        <v>2</v>
      </c>
      <c r="AE77" s="4" t="s">
        <v>3</v>
      </c>
      <c r="AF77" s="4" t="s">
        <v>4</v>
      </c>
      <c r="AG77" s="4" t="s">
        <v>5</v>
      </c>
      <c r="AH77" s="4" t="s">
        <v>6</v>
      </c>
      <c r="AI77" s="4" t="s">
        <v>79</v>
      </c>
      <c r="AJ77" s="4" t="s">
        <v>81</v>
      </c>
      <c r="AK77" s="4" t="s">
        <v>9</v>
      </c>
      <c r="AL77" s="4" t="s">
        <v>10</v>
      </c>
      <c r="AO77" s="4" t="s">
        <v>0</v>
      </c>
      <c r="AP77" s="4" t="s">
        <v>1</v>
      </c>
      <c r="AQ77" s="4" t="s">
        <v>2</v>
      </c>
      <c r="AR77" s="4" t="s">
        <v>3</v>
      </c>
      <c r="AS77" s="4" t="s">
        <v>4</v>
      </c>
      <c r="AT77" s="4" t="s">
        <v>5</v>
      </c>
      <c r="AU77" s="4" t="s">
        <v>195</v>
      </c>
      <c r="AV77" s="4" t="s">
        <v>79</v>
      </c>
      <c r="AW77" s="4" t="s">
        <v>81</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55.331912481746592</v>
      </c>
      <c r="AC78" s="3">
        <f>+G60</f>
        <v>9.674950256053231</v>
      </c>
      <c r="AD78" s="3">
        <f>+I60</f>
        <v>0</v>
      </c>
      <c r="AE78" s="3">
        <f>+K60</f>
        <v>1.3549655145062129</v>
      </c>
      <c r="AF78" s="3">
        <f>+M60</f>
        <v>2.1174471564562198</v>
      </c>
      <c r="AG78" s="3">
        <f>+O60</f>
        <v>99.801584198688772</v>
      </c>
      <c r="AH78" s="3">
        <f>+Q60</f>
        <v>7.8274068823803908</v>
      </c>
      <c r="AI78" s="3">
        <f>+S60</f>
        <v>0</v>
      </c>
      <c r="AJ78" s="3">
        <f>+U60</f>
        <v>0</v>
      </c>
      <c r="AK78" s="3">
        <f>+W60</f>
        <v>1.7531333887754028</v>
      </c>
      <c r="AL78" s="3">
        <f>+X60</f>
        <v>177.86139987860685</v>
      </c>
      <c r="AN78" t="s">
        <v>137</v>
      </c>
      <c r="AO78" s="3">
        <f>+AB$78*AB79</f>
        <v>55.331912481746592</v>
      </c>
      <c r="AP78" s="3">
        <f t="shared" ref="AP78:AX78" si="34">+AC$78*AC79</f>
        <v>9.674950256053231</v>
      </c>
      <c r="AQ78" s="3">
        <f t="shared" si="34"/>
        <v>0</v>
      </c>
      <c r="AR78" s="3">
        <f t="shared" si="34"/>
        <v>1.3549655145062129</v>
      </c>
      <c r="AS78" s="3">
        <f t="shared" si="34"/>
        <v>2.1174471564562198</v>
      </c>
      <c r="AT78" s="3">
        <f t="shared" si="34"/>
        <v>99.801584198688772</v>
      </c>
      <c r="AU78" s="3">
        <f t="shared" si="34"/>
        <v>7.8274068823803908</v>
      </c>
      <c r="AV78" s="3">
        <f t="shared" si="34"/>
        <v>0</v>
      </c>
      <c r="AW78" s="3">
        <f t="shared" si="34"/>
        <v>0</v>
      </c>
      <c r="AX78" s="3">
        <f t="shared" si="34"/>
        <v>1.7531333887754028</v>
      </c>
      <c r="AY78" s="3">
        <f>SUM(AO78:AX78)</f>
        <v>177.86139987860682</v>
      </c>
      <c r="AZ78" t="s">
        <v>138</v>
      </c>
    </row>
    <row r="79" spans="1:52" ht="15.5" x14ac:dyDescent="0.35">
      <c r="A79" s="5" t="s">
        <v>139</v>
      </c>
      <c r="B79" t="s">
        <v>140</v>
      </c>
      <c r="C79">
        <v>3</v>
      </c>
      <c r="D79" s="16">
        <v>1</v>
      </c>
      <c r="E79" s="3">
        <f t="shared" ref="E79:E84" si="35">+$D79*E$60</f>
        <v>55.331912481746592</v>
      </c>
      <c r="F79" s="16">
        <v>1</v>
      </c>
      <c r="G79" s="3">
        <f>+$F79*G$60</f>
        <v>9.674950256053231</v>
      </c>
      <c r="H79" s="16">
        <v>1</v>
      </c>
      <c r="I79" s="3">
        <f t="shared" ref="I79:I84" si="36">+$H79*I$60</f>
        <v>0</v>
      </c>
      <c r="J79" s="16">
        <v>1</v>
      </c>
      <c r="K79" s="3">
        <f t="shared" ref="K79:K84" si="37">+$J79*K$60</f>
        <v>1.3549655145062129</v>
      </c>
      <c r="L79" s="16">
        <v>1</v>
      </c>
      <c r="M79" s="3">
        <f t="shared" ref="M79:M84" si="38">+$L79*M$60</f>
        <v>2.1174471564562198</v>
      </c>
      <c r="N79" s="16">
        <v>1</v>
      </c>
      <c r="O79" s="3">
        <f t="shared" ref="O79:O84" si="39">+$N79*O$60</f>
        <v>99.801584198688772</v>
      </c>
      <c r="P79" s="16">
        <v>1</v>
      </c>
      <c r="Q79" s="3">
        <f t="shared" ref="Q79:Q84" si="40">+$P79*Q$60</f>
        <v>7.8274068823803908</v>
      </c>
      <c r="R79" s="16">
        <v>1</v>
      </c>
      <c r="S79" s="3">
        <f t="shared" ref="S79:S84" si="41">+$R79*S$60</f>
        <v>0</v>
      </c>
      <c r="T79" s="16">
        <v>1</v>
      </c>
      <c r="U79" s="3">
        <f t="shared" ref="U79:U84" si="42">+$T79*U$60</f>
        <v>0</v>
      </c>
      <c r="V79" s="16">
        <v>1</v>
      </c>
      <c r="W79" s="3">
        <f t="shared" ref="W79:W84" si="43">+$V79*W$60</f>
        <v>1.7531333887754028</v>
      </c>
      <c r="X79" s="3">
        <f>+E79+G79+I79+K79+M79+O79+Q79+S79+U79+W79</f>
        <v>177.86139987860682</v>
      </c>
      <c r="AA79" t="s">
        <v>139</v>
      </c>
      <c r="AB79" s="16">
        <f t="shared" ref="AB79:AB84" si="44">+D79</f>
        <v>1</v>
      </c>
      <c r="AC79" s="16">
        <f t="shared" ref="AC79:AC84" si="45">+F79</f>
        <v>1</v>
      </c>
      <c r="AD79" s="16">
        <f t="shared" ref="AD79:AD84" si="46">+H79</f>
        <v>1</v>
      </c>
      <c r="AE79" s="16">
        <f t="shared" ref="AE79:AE84" si="47">+J79</f>
        <v>1</v>
      </c>
      <c r="AF79" s="16">
        <f t="shared" ref="AF79:AF84" si="48">+L79</f>
        <v>1</v>
      </c>
      <c r="AG79" s="16">
        <f t="shared" ref="AG79:AG84" si="49">+N79</f>
        <v>1</v>
      </c>
      <c r="AH79" s="16">
        <f t="shared" ref="AH79:AH84" si="50">+P79</f>
        <v>1</v>
      </c>
      <c r="AI79" s="16">
        <f t="shared" ref="AI79:AI84" si="51">+R79</f>
        <v>1</v>
      </c>
      <c r="AJ79" s="16">
        <f t="shared" ref="AJ79:AJ84" si="52">+T79</f>
        <v>1</v>
      </c>
      <c r="AK79" s="16">
        <f t="shared" ref="AK79:AK84" si="53">+V79</f>
        <v>1</v>
      </c>
      <c r="AN79" t="s">
        <v>141</v>
      </c>
      <c r="AO79" s="3">
        <f t="shared" ref="AO79:AX84" si="54">+AB79*AO$78</f>
        <v>55.331912481746592</v>
      </c>
      <c r="AP79" s="3">
        <f t="shared" si="54"/>
        <v>9.674950256053231</v>
      </c>
      <c r="AQ79" s="3">
        <f t="shared" si="54"/>
        <v>0</v>
      </c>
      <c r="AR79" s="3">
        <f t="shared" si="54"/>
        <v>1.3549655145062129</v>
      </c>
      <c r="AS79" s="3">
        <f t="shared" si="54"/>
        <v>2.1174471564562198</v>
      </c>
      <c r="AT79" s="3">
        <f t="shared" si="54"/>
        <v>99.801584198688772</v>
      </c>
      <c r="AU79" s="3">
        <f t="shared" si="54"/>
        <v>7.8274068823803908</v>
      </c>
      <c r="AV79" s="3">
        <f t="shared" si="54"/>
        <v>0</v>
      </c>
      <c r="AW79" s="3">
        <f t="shared" si="54"/>
        <v>0</v>
      </c>
      <c r="AX79" s="3">
        <f t="shared" si="54"/>
        <v>1.7531333887754028</v>
      </c>
      <c r="AY79" s="3">
        <f t="shared" ref="AY79:AY84" si="55">SUM(AO79:AX79)</f>
        <v>177.86139987860682</v>
      </c>
      <c r="AZ79" t="s">
        <v>141</v>
      </c>
    </row>
    <row r="80" spans="1:52" ht="15.5" x14ac:dyDescent="0.35">
      <c r="A80" s="5" t="s">
        <v>142</v>
      </c>
      <c r="B80" t="s">
        <v>143</v>
      </c>
      <c r="C80">
        <v>15</v>
      </c>
      <c r="D80" s="16">
        <v>0</v>
      </c>
      <c r="E80" s="3">
        <f t="shared" si="35"/>
        <v>0</v>
      </c>
      <c r="F80" s="16">
        <v>0</v>
      </c>
      <c r="G80" s="3">
        <f>+$F80*G$60</f>
        <v>0</v>
      </c>
      <c r="H80" s="16">
        <v>0</v>
      </c>
      <c r="I80" s="3">
        <f t="shared" si="36"/>
        <v>0</v>
      </c>
      <c r="J80" s="16">
        <v>0</v>
      </c>
      <c r="K80" s="3">
        <f t="shared" si="37"/>
        <v>0</v>
      </c>
      <c r="L80" s="16">
        <v>0</v>
      </c>
      <c r="M80" s="3">
        <f t="shared" si="38"/>
        <v>0</v>
      </c>
      <c r="N80" s="16">
        <v>0</v>
      </c>
      <c r="O80" s="3">
        <f t="shared" si="39"/>
        <v>0</v>
      </c>
      <c r="P80" s="16">
        <v>0</v>
      </c>
      <c r="Q80" s="3">
        <f t="shared" si="40"/>
        <v>0</v>
      </c>
      <c r="R80" s="16">
        <v>0</v>
      </c>
      <c r="S80" s="3">
        <f t="shared" si="41"/>
        <v>0</v>
      </c>
      <c r="T80" s="16">
        <v>0</v>
      </c>
      <c r="U80" s="3">
        <f t="shared" si="42"/>
        <v>0</v>
      </c>
      <c r="V80" s="16">
        <v>0</v>
      </c>
      <c r="W80" s="3">
        <f t="shared" si="43"/>
        <v>0</v>
      </c>
      <c r="X80" s="3">
        <f t="shared" ref="X80:X85" si="56">+E80+G80+I80+K80+M80+O80+Q80+S80+U80+W80</f>
        <v>0</v>
      </c>
      <c r="AA80" t="s">
        <v>142</v>
      </c>
      <c r="AB80" s="16">
        <f t="shared" si="44"/>
        <v>0</v>
      </c>
      <c r="AC80" s="16">
        <f t="shared" si="45"/>
        <v>0</v>
      </c>
      <c r="AD80" s="16">
        <f t="shared" si="46"/>
        <v>0</v>
      </c>
      <c r="AE80" s="16">
        <f t="shared" si="47"/>
        <v>0</v>
      </c>
      <c r="AF80" s="16">
        <f t="shared" si="48"/>
        <v>0</v>
      </c>
      <c r="AG80" s="16">
        <f t="shared" si="49"/>
        <v>0</v>
      </c>
      <c r="AH80" s="16">
        <f t="shared" si="50"/>
        <v>0</v>
      </c>
      <c r="AI80" s="16">
        <f t="shared" si="51"/>
        <v>0</v>
      </c>
      <c r="AJ80" s="16">
        <f t="shared" si="52"/>
        <v>0</v>
      </c>
      <c r="AK80" s="16">
        <f t="shared" si="53"/>
        <v>0</v>
      </c>
      <c r="AN80" t="s">
        <v>144</v>
      </c>
      <c r="AO80" s="3">
        <f t="shared" si="54"/>
        <v>0</v>
      </c>
      <c r="AP80" s="3">
        <f t="shared" si="54"/>
        <v>0</v>
      </c>
      <c r="AQ80" s="3">
        <f t="shared" si="54"/>
        <v>0</v>
      </c>
      <c r="AR80" s="3">
        <f t="shared" si="54"/>
        <v>0</v>
      </c>
      <c r="AS80" s="3">
        <f t="shared" si="54"/>
        <v>0</v>
      </c>
      <c r="AT80" s="3">
        <f t="shared" si="54"/>
        <v>0</v>
      </c>
      <c r="AU80" s="3">
        <f t="shared" si="54"/>
        <v>0</v>
      </c>
      <c r="AV80" s="3">
        <f t="shared" si="54"/>
        <v>0</v>
      </c>
      <c r="AW80" s="3">
        <f t="shared" si="54"/>
        <v>0</v>
      </c>
      <c r="AX80" s="3">
        <f t="shared" si="54"/>
        <v>0</v>
      </c>
      <c r="AY80" s="3">
        <f t="shared" si="55"/>
        <v>0</v>
      </c>
      <c r="AZ80" t="s">
        <v>144</v>
      </c>
    </row>
    <row r="81" spans="1:52" ht="15.5" x14ac:dyDescent="0.35">
      <c r="A81" s="5" t="s">
        <v>145</v>
      </c>
      <c r="B81" t="s">
        <v>146</v>
      </c>
      <c r="C81">
        <v>20</v>
      </c>
      <c r="D81" s="16">
        <v>0</v>
      </c>
      <c r="E81" s="3">
        <f t="shared" si="35"/>
        <v>0</v>
      </c>
      <c r="F81" s="16">
        <v>0</v>
      </c>
      <c r="G81" s="3">
        <f>+$F81*G$60</f>
        <v>0</v>
      </c>
      <c r="H81" s="16">
        <v>0</v>
      </c>
      <c r="I81" s="3">
        <f t="shared" si="36"/>
        <v>0</v>
      </c>
      <c r="J81" s="16">
        <v>0</v>
      </c>
      <c r="K81" s="3">
        <f t="shared" si="37"/>
        <v>0</v>
      </c>
      <c r="L81" s="16">
        <v>0</v>
      </c>
      <c r="M81" s="3">
        <f t="shared" si="38"/>
        <v>0</v>
      </c>
      <c r="N81" s="16">
        <v>0</v>
      </c>
      <c r="O81" s="3">
        <f t="shared" si="39"/>
        <v>0</v>
      </c>
      <c r="P81" s="16">
        <v>0</v>
      </c>
      <c r="Q81" s="3">
        <f t="shared" si="40"/>
        <v>0</v>
      </c>
      <c r="R81" s="16">
        <v>0</v>
      </c>
      <c r="S81" s="3">
        <f t="shared" si="41"/>
        <v>0</v>
      </c>
      <c r="T81" s="16">
        <v>0</v>
      </c>
      <c r="U81" s="3">
        <f t="shared" si="42"/>
        <v>0</v>
      </c>
      <c r="V81" s="16">
        <v>0</v>
      </c>
      <c r="W81" s="3">
        <f t="shared" si="43"/>
        <v>0</v>
      </c>
      <c r="X81" s="3">
        <f t="shared" si="56"/>
        <v>0</v>
      </c>
      <c r="AA81" t="s">
        <v>145</v>
      </c>
      <c r="AB81" s="16">
        <f t="shared" si="44"/>
        <v>0</v>
      </c>
      <c r="AC81" s="16">
        <f t="shared" si="45"/>
        <v>0</v>
      </c>
      <c r="AD81" s="16">
        <f t="shared" si="46"/>
        <v>0</v>
      </c>
      <c r="AE81" s="16">
        <f t="shared" si="47"/>
        <v>0</v>
      </c>
      <c r="AF81" s="16">
        <f t="shared" si="48"/>
        <v>0</v>
      </c>
      <c r="AG81" s="16">
        <f t="shared" si="49"/>
        <v>0</v>
      </c>
      <c r="AH81" s="16">
        <f t="shared" si="50"/>
        <v>0</v>
      </c>
      <c r="AI81" s="16">
        <f t="shared" si="51"/>
        <v>0</v>
      </c>
      <c r="AJ81" s="16">
        <f t="shared" si="52"/>
        <v>0</v>
      </c>
      <c r="AK81" s="16">
        <f t="shared" si="53"/>
        <v>0</v>
      </c>
      <c r="AN81" t="s">
        <v>145</v>
      </c>
      <c r="AO81" s="3">
        <f t="shared" si="54"/>
        <v>0</v>
      </c>
      <c r="AP81" s="3">
        <f t="shared" si="54"/>
        <v>0</v>
      </c>
      <c r="AQ81" s="3">
        <f t="shared" si="54"/>
        <v>0</v>
      </c>
      <c r="AR81" s="3">
        <f t="shared" si="54"/>
        <v>0</v>
      </c>
      <c r="AS81" s="3">
        <f t="shared" si="54"/>
        <v>0</v>
      </c>
      <c r="AT81" s="3">
        <f t="shared" si="54"/>
        <v>0</v>
      </c>
      <c r="AU81" s="3">
        <f t="shared" si="54"/>
        <v>0</v>
      </c>
      <c r="AV81" s="3">
        <f t="shared" si="54"/>
        <v>0</v>
      </c>
      <c r="AW81" s="3">
        <f t="shared" si="54"/>
        <v>0</v>
      </c>
      <c r="AX81" s="3">
        <f t="shared" si="54"/>
        <v>0</v>
      </c>
      <c r="AY81" s="3">
        <f t="shared" si="55"/>
        <v>0</v>
      </c>
      <c r="AZ81" t="s">
        <v>145</v>
      </c>
    </row>
    <row r="82" spans="1:52" ht="15.5" x14ac:dyDescent="0.35">
      <c r="A82" s="5" t="s">
        <v>147</v>
      </c>
      <c r="B82" t="s">
        <v>140</v>
      </c>
      <c r="C82">
        <v>25</v>
      </c>
      <c r="D82" s="16">
        <v>0</v>
      </c>
      <c r="E82" s="3">
        <f t="shared" si="35"/>
        <v>0</v>
      </c>
      <c r="F82" s="16">
        <v>0</v>
      </c>
      <c r="G82" s="3">
        <f>+$F82*G$60</f>
        <v>0</v>
      </c>
      <c r="H82" s="16">
        <v>0</v>
      </c>
      <c r="I82" s="3">
        <f t="shared" si="36"/>
        <v>0</v>
      </c>
      <c r="J82" s="16">
        <v>0</v>
      </c>
      <c r="K82" s="3">
        <f t="shared" si="37"/>
        <v>0</v>
      </c>
      <c r="L82" s="16">
        <v>0</v>
      </c>
      <c r="M82" s="3">
        <f t="shared" si="38"/>
        <v>0</v>
      </c>
      <c r="N82" s="16">
        <v>0</v>
      </c>
      <c r="O82" s="3">
        <f t="shared" si="39"/>
        <v>0</v>
      </c>
      <c r="P82" s="16">
        <v>0</v>
      </c>
      <c r="Q82" s="3">
        <f t="shared" si="40"/>
        <v>0</v>
      </c>
      <c r="R82" s="16">
        <v>0</v>
      </c>
      <c r="S82" s="3">
        <f t="shared" si="41"/>
        <v>0</v>
      </c>
      <c r="T82" s="16">
        <v>0</v>
      </c>
      <c r="U82" s="3">
        <f t="shared" si="42"/>
        <v>0</v>
      </c>
      <c r="V82" s="16">
        <v>0</v>
      </c>
      <c r="W82" s="3">
        <f t="shared" si="43"/>
        <v>0</v>
      </c>
      <c r="X82" s="3">
        <f t="shared" si="56"/>
        <v>0</v>
      </c>
      <c r="AA82" t="s">
        <v>147</v>
      </c>
      <c r="AB82" s="16">
        <f t="shared" si="44"/>
        <v>0</v>
      </c>
      <c r="AC82" s="16">
        <f t="shared" si="45"/>
        <v>0</v>
      </c>
      <c r="AD82" s="16">
        <f t="shared" si="46"/>
        <v>0</v>
      </c>
      <c r="AE82" s="16">
        <f t="shared" si="47"/>
        <v>0</v>
      </c>
      <c r="AF82" s="16">
        <f t="shared" si="48"/>
        <v>0</v>
      </c>
      <c r="AG82" s="16">
        <f t="shared" si="49"/>
        <v>0</v>
      </c>
      <c r="AH82" s="16">
        <f t="shared" si="50"/>
        <v>0</v>
      </c>
      <c r="AI82" s="16">
        <f t="shared" si="51"/>
        <v>0</v>
      </c>
      <c r="AJ82" s="16">
        <f t="shared" si="52"/>
        <v>0</v>
      </c>
      <c r="AK82" s="16">
        <f t="shared" si="53"/>
        <v>0</v>
      </c>
      <c r="AN82" t="s">
        <v>147</v>
      </c>
      <c r="AO82" s="3">
        <f t="shared" si="54"/>
        <v>0</v>
      </c>
      <c r="AP82" s="3">
        <f t="shared" si="54"/>
        <v>0</v>
      </c>
      <c r="AQ82" s="3">
        <f t="shared" si="54"/>
        <v>0</v>
      </c>
      <c r="AR82" s="3">
        <f t="shared" si="54"/>
        <v>0</v>
      </c>
      <c r="AS82" s="3">
        <f t="shared" si="54"/>
        <v>0</v>
      </c>
      <c r="AT82" s="3">
        <f t="shared" si="54"/>
        <v>0</v>
      </c>
      <c r="AU82" s="3">
        <f t="shared" si="54"/>
        <v>0</v>
      </c>
      <c r="AV82" s="3">
        <f t="shared" si="54"/>
        <v>0</v>
      </c>
      <c r="AW82" s="3">
        <f t="shared" si="54"/>
        <v>0</v>
      </c>
      <c r="AX82" s="3">
        <f t="shared" si="54"/>
        <v>0</v>
      </c>
      <c r="AY82" s="3">
        <f t="shared" si="55"/>
        <v>0</v>
      </c>
      <c r="AZ82" t="s">
        <v>147</v>
      </c>
    </row>
    <row r="83" spans="1:52" ht="15.5" x14ac:dyDescent="0.35">
      <c r="A83" s="5" t="s">
        <v>148</v>
      </c>
      <c r="B83" t="s">
        <v>146</v>
      </c>
      <c r="C83">
        <v>35</v>
      </c>
      <c r="D83" s="16">
        <v>0</v>
      </c>
      <c r="E83" s="3">
        <f t="shared" si="35"/>
        <v>0</v>
      </c>
      <c r="F83" s="16">
        <v>0</v>
      </c>
      <c r="G83" s="3">
        <f>+$F83*G$60</f>
        <v>0</v>
      </c>
      <c r="H83" s="16">
        <v>0</v>
      </c>
      <c r="I83" s="3">
        <f t="shared" si="36"/>
        <v>0</v>
      </c>
      <c r="J83" s="16">
        <v>0</v>
      </c>
      <c r="K83" s="3">
        <f t="shared" si="37"/>
        <v>0</v>
      </c>
      <c r="L83" s="16">
        <v>0</v>
      </c>
      <c r="M83" s="3">
        <f t="shared" si="38"/>
        <v>0</v>
      </c>
      <c r="N83" s="16">
        <v>0</v>
      </c>
      <c r="O83" s="3">
        <f t="shared" si="39"/>
        <v>0</v>
      </c>
      <c r="P83" s="16">
        <v>0</v>
      </c>
      <c r="Q83" s="3">
        <f t="shared" si="40"/>
        <v>0</v>
      </c>
      <c r="R83" s="16">
        <v>0</v>
      </c>
      <c r="S83" s="3">
        <f t="shared" si="41"/>
        <v>0</v>
      </c>
      <c r="T83" s="16">
        <v>0</v>
      </c>
      <c r="U83" s="3">
        <f t="shared" si="42"/>
        <v>0</v>
      </c>
      <c r="V83" s="16">
        <v>0</v>
      </c>
      <c r="W83" s="3">
        <f t="shared" si="43"/>
        <v>0</v>
      </c>
      <c r="X83" s="3">
        <f t="shared" si="56"/>
        <v>0</v>
      </c>
      <c r="AA83" t="s">
        <v>148</v>
      </c>
      <c r="AB83" s="16">
        <f t="shared" si="44"/>
        <v>0</v>
      </c>
      <c r="AC83" s="16">
        <f t="shared" si="45"/>
        <v>0</v>
      </c>
      <c r="AD83" s="16">
        <f t="shared" si="46"/>
        <v>0</v>
      </c>
      <c r="AE83" s="16">
        <f t="shared" si="47"/>
        <v>0</v>
      </c>
      <c r="AF83" s="16">
        <f t="shared" si="48"/>
        <v>0</v>
      </c>
      <c r="AG83" s="16">
        <f t="shared" si="49"/>
        <v>0</v>
      </c>
      <c r="AH83" s="16">
        <f t="shared" si="50"/>
        <v>0</v>
      </c>
      <c r="AI83" s="16">
        <f t="shared" si="51"/>
        <v>0</v>
      </c>
      <c r="AJ83" s="16">
        <f t="shared" si="52"/>
        <v>0</v>
      </c>
      <c r="AK83" s="16">
        <f t="shared" si="53"/>
        <v>0</v>
      </c>
      <c r="AN83" t="s">
        <v>148</v>
      </c>
      <c r="AO83" s="3">
        <f t="shared" si="54"/>
        <v>0</v>
      </c>
      <c r="AP83" s="3">
        <f t="shared" si="54"/>
        <v>0</v>
      </c>
      <c r="AQ83" s="3">
        <f t="shared" si="54"/>
        <v>0</v>
      </c>
      <c r="AR83" s="3">
        <f t="shared" si="54"/>
        <v>0</v>
      </c>
      <c r="AS83" s="3">
        <f t="shared" si="54"/>
        <v>0</v>
      </c>
      <c r="AT83" s="3">
        <f t="shared" si="54"/>
        <v>0</v>
      </c>
      <c r="AU83" s="3">
        <f t="shared" si="54"/>
        <v>0</v>
      </c>
      <c r="AV83" s="3">
        <f t="shared" si="54"/>
        <v>0</v>
      </c>
      <c r="AW83" s="3">
        <f t="shared" si="54"/>
        <v>0</v>
      </c>
      <c r="AX83" s="3">
        <f t="shared" si="54"/>
        <v>0</v>
      </c>
      <c r="AY83" s="3">
        <f t="shared" si="55"/>
        <v>0</v>
      </c>
      <c r="AZ83" t="s">
        <v>148</v>
      </c>
    </row>
    <row r="84" spans="1:52" ht="15.5" x14ac:dyDescent="0.35">
      <c r="A84" s="5" t="s">
        <v>149</v>
      </c>
      <c r="B84" t="s">
        <v>143</v>
      </c>
      <c r="C84">
        <v>25</v>
      </c>
      <c r="D84" s="16">
        <v>0</v>
      </c>
      <c r="E84" s="3">
        <f t="shared" si="35"/>
        <v>0</v>
      </c>
      <c r="F84" s="16">
        <v>0</v>
      </c>
      <c r="G84" s="3">
        <f t="shared" ref="G84" si="57">+$F84*G$60</f>
        <v>0</v>
      </c>
      <c r="H84" s="16">
        <v>0</v>
      </c>
      <c r="I84" s="3">
        <f t="shared" si="36"/>
        <v>0</v>
      </c>
      <c r="J84" s="16">
        <v>0</v>
      </c>
      <c r="K84" s="3">
        <f t="shared" si="37"/>
        <v>0</v>
      </c>
      <c r="L84" s="16">
        <v>0</v>
      </c>
      <c r="M84" s="3">
        <f t="shared" si="38"/>
        <v>0</v>
      </c>
      <c r="N84" s="16">
        <v>0</v>
      </c>
      <c r="O84" s="3">
        <f t="shared" si="39"/>
        <v>0</v>
      </c>
      <c r="P84" s="16">
        <v>0</v>
      </c>
      <c r="Q84" s="3">
        <f t="shared" si="40"/>
        <v>0</v>
      </c>
      <c r="R84" s="16">
        <v>0</v>
      </c>
      <c r="S84" s="3">
        <f t="shared" si="41"/>
        <v>0</v>
      </c>
      <c r="T84" s="16">
        <v>0</v>
      </c>
      <c r="U84" s="3">
        <f t="shared" si="42"/>
        <v>0</v>
      </c>
      <c r="V84" s="16">
        <v>0</v>
      </c>
      <c r="W84" s="3">
        <f t="shared" si="43"/>
        <v>0</v>
      </c>
      <c r="X84" s="3">
        <f t="shared" si="56"/>
        <v>0</v>
      </c>
      <c r="AA84" t="s">
        <v>149</v>
      </c>
      <c r="AB84" s="16">
        <f t="shared" si="44"/>
        <v>0</v>
      </c>
      <c r="AC84" s="16">
        <f t="shared" si="45"/>
        <v>0</v>
      </c>
      <c r="AD84" s="16">
        <f t="shared" si="46"/>
        <v>0</v>
      </c>
      <c r="AE84" s="16">
        <f t="shared" si="47"/>
        <v>0</v>
      </c>
      <c r="AF84" s="16">
        <f t="shared" si="48"/>
        <v>0</v>
      </c>
      <c r="AG84" s="16">
        <f t="shared" si="49"/>
        <v>0</v>
      </c>
      <c r="AH84" s="16">
        <f t="shared" si="50"/>
        <v>0</v>
      </c>
      <c r="AI84" s="16">
        <f t="shared" si="51"/>
        <v>0</v>
      </c>
      <c r="AJ84" s="16">
        <f t="shared" si="52"/>
        <v>0</v>
      </c>
      <c r="AK84" s="16">
        <f t="shared" si="53"/>
        <v>0</v>
      </c>
      <c r="AN84" t="s">
        <v>149</v>
      </c>
      <c r="AO84" s="3">
        <f t="shared" si="54"/>
        <v>0</v>
      </c>
      <c r="AP84" s="3">
        <f t="shared" si="54"/>
        <v>0</v>
      </c>
      <c r="AQ84" s="3">
        <f t="shared" si="54"/>
        <v>0</v>
      </c>
      <c r="AR84" s="3">
        <f t="shared" si="54"/>
        <v>0</v>
      </c>
      <c r="AS84" s="3">
        <f t="shared" si="54"/>
        <v>0</v>
      </c>
      <c r="AT84" s="3">
        <f t="shared" si="54"/>
        <v>0</v>
      </c>
      <c r="AU84" s="3">
        <f t="shared" si="54"/>
        <v>0</v>
      </c>
      <c r="AV84" s="3">
        <f t="shared" si="54"/>
        <v>0</v>
      </c>
      <c r="AW84" s="3">
        <f t="shared" si="54"/>
        <v>0</v>
      </c>
      <c r="AX84" s="3">
        <f t="shared" si="54"/>
        <v>0</v>
      </c>
      <c r="AY84" s="3">
        <f t="shared" si="55"/>
        <v>0</v>
      </c>
      <c r="AZ84" t="s">
        <v>149</v>
      </c>
    </row>
    <row r="85" spans="1:52" ht="15.5" x14ac:dyDescent="0.35">
      <c r="A85" s="5" t="s">
        <v>150</v>
      </c>
      <c r="D85" s="16">
        <f>SUM(D79:D84)</f>
        <v>1</v>
      </c>
      <c r="E85" s="28">
        <f>SUM(E79:E84)</f>
        <v>55.331912481746592</v>
      </c>
      <c r="F85" s="16">
        <f>SUM(F79:F84)</f>
        <v>1</v>
      </c>
      <c r="G85" s="28">
        <f t="shared" ref="G85:U85" si="58">SUM(G79:G84)</f>
        <v>9.674950256053231</v>
      </c>
      <c r="H85" s="16">
        <f>SUM(H79:H84)</f>
        <v>1</v>
      </c>
      <c r="I85" s="28">
        <f t="shared" si="58"/>
        <v>0</v>
      </c>
      <c r="J85" s="16">
        <f>SUM(J79:J84)</f>
        <v>1</v>
      </c>
      <c r="K85" s="28">
        <f t="shared" si="58"/>
        <v>1.3549655145062129</v>
      </c>
      <c r="L85" s="16">
        <f>SUM(L79:L84)</f>
        <v>1</v>
      </c>
      <c r="M85" s="28">
        <f>SUM(M79:M84)</f>
        <v>2.1174471564562198</v>
      </c>
      <c r="N85" s="16">
        <f>SUM(N79:N84)</f>
        <v>1</v>
      </c>
      <c r="O85" s="28">
        <f t="shared" si="58"/>
        <v>99.801584198688772</v>
      </c>
      <c r="P85" s="16">
        <f>SUM(P79:P84)</f>
        <v>1</v>
      </c>
      <c r="Q85" s="28">
        <f t="shared" si="58"/>
        <v>7.8274068823803908</v>
      </c>
      <c r="R85" s="16">
        <f>SUM(R79:R84)</f>
        <v>1</v>
      </c>
      <c r="S85" s="28">
        <f t="shared" si="58"/>
        <v>0</v>
      </c>
      <c r="T85" s="16">
        <f>SUM(T79:T84)</f>
        <v>1</v>
      </c>
      <c r="U85" s="28">
        <f t="shared" si="58"/>
        <v>0</v>
      </c>
      <c r="V85" s="16">
        <f>SUM(V79:V84)</f>
        <v>1</v>
      </c>
      <c r="W85" s="28">
        <f t="shared" ref="W85" si="59">SUM(W79:W84)</f>
        <v>1.7531333887754028</v>
      </c>
      <c r="X85" s="3">
        <f t="shared" si="56"/>
        <v>177.86139987860682</v>
      </c>
      <c r="AA85" t="s">
        <v>150</v>
      </c>
      <c r="AB85" s="16">
        <f>SUM(AB79:AB84)</f>
        <v>1</v>
      </c>
      <c r="AC85" s="16">
        <f t="shared" ref="AC85:AK85" si="60">SUM(AC79:AC84)</f>
        <v>1</v>
      </c>
      <c r="AD85" s="16">
        <f t="shared" si="60"/>
        <v>1</v>
      </c>
      <c r="AE85" s="16">
        <f t="shared" si="60"/>
        <v>1</v>
      </c>
      <c r="AF85" s="16">
        <f t="shared" si="60"/>
        <v>1</v>
      </c>
      <c r="AG85" s="16">
        <f t="shared" si="60"/>
        <v>1</v>
      </c>
      <c r="AH85" s="16">
        <f t="shared" si="60"/>
        <v>1</v>
      </c>
      <c r="AI85" s="16">
        <f t="shared" si="60"/>
        <v>1</v>
      </c>
      <c r="AJ85" s="16">
        <f t="shared" si="60"/>
        <v>1</v>
      </c>
      <c r="AK85" s="16">
        <f t="shared" si="60"/>
        <v>1</v>
      </c>
      <c r="AN85" t="s">
        <v>150</v>
      </c>
      <c r="AO85" s="3">
        <f t="shared" ref="AO85:AX85" si="61">SUM(AO79:AO84)</f>
        <v>55.331912481746592</v>
      </c>
      <c r="AP85" s="3">
        <f t="shared" si="61"/>
        <v>9.674950256053231</v>
      </c>
      <c r="AQ85" s="3">
        <f t="shared" si="61"/>
        <v>0</v>
      </c>
      <c r="AR85" s="3">
        <f t="shared" si="61"/>
        <v>1.3549655145062129</v>
      </c>
      <c r="AS85" s="3">
        <f t="shared" si="61"/>
        <v>2.1174471564562198</v>
      </c>
      <c r="AT85" s="3">
        <f t="shared" si="61"/>
        <v>99.801584198688772</v>
      </c>
      <c r="AU85" s="3">
        <f t="shared" si="61"/>
        <v>7.8274068823803908</v>
      </c>
      <c r="AV85" s="3">
        <f t="shared" si="61"/>
        <v>0</v>
      </c>
      <c r="AW85" s="3">
        <f t="shared" si="61"/>
        <v>0</v>
      </c>
      <c r="AX85" s="3">
        <f t="shared" si="61"/>
        <v>1.7531333887754028</v>
      </c>
      <c r="AY85" s="3">
        <f>SUM(AO85:AX85)</f>
        <v>177.86139987860682</v>
      </c>
    </row>
    <row r="86" spans="1:52" ht="15.5" x14ac:dyDescent="0.35">
      <c r="A86" s="4" t="s">
        <v>151</v>
      </c>
      <c r="D86" s="4" t="s">
        <v>72</v>
      </c>
      <c r="E86" s="4"/>
      <c r="F86" s="4" t="s">
        <v>73</v>
      </c>
      <c r="G86" s="4"/>
      <c r="H86" s="4" t="s">
        <v>80</v>
      </c>
      <c r="I86" s="4"/>
      <c r="J86" s="4" t="s">
        <v>75</v>
      </c>
      <c r="K86" s="4"/>
      <c r="L86" s="4" t="s">
        <v>76</v>
      </c>
      <c r="M86" s="4"/>
      <c r="N86" s="4" t="s">
        <v>77</v>
      </c>
      <c r="O86" s="4"/>
      <c r="P86" s="4" t="s">
        <v>78</v>
      </c>
      <c r="Q86" s="4"/>
      <c r="R86" s="4" t="s">
        <v>79</v>
      </c>
      <c r="S86" s="4"/>
      <c r="T86" s="4" t="s">
        <v>81</v>
      </c>
      <c r="U86" s="4"/>
      <c r="V86" s="4" t="s">
        <v>9</v>
      </c>
      <c r="X86" s="4" t="s">
        <v>126</v>
      </c>
    </row>
    <row r="87" spans="1:52" ht="15.5" x14ac:dyDescent="0.35">
      <c r="A87" s="4" t="s">
        <v>128</v>
      </c>
      <c r="C87" s="8" t="s">
        <v>129</v>
      </c>
      <c r="D87" s="8" t="s">
        <v>130</v>
      </c>
      <c r="E87" s="4" t="s">
        <v>58</v>
      </c>
      <c r="F87" s="8" t="s">
        <v>130</v>
      </c>
      <c r="G87" s="4" t="s">
        <v>58</v>
      </c>
      <c r="H87" s="8" t="s">
        <v>130</v>
      </c>
      <c r="I87" s="4" t="s">
        <v>58</v>
      </c>
      <c r="J87" s="8" t="s">
        <v>130</v>
      </c>
      <c r="K87" s="4" t="s">
        <v>58</v>
      </c>
      <c r="L87" s="8" t="s">
        <v>130</v>
      </c>
      <c r="M87" s="4" t="s">
        <v>58</v>
      </c>
      <c r="N87" s="8" t="s">
        <v>130</v>
      </c>
      <c r="O87" s="4" t="s">
        <v>58</v>
      </c>
      <c r="P87" s="8" t="s">
        <v>130</v>
      </c>
      <c r="Q87" s="4" t="s">
        <v>58</v>
      </c>
      <c r="R87" s="8" t="s">
        <v>130</v>
      </c>
      <c r="S87" s="4" t="s">
        <v>58</v>
      </c>
      <c r="T87" s="8" t="s">
        <v>130</v>
      </c>
      <c r="U87" s="4" t="s">
        <v>58</v>
      </c>
      <c r="V87" s="8" t="s">
        <v>130</v>
      </c>
      <c r="W87" s="4" t="s">
        <v>58</v>
      </c>
    </row>
    <row r="88" spans="1:52" ht="15.5" x14ac:dyDescent="0.35">
      <c r="A88" s="5" t="s">
        <v>152</v>
      </c>
      <c r="C88">
        <v>16</v>
      </c>
      <c r="D88" s="16">
        <v>0.8</v>
      </c>
      <c r="E88" s="3">
        <f>+$D88*E$58</f>
        <v>0.5353893700698743</v>
      </c>
      <c r="F88" s="16">
        <v>0.8</v>
      </c>
      <c r="G88" s="3">
        <f>+$F88*G$58</f>
        <v>0.15529692399762821</v>
      </c>
      <c r="H88" s="16">
        <v>0.8</v>
      </c>
      <c r="I88" s="3">
        <f>+$H88*I$58</f>
        <v>6.2616951230396081E-2</v>
      </c>
      <c r="J88" s="16">
        <v>0.8</v>
      </c>
      <c r="K88" s="3">
        <f>+$J88*K$58</f>
        <v>3.2896287255780171E-3</v>
      </c>
      <c r="L88" s="16">
        <v>0.8</v>
      </c>
      <c r="M88" s="3">
        <f>+$L88*M$58</f>
        <v>1.0869083835449806E-2</v>
      </c>
      <c r="N88" s="16">
        <v>0.8</v>
      </c>
      <c r="O88" s="3">
        <f>+$N88*O$58</f>
        <v>0.78714575569840584</v>
      </c>
      <c r="P88" s="16">
        <v>0.8</v>
      </c>
      <c r="Q88" s="3">
        <f>+$P88*Q$58</f>
        <v>0.28882240544611337</v>
      </c>
      <c r="R88" s="16">
        <v>0.8</v>
      </c>
      <c r="S88" s="3">
        <f>+$R88*S$58</f>
        <v>1.7267859870332882E-2</v>
      </c>
      <c r="T88" s="16">
        <v>0.8</v>
      </c>
      <c r="U88" s="3">
        <f>+$T88*U$58</f>
        <v>9.542347011311755E-3</v>
      </c>
      <c r="V88" s="16">
        <v>0.8</v>
      </c>
      <c r="W88" s="3">
        <f>+$V88*W$58</f>
        <v>6.0364269591107036E-2</v>
      </c>
      <c r="X88" s="3">
        <f>+E88+G88+I88+K88+M88+O88+Q88+S88+U88+W88</f>
        <v>1.9306045954761972</v>
      </c>
    </row>
    <row r="89" spans="1:52" ht="15.5" x14ac:dyDescent="0.35">
      <c r="A89" s="5" t="s">
        <v>153</v>
      </c>
      <c r="C89">
        <v>18</v>
      </c>
      <c r="D89" s="16">
        <v>0.2</v>
      </c>
      <c r="E89" s="3">
        <f>+$D89*E$58</f>
        <v>0.13384734251746858</v>
      </c>
      <c r="F89" s="16">
        <v>0.2</v>
      </c>
      <c r="G89" s="3">
        <f>+$F89*G$58</f>
        <v>3.8824230999407051E-2</v>
      </c>
      <c r="H89" s="16">
        <v>0.2</v>
      </c>
      <c r="I89" s="3">
        <f>+$H89*I$58</f>
        <v>1.565423780759902E-2</v>
      </c>
      <c r="J89" s="16">
        <v>0.2</v>
      </c>
      <c r="K89" s="3">
        <f>+$J89*K$58</f>
        <v>8.2240718139450428E-4</v>
      </c>
      <c r="L89" s="16">
        <v>0.2</v>
      </c>
      <c r="M89" s="3">
        <f>+$L89*M$58</f>
        <v>2.7172709588624516E-3</v>
      </c>
      <c r="N89" s="16">
        <v>0.2</v>
      </c>
      <c r="O89" s="3">
        <f>+$N89*O$58</f>
        <v>0.19678643892460146</v>
      </c>
      <c r="P89" s="16">
        <v>0.2</v>
      </c>
      <c r="Q89" s="3">
        <f>+$P89*Q$58</f>
        <v>7.2205601361528343E-2</v>
      </c>
      <c r="R89" s="16">
        <v>0.2</v>
      </c>
      <c r="S89" s="3">
        <f>+$R89*S$58</f>
        <v>4.3169649675832205E-3</v>
      </c>
      <c r="T89" s="16">
        <v>0.2</v>
      </c>
      <c r="U89" s="3">
        <f>+$T89*U$58</f>
        <v>2.3855867528279387E-3</v>
      </c>
      <c r="V89" s="16">
        <v>0.2</v>
      </c>
      <c r="W89" s="3">
        <f>+$V89*W$58</f>
        <v>1.5091067397776759E-2</v>
      </c>
      <c r="X89" s="3">
        <f>+E89+G89+I89+K89+M89+O89+Q89+S89+U89+W89</f>
        <v>0.48265114886904931</v>
      </c>
    </row>
    <row r="90" spans="1:52" ht="15.5" x14ac:dyDescent="0.35">
      <c r="A90" s="5" t="s">
        <v>10</v>
      </c>
      <c r="D90" s="16">
        <f>SUM(D88:D89)</f>
        <v>1</v>
      </c>
      <c r="E90" s="30">
        <f>SUM(E88:E89)</f>
        <v>0.66923671258734285</v>
      </c>
      <c r="F90" s="32">
        <f>SUM(F88:F89)</f>
        <v>1</v>
      </c>
      <c r="G90" s="30">
        <f t="shared" ref="G90:U90" si="62">SUM(G88:G89)</f>
        <v>0.19412115499703525</v>
      </c>
      <c r="H90" s="32">
        <f>SUM(H88:H89)</f>
        <v>1</v>
      </c>
      <c r="I90" s="30">
        <f t="shared" si="62"/>
        <v>7.8271189037995098E-2</v>
      </c>
      <c r="J90" s="32">
        <f>SUM(J88:J89)</f>
        <v>1</v>
      </c>
      <c r="K90" s="30">
        <f t="shared" si="62"/>
        <v>4.1120359069725214E-3</v>
      </c>
      <c r="L90" s="32">
        <f>SUM(L88:L89)</f>
        <v>1</v>
      </c>
      <c r="M90" s="30">
        <f t="shared" si="62"/>
        <v>1.3586354794312258E-2</v>
      </c>
      <c r="N90" s="32">
        <f>SUM(N88:N89)</f>
        <v>1</v>
      </c>
      <c r="O90" s="30">
        <f t="shared" si="62"/>
        <v>0.98393219462300729</v>
      </c>
      <c r="P90" s="32">
        <f>SUM(P88:P89)</f>
        <v>1</v>
      </c>
      <c r="Q90" s="30">
        <f t="shared" si="62"/>
        <v>0.36102800680764169</v>
      </c>
      <c r="R90" s="32">
        <f>SUM(R88:R89)</f>
        <v>1</v>
      </c>
      <c r="S90" s="30">
        <f t="shared" si="62"/>
        <v>2.1584824837916104E-2</v>
      </c>
      <c r="T90" s="32">
        <f>SUM(T88:T89)</f>
        <v>1</v>
      </c>
      <c r="U90" s="30">
        <f t="shared" si="62"/>
        <v>1.1927933764139694E-2</v>
      </c>
      <c r="V90" s="32">
        <f>SUM(V88:V89)</f>
        <v>1</v>
      </c>
      <c r="W90" s="30">
        <f t="shared" ref="W90" si="63">SUM(W88:W89)</f>
        <v>7.5455336988883792E-2</v>
      </c>
      <c r="X90" s="3">
        <f>+E90+G90+I90+K90+M90+O90+Q90+S90+U90+W90</f>
        <v>2.4132557443452463</v>
      </c>
      <c r="AB90" s="4" t="s">
        <v>0</v>
      </c>
      <c r="AC90" s="4" t="s">
        <v>1</v>
      </c>
      <c r="AD90" s="4" t="s">
        <v>2</v>
      </c>
      <c r="AE90" s="4" t="s">
        <v>3</v>
      </c>
      <c r="AF90" s="4" t="s">
        <v>4</v>
      </c>
      <c r="AG90" s="4" t="s">
        <v>5</v>
      </c>
      <c r="AH90" s="4" t="s">
        <v>6</v>
      </c>
      <c r="AI90" s="4" t="s">
        <v>79</v>
      </c>
      <c r="AJ90" s="4" t="s">
        <v>81</v>
      </c>
      <c r="AK90" s="4" t="s">
        <v>9</v>
      </c>
      <c r="AL90" t="s">
        <v>126</v>
      </c>
    </row>
    <row r="91" spans="1:52" ht="15.5" x14ac:dyDescent="0.35">
      <c r="A91" s="4" t="s">
        <v>154</v>
      </c>
      <c r="AA91" t="s">
        <v>154</v>
      </c>
      <c r="AB91" s="3">
        <f>+E61</f>
        <v>333.94911958108406</v>
      </c>
      <c r="AC91" s="3">
        <f>+G61</f>
        <v>96.866456343520596</v>
      </c>
      <c r="AD91" s="3">
        <f>+I61</f>
        <v>39.057323329959551</v>
      </c>
      <c r="AE91" s="3">
        <f>+K61</f>
        <v>2.0519059175792878</v>
      </c>
      <c r="AF91" s="3">
        <f>+M61</f>
        <v>6.7795910423618162</v>
      </c>
      <c r="AG91" s="3">
        <f>+O61</f>
        <v>490.98216511688059</v>
      </c>
      <c r="AH91" s="3">
        <f>+Q61</f>
        <v>180.15297539701319</v>
      </c>
      <c r="AI91" s="3">
        <f>+S61</f>
        <v>10.770827594120135</v>
      </c>
      <c r="AJ91" s="3">
        <f>+U61</f>
        <v>5.9520389483057059</v>
      </c>
      <c r="AK91" s="3">
        <f>+W61</f>
        <v>37.652213157453012</v>
      </c>
      <c r="AL91" s="3">
        <f>SUM(AB91:AK91)</f>
        <v>1204.2146164282781</v>
      </c>
      <c r="AO91" s="4" t="s">
        <v>0</v>
      </c>
      <c r="AP91" s="4" t="s">
        <v>1</v>
      </c>
      <c r="AQ91" s="4" t="s">
        <v>2</v>
      </c>
      <c r="AR91" s="4" t="s">
        <v>3</v>
      </c>
      <c r="AS91" s="4" t="s">
        <v>4</v>
      </c>
      <c r="AT91" s="4" t="s">
        <v>5</v>
      </c>
      <c r="AU91" s="4" t="s">
        <v>6</v>
      </c>
      <c r="AV91" s="4" t="s">
        <v>7</v>
      </c>
      <c r="AW91" s="4" t="s">
        <v>81</v>
      </c>
      <c r="AX91" s="4" t="s">
        <v>9</v>
      </c>
      <c r="AY91" s="4" t="s">
        <v>10</v>
      </c>
    </row>
    <row r="92" spans="1:52" ht="15.5" x14ac:dyDescent="0.35">
      <c r="A92" s="5" t="s">
        <v>156</v>
      </c>
      <c r="B92" t="s">
        <v>143</v>
      </c>
      <c r="C92">
        <v>25</v>
      </c>
      <c r="D92" s="16">
        <v>0.1</v>
      </c>
      <c r="E92" s="3">
        <f t="shared" ref="E92:E97" si="64">+$D92*E$61</f>
        <v>33.394911958108409</v>
      </c>
      <c r="F92" s="16">
        <v>0.1</v>
      </c>
      <c r="G92" s="3">
        <f>+$F92*G$61</f>
        <v>9.6866456343520611</v>
      </c>
      <c r="H92" s="16">
        <v>0</v>
      </c>
      <c r="I92" s="3">
        <f t="shared" ref="I92:I97" si="65">+$H92*I$61</f>
        <v>0</v>
      </c>
      <c r="J92" s="16">
        <v>0</v>
      </c>
      <c r="K92" s="3">
        <f>+$J92*K$61</f>
        <v>0</v>
      </c>
      <c r="L92" s="16">
        <v>0.1</v>
      </c>
      <c r="M92" s="3">
        <f>+$L92*M$61</f>
        <v>0.67795910423618166</v>
      </c>
      <c r="N92" s="16">
        <v>0</v>
      </c>
      <c r="O92" s="3">
        <f>+$N92*O$61</f>
        <v>0</v>
      </c>
      <c r="P92" s="16">
        <v>0</v>
      </c>
      <c r="Q92" s="3">
        <f>+$P92*Q$61</f>
        <v>0</v>
      </c>
      <c r="R92" s="16">
        <v>0</v>
      </c>
      <c r="S92" s="3">
        <f>+$R92*S$61</f>
        <v>0</v>
      </c>
      <c r="T92" s="16">
        <v>0</v>
      </c>
      <c r="U92" s="3">
        <f>+$T92*U$61</f>
        <v>0</v>
      </c>
      <c r="V92" s="16">
        <v>0</v>
      </c>
      <c r="W92" s="3">
        <f>+$V92*W$61</f>
        <v>0</v>
      </c>
      <c r="X92" s="3">
        <f t="shared" ref="X92:X98" si="66">+E92+G92+I92+K92+M92+O92+Q92+S92+U92+W92</f>
        <v>43.75951669669665</v>
      </c>
      <c r="AA92" s="5" t="s">
        <v>156</v>
      </c>
      <c r="AB92" s="16">
        <f t="shared" ref="AB92:AB98" si="67">+D92</f>
        <v>0.1</v>
      </c>
      <c r="AC92" s="16">
        <f t="shared" ref="AC92:AC98" si="68">+F92</f>
        <v>0.1</v>
      </c>
      <c r="AD92" s="16">
        <f t="shared" ref="AD92:AD97" si="69">+H92</f>
        <v>0</v>
      </c>
      <c r="AE92" s="16">
        <f t="shared" ref="AE92:AE97" si="70">+J92</f>
        <v>0</v>
      </c>
      <c r="AF92" s="16">
        <f t="shared" ref="AF92:AF98" si="71">+L92</f>
        <v>0.1</v>
      </c>
      <c r="AG92" s="16">
        <f t="shared" ref="AG92:AG98" si="72">+N92</f>
        <v>0</v>
      </c>
      <c r="AH92" s="16">
        <f t="shared" ref="AH92:AH98" si="73">+P92</f>
        <v>0</v>
      </c>
      <c r="AI92" s="16">
        <f t="shared" ref="AI92:AI98" si="74">+R92</f>
        <v>0</v>
      </c>
      <c r="AJ92" s="16">
        <f t="shared" ref="AJ92:AJ98" si="75">+T92</f>
        <v>0</v>
      </c>
      <c r="AK92" s="16">
        <f t="shared" ref="AK92:AK98" si="76">+V92</f>
        <v>0</v>
      </c>
      <c r="AL92" s="3"/>
      <c r="AN92" s="5" t="s">
        <v>156</v>
      </c>
      <c r="AO92" s="3">
        <f t="shared" ref="AO92:AO98" si="77">+E92</f>
        <v>33.394911958108409</v>
      </c>
      <c r="AP92" s="3">
        <f t="shared" ref="AP92:AP98" si="78">+G92</f>
        <v>9.6866456343520611</v>
      </c>
      <c r="AQ92" s="3">
        <f t="shared" ref="AQ92:AQ98" si="79">+I92</f>
        <v>0</v>
      </c>
      <c r="AR92" s="3">
        <f t="shared" ref="AR92:AR98" si="80">+K92</f>
        <v>0</v>
      </c>
      <c r="AS92" s="3">
        <f t="shared" ref="AS92:AS98" si="81">+M92</f>
        <v>0.67795910423618166</v>
      </c>
      <c r="AT92" s="3">
        <f t="shared" ref="AT92:AT98" si="82">+O92</f>
        <v>0</v>
      </c>
      <c r="AU92" s="3">
        <f t="shared" ref="AU92:AU98" si="83">+Q92</f>
        <v>0</v>
      </c>
      <c r="AV92" s="3">
        <f t="shared" ref="AV92:AV98" si="84">+S92</f>
        <v>0</v>
      </c>
      <c r="AW92" s="3">
        <f t="shared" ref="AW92:AW98" si="85">+U92</f>
        <v>0</v>
      </c>
      <c r="AX92" s="3">
        <f t="shared" ref="AX92:AX98" si="86">+W92</f>
        <v>0</v>
      </c>
      <c r="AY92" s="3">
        <f>SUM(AO92:AX92)</f>
        <v>43.75951669669665</v>
      </c>
    </row>
    <row r="93" spans="1:52" ht="15.5" x14ac:dyDescent="0.35">
      <c r="A93" s="5" t="s">
        <v>157</v>
      </c>
      <c r="B93" t="s">
        <v>140</v>
      </c>
      <c r="C93">
        <v>25</v>
      </c>
      <c r="D93" s="16">
        <v>0.1</v>
      </c>
      <c r="E93" s="3">
        <f t="shared" si="64"/>
        <v>33.394911958108409</v>
      </c>
      <c r="F93" s="16">
        <v>0.1</v>
      </c>
      <c r="G93" s="3">
        <f t="shared" ref="G93:G97" si="87">+$F93*G$61</f>
        <v>9.6866456343520611</v>
      </c>
      <c r="H93" s="16">
        <v>0.15</v>
      </c>
      <c r="I93" s="3">
        <f t="shared" si="65"/>
        <v>5.8585984994939322</v>
      </c>
      <c r="J93" s="16">
        <v>0.15</v>
      </c>
      <c r="K93" s="3">
        <f>+$J93*K$61</f>
        <v>0.30778588763689313</v>
      </c>
      <c r="L93" s="16">
        <v>0.1</v>
      </c>
      <c r="M93" s="3">
        <f t="shared" ref="M93:M97" si="88">+$L93*M$61</f>
        <v>0.67795910423618166</v>
      </c>
      <c r="N93" s="16">
        <v>0.3</v>
      </c>
      <c r="O93" s="3">
        <f t="shared" ref="O93:O97" si="89">+$N93*O$61</f>
        <v>147.29464953506417</v>
      </c>
      <c r="P93" s="16">
        <v>0.3</v>
      </c>
      <c r="Q93" s="3">
        <f t="shared" ref="Q93:Q97" si="90">+$P93*Q$61</f>
        <v>54.045892619103959</v>
      </c>
      <c r="R93" s="16">
        <v>0.25</v>
      </c>
      <c r="S93" s="3">
        <f t="shared" ref="S93:S97" si="91">+$R93*S$61</f>
        <v>2.6927068985300338</v>
      </c>
      <c r="T93" s="16">
        <v>0.25</v>
      </c>
      <c r="U93" s="3">
        <f t="shared" ref="U93:U97" si="92">+$T93*U$61</f>
        <v>1.4880097370764265</v>
      </c>
      <c r="V93" s="16">
        <v>0.25</v>
      </c>
      <c r="W93" s="3">
        <f t="shared" ref="W93:W97" si="93">+$V93*W$61</f>
        <v>9.413053289363253</v>
      </c>
      <c r="X93" s="3">
        <f t="shared" si="66"/>
        <v>264.86021316296529</v>
      </c>
      <c r="AA93" s="5" t="s">
        <v>157</v>
      </c>
      <c r="AB93" s="16">
        <f t="shared" si="67"/>
        <v>0.1</v>
      </c>
      <c r="AC93" s="16">
        <f t="shared" si="68"/>
        <v>0.1</v>
      </c>
      <c r="AD93" s="16">
        <f t="shared" si="69"/>
        <v>0.15</v>
      </c>
      <c r="AE93" s="16">
        <f t="shared" si="70"/>
        <v>0.15</v>
      </c>
      <c r="AF93" s="16">
        <f t="shared" si="71"/>
        <v>0.1</v>
      </c>
      <c r="AG93" s="16">
        <f t="shared" si="72"/>
        <v>0.3</v>
      </c>
      <c r="AH93" s="16">
        <f t="shared" si="73"/>
        <v>0.3</v>
      </c>
      <c r="AI93" s="16">
        <f t="shared" si="74"/>
        <v>0.25</v>
      </c>
      <c r="AJ93" s="16">
        <f t="shared" si="75"/>
        <v>0.25</v>
      </c>
      <c r="AK93" s="16">
        <f t="shared" si="76"/>
        <v>0.25</v>
      </c>
      <c r="AN93" s="5" t="s">
        <v>157</v>
      </c>
      <c r="AO93" s="3">
        <f t="shared" si="77"/>
        <v>33.394911958108409</v>
      </c>
      <c r="AP93" s="3">
        <f t="shared" si="78"/>
        <v>9.6866456343520611</v>
      </c>
      <c r="AQ93" s="3">
        <f t="shared" si="79"/>
        <v>5.8585984994939322</v>
      </c>
      <c r="AR93" s="3">
        <f t="shared" si="80"/>
        <v>0.30778588763689313</v>
      </c>
      <c r="AS93" s="3">
        <f t="shared" si="81"/>
        <v>0.67795910423618166</v>
      </c>
      <c r="AT93" s="3">
        <f t="shared" si="82"/>
        <v>147.29464953506417</v>
      </c>
      <c r="AU93" s="3">
        <f t="shared" si="83"/>
        <v>54.045892619103959</v>
      </c>
      <c r="AV93" s="3">
        <f t="shared" si="84"/>
        <v>2.6927068985300338</v>
      </c>
      <c r="AW93" s="3">
        <f t="shared" si="85"/>
        <v>1.4880097370764265</v>
      </c>
      <c r="AX93" s="3">
        <f t="shared" si="86"/>
        <v>9.413053289363253</v>
      </c>
      <c r="AY93" s="3">
        <f t="shared" ref="AY93:AY97" si="94">SUM(AO93:AX93)</f>
        <v>264.86021316296529</v>
      </c>
    </row>
    <row r="94" spans="1:52" ht="15.5" x14ac:dyDescent="0.35">
      <c r="A94" s="5" t="s">
        <v>158</v>
      </c>
      <c r="B94" t="s">
        <v>143</v>
      </c>
      <c r="C94">
        <v>25</v>
      </c>
      <c r="D94" s="16">
        <v>0.15</v>
      </c>
      <c r="E94" s="3">
        <f t="shared" si="64"/>
        <v>50.092367937162606</v>
      </c>
      <c r="F94" s="16">
        <v>0.15</v>
      </c>
      <c r="G94" s="3">
        <f t="shared" si="87"/>
        <v>14.529968451528088</v>
      </c>
      <c r="H94" s="16">
        <v>0</v>
      </c>
      <c r="I94" s="3">
        <f t="shared" si="65"/>
        <v>0</v>
      </c>
      <c r="J94" s="16">
        <v>0</v>
      </c>
      <c r="K94" s="3">
        <f t="shared" ref="K94:K97" si="95">+$J94*K$61</f>
        <v>0</v>
      </c>
      <c r="L94" s="16">
        <v>0.15</v>
      </c>
      <c r="M94" s="3">
        <f t="shared" si="88"/>
        <v>1.0169386563542724</v>
      </c>
      <c r="N94" s="16">
        <v>0.3</v>
      </c>
      <c r="O94" s="3">
        <f t="shared" si="89"/>
        <v>147.29464953506417</v>
      </c>
      <c r="P94" s="16">
        <v>0.3</v>
      </c>
      <c r="Q94" s="3">
        <f t="shared" si="90"/>
        <v>54.045892619103959</v>
      </c>
      <c r="R94" s="16">
        <v>0.3</v>
      </c>
      <c r="S94" s="3">
        <f t="shared" si="91"/>
        <v>3.2312482782360403</v>
      </c>
      <c r="T94" s="16">
        <v>0.3</v>
      </c>
      <c r="U94" s="3">
        <f t="shared" si="92"/>
        <v>1.7856116844917118</v>
      </c>
      <c r="V94" s="16">
        <v>0.3</v>
      </c>
      <c r="W94" s="3">
        <f t="shared" si="93"/>
        <v>11.295663947235903</v>
      </c>
      <c r="X94" s="3">
        <f t="shared" si="66"/>
        <v>283.29234110917668</v>
      </c>
      <c r="AA94" s="5" t="s">
        <v>158</v>
      </c>
      <c r="AB94" s="16">
        <f t="shared" si="67"/>
        <v>0.15</v>
      </c>
      <c r="AC94" s="16">
        <f t="shared" si="68"/>
        <v>0.15</v>
      </c>
      <c r="AD94" s="16">
        <f t="shared" si="69"/>
        <v>0</v>
      </c>
      <c r="AE94" s="16">
        <f t="shared" si="70"/>
        <v>0</v>
      </c>
      <c r="AF94" s="16">
        <f t="shared" si="71"/>
        <v>0.15</v>
      </c>
      <c r="AG94" s="16">
        <f t="shared" si="72"/>
        <v>0.3</v>
      </c>
      <c r="AH94" s="16">
        <f t="shared" si="73"/>
        <v>0.3</v>
      </c>
      <c r="AI94" s="16">
        <f t="shared" si="74"/>
        <v>0.3</v>
      </c>
      <c r="AJ94" s="16">
        <f t="shared" si="75"/>
        <v>0.3</v>
      </c>
      <c r="AK94" s="16">
        <f t="shared" si="76"/>
        <v>0.3</v>
      </c>
      <c r="AN94" s="5" t="s">
        <v>158</v>
      </c>
      <c r="AO94" s="3">
        <f t="shared" si="77"/>
        <v>50.092367937162606</v>
      </c>
      <c r="AP94" s="3">
        <f t="shared" si="78"/>
        <v>14.529968451528088</v>
      </c>
      <c r="AQ94" s="3">
        <f t="shared" si="79"/>
        <v>0</v>
      </c>
      <c r="AR94" s="3">
        <f t="shared" si="80"/>
        <v>0</v>
      </c>
      <c r="AS94" s="3">
        <f t="shared" si="81"/>
        <v>1.0169386563542724</v>
      </c>
      <c r="AT94" s="3">
        <f t="shared" si="82"/>
        <v>147.29464953506417</v>
      </c>
      <c r="AU94" s="3">
        <f t="shared" si="83"/>
        <v>54.045892619103959</v>
      </c>
      <c r="AV94" s="3">
        <f t="shared" si="84"/>
        <v>3.2312482782360403</v>
      </c>
      <c r="AW94" s="3">
        <f t="shared" si="85"/>
        <v>1.7856116844917118</v>
      </c>
      <c r="AX94" s="3">
        <f t="shared" si="86"/>
        <v>11.295663947235903</v>
      </c>
      <c r="AY94" s="3">
        <f t="shared" si="94"/>
        <v>283.29234110917668</v>
      </c>
    </row>
    <row r="95" spans="1:52" ht="15.5" x14ac:dyDescent="0.35">
      <c r="A95" s="5" t="s">
        <v>159</v>
      </c>
      <c r="B95" t="s">
        <v>143</v>
      </c>
      <c r="C95">
        <v>25</v>
      </c>
      <c r="D95" s="16">
        <v>0.05</v>
      </c>
      <c r="E95" s="3">
        <f t="shared" si="64"/>
        <v>16.697455979054205</v>
      </c>
      <c r="F95" s="16">
        <v>0.05</v>
      </c>
      <c r="G95" s="3">
        <f t="shared" si="87"/>
        <v>4.8433228171760305</v>
      </c>
      <c r="H95" s="16">
        <v>0</v>
      </c>
      <c r="I95" s="3">
        <f t="shared" si="65"/>
        <v>0</v>
      </c>
      <c r="J95" s="16">
        <v>0</v>
      </c>
      <c r="K95" s="3">
        <f t="shared" si="95"/>
        <v>0</v>
      </c>
      <c r="L95" s="16">
        <v>0</v>
      </c>
      <c r="M95" s="3">
        <f t="shared" si="88"/>
        <v>0</v>
      </c>
      <c r="N95" s="16">
        <v>0.02</v>
      </c>
      <c r="O95" s="3">
        <f t="shared" si="89"/>
        <v>9.819643302337612</v>
      </c>
      <c r="P95" s="16">
        <v>0.02</v>
      </c>
      <c r="Q95" s="3">
        <f t="shared" si="90"/>
        <v>3.6030595079402641</v>
      </c>
      <c r="R95" s="16">
        <v>0.05</v>
      </c>
      <c r="S95" s="3">
        <f t="shared" si="91"/>
        <v>0.5385413797060068</v>
      </c>
      <c r="T95" s="16">
        <v>0.05</v>
      </c>
      <c r="U95" s="3">
        <f t="shared" si="92"/>
        <v>0.29760194741528528</v>
      </c>
      <c r="V95" s="16">
        <v>0.05</v>
      </c>
      <c r="W95" s="3">
        <f t="shared" si="93"/>
        <v>1.8826106578726507</v>
      </c>
      <c r="X95" s="3">
        <f t="shared" si="66"/>
        <v>37.682235591502057</v>
      </c>
      <c r="AA95" s="5" t="s">
        <v>159</v>
      </c>
      <c r="AB95" s="16">
        <f t="shared" si="67"/>
        <v>0.05</v>
      </c>
      <c r="AC95" s="16">
        <f t="shared" si="68"/>
        <v>0.05</v>
      </c>
      <c r="AD95" s="16">
        <f t="shared" si="69"/>
        <v>0</v>
      </c>
      <c r="AE95" s="16">
        <f t="shared" si="70"/>
        <v>0</v>
      </c>
      <c r="AF95" s="16">
        <f t="shared" si="71"/>
        <v>0</v>
      </c>
      <c r="AG95" s="16">
        <f t="shared" si="72"/>
        <v>0.02</v>
      </c>
      <c r="AH95" s="16">
        <f t="shared" si="73"/>
        <v>0.02</v>
      </c>
      <c r="AI95" s="16">
        <f t="shared" si="74"/>
        <v>0.05</v>
      </c>
      <c r="AJ95" s="16">
        <f t="shared" si="75"/>
        <v>0.05</v>
      </c>
      <c r="AK95" s="16">
        <f t="shared" si="76"/>
        <v>0.05</v>
      </c>
      <c r="AN95" s="5" t="s">
        <v>159</v>
      </c>
      <c r="AO95" s="3">
        <f t="shared" si="77"/>
        <v>16.697455979054205</v>
      </c>
      <c r="AP95" s="3">
        <f t="shared" si="78"/>
        <v>4.8433228171760305</v>
      </c>
      <c r="AQ95" s="3">
        <f t="shared" si="79"/>
        <v>0</v>
      </c>
      <c r="AR95" s="3">
        <f t="shared" si="80"/>
        <v>0</v>
      </c>
      <c r="AS95" s="3">
        <f t="shared" si="81"/>
        <v>0</v>
      </c>
      <c r="AT95" s="3">
        <f t="shared" si="82"/>
        <v>9.819643302337612</v>
      </c>
      <c r="AU95" s="3">
        <f t="shared" si="83"/>
        <v>3.6030595079402641</v>
      </c>
      <c r="AV95" s="3">
        <f t="shared" si="84"/>
        <v>0.5385413797060068</v>
      </c>
      <c r="AW95" s="3">
        <f t="shared" si="85"/>
        <v>0.29760194741528528</v>
      </c>
      <c r="AX95" s="3">
        <f t="shared" si="86"/>
        <v>1.8826106578726507</v>
      </c>
      <c r="AY95" s="3">
        <f t="shared" si="94"/>
        <v>37.682235591502057</v>
      </c>
    </row>
    <row r="96" spans="1:52" ht="15.5" x14ac:dyDescent="0.35">
      <c r="A96" s="5" t="s">
        <v>148</v>
      </c>
      <c r="B96" t="s">
        <v>146</v>
      </c>
      <c r="C96">
        <v>35</v>
      </c>
      <c r="D96" s="16">
        <v>0.1</v>
      </c>
      <c r="E96" s="3">
        <f t="shared" si="64"/>
        <v>33.394911958108409</v>
      </c>
      <c r="F96" s="16">
        <v>0.1</v>
      </c>
      <c r="G96" s="3">
        <f t="shared" si="87"/>
        <v>9.6866456343520611</v>
      </c>
      <c r="H96" s="16">
        <v>0.1</v>
      </c>
      <c r="I96" s="3">
        <f t="shared" si="65"/>
        <v>3.9057323329959552</v>
      </c>
      <c r="J96" s="16">
        <v>0.1</v>
      </c>
      <c r="K96" s="3">
        <f t="shared" si="95"/>
        <v>0.20519059175792878</v>
      </c>
      <c r="L96" s="16">
        <v>0</v>
      </c>
      <c r="M96" s="3">
        <f t="shared" si="88"/>
        <v>0</v>
      </c>
      <c r="N96" s="16">
        <v>0</v>
      </c>
      <c r="O96" s="3">
        <f t="shared" si="89"/>
        <v>0</v>
      </c>
      <c r="P96" s="16">
        <v>0</v>
      </c>
      <c r="Q96" s="3">
        <f t="shared" si="90"/>
        <v>0</v>
      </c>
      <c r="R96" s="16">
        <v>0</v>
      </c>
      <c r="S96" s="3">
        <f t="shared" si="91"/>
        <v>0</v>
      </c>
      <c r="T96" s="16">
        <v>0</v>
      </c>
      <c r="U96" s="3">
        <f t="shared" si="92"/>
        <v>0</v>
      </c>
      <c r="V96" s="16">
        <v>0</v>
      </c>
      <c r="W96" s="3">
        <f t="shared" si="93"/>
        <v>0</v>
      </c>
      <c r="X96" s="3">
        <f t="shared" si="66"/>
        <v>47.192480517214349</v>
      </c>
      <c r="AA96" s="5" t="s">
        <v>148</v>
      </c>
      <c r="AB96" s="16">
        <f t="shared" si="67"/>
        <v>0.1</v>
      </c>
      <c r="AC96" s="16">
        <f t="shared" si="68"/>
        <v>0.1</v>
      </c>
      <c r="AD96" s="16">
        <f t="shared" si="69"/>
        <v>0.1</v>
      </c>
      <c r="AE96" s="16">
        <f t="shared" si="70"/>
        <v>0.1</v>
      </c>
      <c r="AF96" s="16">
        <f t="shared" si="71"/>
        <v>0</v>
      </c>
      <c r="AG96" s="16">
        <f t="shared" si="72"/>
        <v>0</v>
      </c>
      <c r="AH96" s="16">
        <f t="shared" si="73"/>
        <v>0</v>
      </c>
      <c r="AI96" s="16">
        <f t="shared" si="74"/>
        <v>0</v>
      </c>
      <c r="AJ96" s="16">
        <f t="shared" si="75"/>
        <v>0</v>
      </c>
      <c r="AK96" s="16">
        <f t="shared" si="76"/>
        <v>0</v>
      </c>
      <c r="AN96" s="5" t="s">
        <v>148</v>
      </c>
      <c r="AO96" s="3">
        <f t="shared" si="77"/>
        <v>33.394911958108409</v>
      </c>
      <c r="AP96" s="3">
        <f t="shared" si="78"/>
        <v>9.6866456343520611</v>
      </c>
      <c r="AQ96" s="3">
        <f t="shared" si="79"/>
        <v>3.9057323329959552</v>
      </c>
      <c r="AR96" s="3">
        <f t="shared" si="80"/>
        <v>0.20519059175792878</v>
      </c>
      <c r="AS96" s="3">
        <f t="shared" si="81"/>
        <v>0</v>
      </c>
      <c r="AT96" s="3">
        <f t="shared" si="82"/>
        <v>0</v>
      </c>
      <c r="AU96" s="3">
        <f t="shared" si="83"/>
        <v>0</v>
      </c>
      <c r="AV96" s="3">
        <f t="shared" si="84"/>
        <v>0</v>
      </c>
      <c r="AW96" s="3">
        <f t="shared" si="85"/>
        <v>0</v>
      </c>
      <c r="AX96" s="3">
        <f t="shared" si="86"/>
        <v>0</v>
      </c>
      <c r="AY96" s="3">
        <f t="shared" si="94"/>
        <v>47.192480517214349</v>
      </c>
    </row>
    <row r="97" spans="1:51" ht="15.5" x14ac:dyDescent="0.35">
      <c r="A97" s="5" t="s">
        <v>149</v>
      </c>
      <c r="B97" t="s">
        <v>143</v>
      </c>
      <c r="C97">
        <v>25</v>
      </c>
      <c r="D97" s="16">
        <v>0.5</v>
      </c>
      <c r="E97" s="3">
        <f t="shared" si="64"/>
        <v>166.97455979054203</v>
      </c>
      <c r="F97" s="16">
        <v>0.4</v>
      </c>
      <c r="G97" s="3">
        <f t="shared" si="87"/>
        <v>38.746582537408244</v>
      </c>
      <c r="H97" s="16">
        <v>0.55000000000000004</v>
      </c>
      <c r="I97" s="3">
        <f t="shared" si="65"/>
        <v>21.481527831477756</v>
      </c>
      <c r="J97" s="16">
        <v>0.75</v>
      </c>
      <c r="K97" s="3">
        <f t="shared" si="95"/>
        <v>1.5389294381844658</v>
      </c>
      <c r="L97" s="16">
        <v>0.65</v>
      </c>
      <c r="M97" s="3">
        <f t="shared" si="88"/>
        <v>4.4067341775351805</v>
      </c>
      <c r="N97" s="16">
        <v>0.38</v>
      </c>
      <c r="O97" s="3">
        <f t="shared" si="89"/>
        <v>186.57322274441464</v>
      </c>
      <c r="P97" s="16">
        <v>0.38</v>
      </c>
      <c r="Q97" s="3">
        <f t="shared" si="90"/>
        <v>68.458130650865016</v>
      </c>
      <c r="R97" s="16">
        <v>0.4</v>
      </c>
      <c r="S97" s="3">
        <f t="shared" si="91"/>
        <v>4.3083310376480544</v>
      </c>
      <c r="T97" s="16">
        <v>0.4</v>
      </c>
      <c r="U97" s="3">
        <f t="shared" si="92"/>
        <v>2.3808155793222823</v>
      </c>
      <c r="V97" s="16">
        <v>0.4</v>
      </c>
      <c r="W97" s="3">
        <f t="shared" si="93"/>
        <v>15.060885262981206</v>
      </c>
      <c r="X97" s="3">
        <f t="shared" si="66"/>
        <v>509.92971905037894</v>
      </c>
      <c r="AA97" s="5" t="s">
        <v>149</v>
      </c>
      <c r="AB97" s="16">
        <f t="shared" si="67"/>
        <v>0.5</v>
      </c>
      <c r="AC97" s="16">
        <f t="shared" si="68"/>
        <v>0.4</v>
      </c>
      <c r="AD97" s="16">
        <f t="shared" si="69"/>
        <v>0.55000000000000004</v>
      </c>
      <c r="AE97" s="16">
        <f t="shared" si="70"/>
        <v>0.75</v>
      </c>
      <c r="AF97" s="16">
        <f t="shared" si="71"/>
        <v>0.65</v>
      </c>
      <c r="AG97" s="16">
        <f t="shared" si="72"/>
        <v>0.38</v>
      </c>
      <c r="AH97" s="16">
        <f t="shared" si="73"/>
        <v>0.38</v>
      </c>
      <c r="AI97" s="16">
        <f t="shared" si="74"/>
        <v>0.4</v>
      </c>
      <c r="AJ97" s="16">
        <f t="shared" si="75"/>
        <v>0.4</v>
      </c>
      <c r="AK97" s="16">
        <f t="shared" si="76"/>
        <v>0.4</v>
      </c>
      <c r="AN97" s="5" t="s">
        <v>149</v>
      </c>
      <c r="AO97" s="3">
        <f t="shared" si="77"/>
        <v>166.97455979054203</v>
      </c>
      <c r="AP97" s="3">
        <f t="shared" si="78"/>
        <v>38.746582537408244</v>
      </c>
      <c r="AQ97" s="3">
        <f t="shared" si="79"/>
        <v>21.481527831477756</v>
      </c>
      <c r="AR97" s="3">
        <f t="shared" si="80"/>
        <v>1.5389294381844658</v>
      </c>
      <c r="AS97" s="3">
        <f t="shared" si="81"/>
        <v>4.4067341775351805</v>
      </c>
      <c r="AT97" s="3">
        <f t="shared" si="82"/>
        <v>186.57322274441464</v>
      </c>
      <c r="AU97" s="3">
        <f t="shared" si="83"/>
        <v>68.458130650865016</v>
      </c>
      <c r="AV97" s="3">
        <f t="shared" si="84"/>
        <v>4.3083310376480544</v>
      </c>
      <c r="AW97" s="3">
        <f t="shared" si="85"/>
        <v>2.3808155793222823</v>
      </c>
      <c r="AX97" s="3">
        <f t="shared" si="86"/>
        <v>15.060885262981206</v>
      </c>
      <c r="AY97" s="3">
        <f t="shared" si="94"/>
        <v>509.92971905037894</v>
      </c>
    </row>
    <row r="98" spans="1:51" ht="15.5" x14ac:dyDescent="0.35">
      <c r="A98" s="5" t="s">
        <v>10</v>
      </c>
      <c r="D98" s="16">
        <f>SUM(D92:D97)</f>
        <v>1</v>
      </c>
      <c r="E98" s="30">
        <f t="shared" ref="E98:U98" si="96">SUM(E92:E97)</f>
        <v>333.94911958108412</v>
      </c>
      <c r="F98" s="16">
        <f>SUM(F92:F97)</f>
        <v>0.9</v>
      </c>
      <c r="G98" s="30">
        <f t="shared" si="96"/>
        <v>87.179810709168549</v>
      </c>
      <c r="H98" s="16">
        <f>SUM(H92:H97)</f>
        <v>0.8</v>
      </c>
      <c r="I98" s="30">
        <f t="shared" si="96"/>
        <v>31.245858663967645</v>
      </c>
      <c r="J98" s="16">
        <f>SUM(J92:J97)</f>
        <v>1</v>
      </c>
      <c r="K98" s="30">
        <f t="shared" si="96"/>
        <v>2.0519059175792878</v>
      </c>
      <c r="L98" s="16">
        <f>SUM(L92:L97)</f>
        <v>1</v>
      </c>
      <c r="M98" s="30">
        <f t="shared" si="96"/>
        <v>6.7795910423618162</v>
      </c>
      <c r="N98" s="16">
        <f>SUM(N92:N97)</f>
        <v>1</v>
      </c>
      <c r="O98" s="30">
        <f t="shared" si="96"/>
        <v>490.98216511688059</v>
      </c>
      <c r="P98" s="16">
        <f>SUM(P92:P97)</f>
        <v>1</v>
      </c>
      <c r="Q98" s="30">
        <f t="shared" si="96"/>
        <v>180.15297539701319</v>
      </c>
      <c r="R98" s="16">
        <f>SUM(R92:R97)</f>
        <v>1</v>
      </c>
      <c r="S98" s="30">
        <f t="shared" si="96"/>
        <v>10.770827594120135</v>
      </c>
      <c r="T98" s="16">
        <f>SUM(T92:T97)</f>
        <v>1</v>
      </c>
      <c r="U98" s="30">
        <f t="shared" si="96"/>
        <v>5.9520389483057059</v>
      </c>
      <c r="V98" s="16">
        <f>SUM(V92:V97)</f>
        <v>1</v>
      </c>
      <c r="W98" s="30">
        <f t="shared" ref="W98" si="97">SUM(W92:W97)</f>
        <v>37.652213157453012</v>
      </c>
      <c r="X98" s="3">
        <f t="shared" si="66"/>
        <v>1186.7165061279341</v>
      </c>
      <c r="AA98" s="5" t="s">
        <v>10</v>
      </c>
      <c r="AB98" s="16">
        <f t="shared" si="67"/>
        <v>1</v>
      </c>
      <c r="AC98" s="16">
        <f t="shared" si="68"/>
        <v>0.9</v>
      </c>
      <c r="AD98" s="16">
        <v>1</v>
      </c>
      <c r="AE98" s="16">
        <f>+H98</f>
        <v>0.8</v>
      </c>
      <c r="AF98" s="16">
        <f t="shared" si="71"/>
        <v>1</v>
      </c>
      <c r="AG98" s="16">
        <f t="shared" si="72"/>
        <v>1</v>
      </c>
      <c r="AH98" s="16">
        <f t="shared" si="73"/>
        <v>1</v>
      </c>
      <c r="AI98" s="16">
        <f t="shared" si="74"/>
        <v>1</v>
      </c>
      <c r="AJ98" s="16">
        <f t="shared" si="75"/>
        <v>1</v>
      </c>
      <c r="AK98" s="16">
        <f t="shared" si="76"/>
        <v>1</v>
      </c>
      <c r="AN98" s="5" t="s">
        <v>10</v>
      </c>
      <c r="AO98" s="3">
        <f t="shared" si="77"/>
        <v>333.94911958108412</v>
      </c>
      <c r="AP98" s="3">
        <f t="shared" si="78"/>
        <v>87.179810709168549</v>
      </c>
      <c r="AQ98" s="3">
        <f t="shared" si="79"/>
        <v>31.245858663967645</v>
      </c>
      <c r="AR98" s="3">
        <f t="shared" si="80"/>
        <v>2.0519059175792878</v>
      </c>
      <c r="AS98" s="3">
        <f t="shared" si="81"/>
        <v>6.7795910423618162</v>
      </c>
      <c r="AT98" s="3">
        <f t="shared" si="82"/>
        <v>490.98216511688059</v>
      </c>
      <c r="AU98" s="3">
        <f t="shared" si="83"/>
        <v>180.15297539701319</v>
      </c>
      <c r="AV98" s="3">
        <f t="shared" si="84"/>
        <v>10.770827594120135</v>
      </c>
      <c r="AW98" s="3">
        <f t="shared" si="85"/>
        <v>5.9520389483057059</v>
      </c>
      <c r="AX98" s="3">
        <f t="shared" si="86"/>
        <v>37.652213157453012</v>
      </c>
      <c r="AY98" s="3">
        <f>SUM(AO98:AX98)</f>
        <v>1186.7165061279341</v>
      </c>
    </row>
    <row r="99" spans="1:51" ht="15.5" x14ac:dyDescent="0.35">
      <c r="A99" s="4" t="s">
        <v>160</v>
      </c>
      <c r="D99" s="4" t="s">
        <v>72</v>
      </c>
      <c r="E99" s="4"/>
      <c r="F99" s="4" t="s">
        <v>73</v>
      </c>
      <c r="G99" s="4"/>
      <c r="H99" s="4" t="s">
        <v>80</v>
      </c>
      <c r="I99" s="4"/>
      <c r="J99" s="4" t="s">
        <v>75</v>
      </c>
      <c r="K99" s="4"/>
      <c r="L99" s="4" t="s">
        <v>76</v>
      </c>
      <c r="M99" s="4"/>
      <c r="N99" s="4" t="s">
        <v>77</v>
      </c>
      <c r="O99" s="4"/>
      <c r="P99" s="4" t="s">
        <v>78</v>
      </c>
      <c r="Q99" s="4"/>
      <c r="R99" s="4" t="s">
        <v>79</v>
      </c>
      <c r="S99" s="4"/>
      <c r="T99" s="4" t="s">
        <v>81</v>
      </c>
      <c r="U99" s="4"/>
      <c r="V99" s="4" t="s">
        <v>9</v>
      </c>
      <c r="X99" s="4" t="s">
        <v>126</v>
      </c>
      <c r="AB99" s="16"/>
      <c r="AC99" s="16"/>
      <c r="AD99" s="16"/>
      <c r="AE99" s="16"/>
      <c r="AF99" s="16"/>
      <c r="AG99" s="16"/>
      <c r="AH99" s="16"/>
      <c r="AI99" s="16"/>
      <c r="AJ99" s="16"/>
      <c r="AK99" s="16"/>
    </row>
    <row r="100" spans="1:51" ht="15.5" x14ac:dyDescent="0.35">
      <c r="A100" s="4" t="s">
        <v>161</v>
      </c>
      <c r="C100" s="8" t="s">
        <v>129</v>
      </c>
      <c r="D100" s="8" t="s">
        <v>130</v>
      </c>
      <c r="E100" s="4" t="s">
        <v>58</v>
      </c>
      <c r="F100" s="8" t="s">
        <v>130</v>
      </c>
      <c r="G100" s="4" t="s">
        <v>58</v>
      </c>
      <c r="H100" s="8" t="s">
        <v>130</v>
      </c>
      <c r="I100" s="4" t="s">
        <v>58</v>
      </c>
      <c r="J100" s="8" t="s">
        <v>130</v>
      </c>
      <c r="K100" s="4" t="s">
        <v>58</v>
      </c>
      <c r="L100" s="8" t="s">
        <v>130</v>
      </c>
      <c r="M100" s="4" t="s">
        <v>58</v>
      </c>
      <c r="N100" s="8" t="s">
        <v>130</v>
      </c>
      <c r="O100" s="4" t="s">
        <v>58</v>
      </c>
      <c r="P100" s="8" t="s">
        <v>130</v>
      </c>
      <c r="Q100" s="4" t="s">
        <v>58</v>
      </c>
      <c r="R100" s="8" t="s">
        <v>130</v>
      </c>
      <c r="S100" s="4" t="s">
        <v>58</v>
      </c>
      <c r="T100" s="8" t="s">
        <v>130</v>
      </c>
      <c r="U100" s="4" t="s">
        <v>58</v>
      </c>
      <c r="V100" s="8" t="s">
        <v>130</v>
      </c>
      <c r="W100" s="4" t="s">
        <v>58</v>
      </c>
      <c r="AA100" s="4" t="s">
        <v>161</v>
      </c>
      <c r="AB100" s="4" t="s">
        <v>0</v>
      </c>
      <c r="AC100" s="4" t="s">
        <v>1</v>
      </c>
      <c r="AD100" s="4" t="s">
        <v>2</v>
      </c>
      <c r="AE100" s="4" t="s">
        <v>3</v>
      </c>
      <c r="AF100" s="4" t="s">
        <v>4</v>
      </c>
      <c r="AG100" s="4" t="s">
        <v>5</v>
      </c>
      <c r="AH100" s="4" t="s">
        <v>6</v>
      </c>
      <c r="AI100" s="4" t="s">
        <v>79</v>
      </c>
      <c r="AJ100" s="4" t="s">
        <v>81</v>
      </c>
      <c r="AK100" s="4" t="s">
        <v>9</v>
      </c>
    </row>
    <row r="101" spans="1:51" ht="15.5" x14ac:dyDescent="0.35">
      <c r="A101" s="5" t="s">
        <v>152</v>
      </c>
      <c r="C101">
        <v>16</v>
      </c>
      <c r="D101" s="16">
        <v>0.8</v>
      </c>
      <c r="E101" s="3">
        <f>+D101*E$62</f>
        <v>0.23974520073509617</v>
      </c>
      <c r="F101" s="16">
        <v>0.8</v>
      </c>
      <c r="G101" s="3">
        <f>+F101*G$62</f>
        <v>8.4258371630202861E-2</v>
      </c>
      <c r="H101" s="16">
        <v>0.8</v>
      </c>
      <c r="I101" s="3">
        <f>+H101*I$62</f>
        <v>3.8208339092505074E-2</v>
      </c>
      <c r="J101" s="16">
        <v>0.8</v>
      </c>
      <c r="K101" s="3">
        <f>+J101*K$62</f>
        <v>3.5941065271883435E-3</v>
      </c>
      <c r="L101" s="16">
        <v>0.8</v>
      </c>
      <c r="M101" s="3">
        <f>+L101*M$62</f>
        <v>6.8492069094295118E-3</v>
      </c>
      <c r="N101" s="16">
        <v>0.8</v>
      </c>
      <c r="O101" s="3">
        <f>+N101*O$62</f>
        <v>0.50176378170357816</v>
      </c>
      <c r="P101" s="16">
        <v>0.8</v>
      </c>
      <c r="Q101" s="3">
        <f>+P101*Q$62</f>
        <v>0.1591133931485158</v>
      </c>
      <c r="R101" s="16">
        <v>0.2</v>
      </c>
      <c r="S101" s="3">
        <f>+R101*S$62</f>
        <v>2.1577831483750153E-3</v>
      </c>
      <c r="T101" s="16">
        <v>0.8</v>
      </c>
      <c r="U101" s="3">
        <f>+T101*U$62</f>
        <v>2.5524632177990774E-3</v>
      </c>
      <c r="V101" s="16">
        <v>0.8</v>
      </c>
      <c r="W101" s="3">
        <f>+V101*W$62</f>
        <v>4.8852216006607746E-2</v>
      </c>
      <c r="X101" s="3">
        <f>+W101+U101+S101+Q101+O101+M101+K101+I101+G101+E101</f>
        <v>1.0870948621192977</v>
      </c>
      <c r="AA101" s="5" t="s">
        <v>152</v>
      </c>
      <c r="AB101" s="16">
        <f>+D101</f>
        <v>0.8</v>
      </c>
      <c r="AC101" s="16">
        <f>+F101</f>
        <v>0.8</v>
      </c>
      <c r="AD101" s="16">
        <f>+H101</f>
        <v>0.8</v>
      </c>
      <c r="AE101" s="16">
        <f>+J101</f>
        <v>0.8</v>
      </c>
      <c r="AF101" s="16">
        <f>+L101</f>
        <v>0.8</v>
      </c>
      <c r="AG101" s="16">
        <f>+N101</f>
        <v>0.8</v>
      </c>
      <c r="AH101" s="16">
        <f>+P101</f>
        <v>0.8</v>
      </c>
      <c r="AI101" s="16">
        <f>+R101</f>
        <v>0.2</v>
      </c>
      <c r="AJ101" s="16">
        <f>+T101</f>
        <v>0.8</v>
      </c>
      <c r="AK101" s="16">
        <f>+V101</f>
        <v>0.8</v>
      </c>
    </row>
    <row r="102" spans="1:51" ht="15.5" x14ac:dyDescent="0.35">
      <c r="A102" s="5" t="s">
        <v>153</v>
      </c>
      <c r="C102">
        <v>18</v>
      </c>
      <c r="D102" s="16">
        <v>0.2</v>
      </c>
      <c r="E102" s="3">
        <f>+D102*E$62</f>
        <v>5.9936300183774043E-2</v>
      </c>
      <c r="F102" s="16">
        <v>0.2</v>
      </c>
      <c r="G102" s="3">
        <f>+F102*G$62</f>
        <v>2.1064592907550715E-2</v>
      </c>
      <c r="H102" s="16">
        <v>0.2</v>
      </c>
      <c r="I102" s="3">
        <f>+H102*I$62</f>
        <v>9.5520847731262685E-3</v>
      </c>
      <c r="J102" s="16">
        <v>0.2</v>
      </c>
      <c r="K102" s="3">
        <f>+J102*K$62</f>
        <v>8.9852663179708586E-4</v>
      </c>
      <c r="L102" s="16">
        <v>0.2</v>
      </c>
      <c r="M102" s="3">
        <f>+L102*M$62</f>
        <v>1.7123017273573779E-3</v>
      </c>
      <c r="N102" s="16">
        <v>0.2</v>
      </c>
      <c r="O102" s="3">
        <f>+N102*O$62</f>
        <v>0.12544094542589454</v>
      </c>
      <c r="P102" s="16">
        <v>0.2</v>
      </c>
      <c r="Q102" s="3">
        <f>+P102*Q$62</f>
        <v>3.9778348287128951E-2</v>
      </c>
      <c r="R102" s="16">
        <v>0.8</v>
      </c>
      <c r="S102" s="3">
        <f>+R102*S$62</f>
        <v>8.6311325935000613E-3</v>
      </c>
      <c r="T102" s="16">
        <v>0.2</v>
      </c>
      <c r="U102" s="3">
        <f>+T102*U$62</f>
        <v>6.3811580444976936E-4</v>
      </c>
      <c r="V102" s="16">
        <v>0.2</v>
      </c>
      <c r="W102" s="3">
        <f>+V102*W$62</f>
        <v>1.2213054001651936E-2</v>
      </c>
      <c r="X102" s="3">
        <f>+W102+U102+S102+Q102+O102+M102+K102+I102+G102+E102</f>
        <v>0.27986540233623075</v>
      </c>
      <c r="AA102" s="5" t="s">
        <v>153</v>
      </c>
      <c r="AB102" s="16">
        <f>+D102</f>
        <v>0.2</v>
      </c>
      <c r="AC102" s="16">
        <f>+F102</f>
        <v>0.2</v>
      </c>
      <c r="AD102" s="16">
        <f>+H102</f>
        <v>0.2</v>
      </c>
      <c r="AE102" s="16">
        <f>+J102</f>
        <v>0.2</v>
      </c>
      <c r="AF102" s="16">
        <f>+L102</f>
        <v>0.2</v>
      </c>
      <c r="AG102" s="16">
        <f>+N102</f>
        <v>0.2</v>
      </c>
      <c r="AH102" s="16">
        <f>+P102</f>
        <v>0.2</v>
      </c>
      <c r="AI102" s="16">
        <f>+R102</f>
        <v>0.8</v>
      </c>
      <c r="AJ102" s="16">
        <f>+T102</f>
        <v>0.2</v>
      </c>
      <c r="AK102" s="16">
        <f>+V102</f>
        <v>0.2</v>
      </c>
    </row>
    <row r="103" spans="1:51" ht="15.5" x14ac:dyDescent="0.35">
      <c r="A103" s="5" t="s">
        <v>10</v>
      </c>
      <c r="D103" s="16">
        <f t="shared" ref="D103:W103" si="98">SUM(D101:D102)</f>
        <v>1</v>
      </c>
      <c r="E103" s="3">
        <f t="shared" si="98"/>
        <v>0.29968150091887019</v>
      </c>
      <c r="F103" s="16">
        <f t="shared" si="98"/>
        <v>1</v>
      </c>
      <c r="G103" s="3">
        <f t="shared" si="98"/>
        <v>0.10532296453775358</v>
      </c>
      <c r="H103" s="16">
        <f t="shared" si="98"/>
        <v>1</v>
      </c>
      <c r="I103" s="3">
        <f t="shared" si="98"/>
        <v>4.7760423865631341E-2</v>
      </c>
      <c r="J103" s="16">
        <f t="shared" si="98"/>
        <v>1</v>
      </c>
      <c r="K103" s="3">
        <f t="shared" si="98"/>
        <v>4.4926331589854292E-3</v>
      </c>
      <c r="L103" s="16">
        <f t="shared" si="98"/>
        <v>1</v>
      </c>
      <c r="M103" s="3">
        <f t="shared" si="98"/>
        <v>8.5615086367868895E-3</v>
      </c>
      <c r="N103" s="16">
        <f t="shared" si="98"/>
        <v>1</v>
      </c>
      <c r="O103" s="3">
        <f t="shared" si="98"/>
        <v>0.62720472712947273</v>
      </c>
      <c r="P103" s="16">
        <f t="shared" si="98"/>
        <v>1</v>
      </c>
      <c r="Q103" s="3">
        <f t="shared" si="98"/>
        <v>0.19889174143564475</v>
      </c>
      <c r="R103" s="16">
        <f t="shared" ref="R103" si="99">SUM(R101:R102)</f>
        <v>1</v>
      </c>
      <c r="S103" s="3">
        <f t="shared" si="98"/>
        <v>1.0788915741875077E-2</v>
      </c>
      <c r="T103" s="16">
        <f t="shared" ref="T103" si="100">SUM(T101:T102)</f>
        <v>1</v>
      </c>
      <c r="U103" s="3">
        <f t="shared" si="98"/>
        <v>3.1905790222488467E-3</v>
      </c>
      <c r="V103" s="16">
        <f t="shared" ref="V103" si="101">SUM(V101:V102)</f>
        <v>1</v>
      </c>
      <c r="W103" s="3">
        <f t="shared" si="98"/>
        <v>6.1065270008259682E-2</v>
      </c>
      <c r="X103" s="3">
        <f>+E103+G103+I103+K103+M103+O103+Q103+S103+U103+W103</f>
        <v>1.3669602644555285</v>
      </c>
      <c r="AA103" s="5" t="s">
        <v>10</v>
      </c>
      <c r="AB103" s="16">
        <f>+D103</f>
        <v>1</v>
      </c>
      <c r="AC103" s="16">
        <f>+F103</f>
        <v>1</v>
      </c>
      <c r="AD103" s="16">
        <f>+G103</f>
        <v>0.10532296453775358</v>
      </c>
      <c r="AE103" s="16">
        <f>+H103</f>
        <v>1</v>
      </c>
      <c r="AF103" s="16">
        <f>+L103</f>
        <v>1</v>
      </c>
      <c r="AG103" s="16">
        <f>+N103</f>
        <v>1</v>
      </c>
      <c r="AH103" s="16">
        <f>+P103</f>
        <v>1</v>
      </c>
      <c r="AI103" s="16">
        <f>+R103</f>
        <v>1</v>
      </c>
      <c r="AJ103" s="16">
        <f>+T103</f>
        <v>1</v>
      </c>
      <c r="AK103" s="16">
        <f>+V103</f>
        <v>1</v>
      </c>
    </row>
    <row r="104" spans="1:51" ht="15.5" x14ac:dyDescent="0.35">
      <c r="A104" s="5"/>
      <c r="D104" s="16"/>
      <c r="E104" s="3"/>
      <c r="F104" s="16"/>
      <c r="G104" s="3"/>
      <c r="H104" s="16"/>
      <c r="I104" s="3"/>
      <c r="J104" s="16"/>
      <c r="K104" s="3"/>
      <c r="L104" s="16"/>
      <c r="M104" s="3"/>
      <c r="N104" s="16"/>
      <c r="O104" s="3"/>
      <c r="P104" s="16"/>
      <c r="Q104" s="3"/>
      <c r="R104" s="16"/>
      <c r="S104" s="3"/>
      <c r="T104" s="16"/>
      <c r="U104" s="3"/>
      <c r="V104" s="16"/>
      <c r="W104" s="3"/>
      <c r="X104" s="3"/>
      <c r="AA104" s="5"/>
    </row>
    <row r="105" spans="1:51" ht="15.5" x14ac:dyDescent="0.35">
      <c r="A105" s="4" t="s">
        <v>162</v>
      </c>
      <c r="D105" s="16"/>
      <c r="E105" s="3"/>
      <c r="F105" s="16"/>
      <c r="G105" s="3"/>
      <c r="H105" s="3"/>
      <c r="I105" s="3"/>
      <c r="J105" s="3"/>
      <c r="K105" s="3"/>
      <c r="L105" s="3"/>
      <c r="M105" s="3"/>
      <c r="N105" s="3"/>
      <c r="O105" s="3"/>
      <c r="P105" s="3"/>
      <c r="Q105" s="3"/>
      <c r="R105" s="3"/>
      <c r="S105" s="3"/>
      <c r="T105" s="3"/>
      <c r="U105" s="3"/>
      <c r="V105" s="3"/>
      <c r="W105" s="3"/>
      <c r="X105" s="3"/>
      <c r="AA105" s="4" t="s">
        <v>163</v>
      </c>
      <c r="AB105" s="4" t="s">
        <v>0</v>
      </c>
      <c r="AC105" s="4" t="s">
        <v>1</v>
      </c>
      <c r="AD105" s="4" t="s">
        <v>2</v>
      </c>
      <c r="AE105" s="4" t="s">
        <v>3</v>
      </c>
      <c r="AF105" s="4" t="s">
        <v>4</v>
      </c>
      <c r="AG105" s="4" t="s">
        <v>5</v>
      </c>
      <c r="AH105" s="4" t="s">
        <v>6</v>
      </c>
      <c r="AI105" s="4" t="s">
        <v>79</v>
      </c>
      <c r="AJ105" s="4" t="s">
        <v>81</v>
      </c>
      <c r="AK105" s="4" t="s">
        <v>9</v>
      </c>
      <c r="AL105" t="s">
        <v>126</v>
      </c>
      <c r="AN105" s="4" t="s">
        <v>164</v>
      </c>
      <c r="AO105" s="4" t="s">
        <v>0</v>
      </c>
      <c r="AP105" s="4" t="s">
        <v>1</v>
      </c>
      <c r="AQ105" s="4" t="s">
        <v>2</v>
      </c>
      <c r="AR105" s="4" t="s">
        <v>3</v>
      </c>
      <c r="AS105" s="4" t="s">
        <v>4</v>
      </c>
      <c r="AT105" s="4" t="s">
        <v>5</v>
      </c>
      <c r="AU105" s="4" t="s">
        <v>6</v>
      </c>
      <c r="AV105" s="4" t="s">
        <v>79</v>
      </c>
      <c r="AW105" s="4" t="s">
        <v>81</v>
      </c>
      <c r="AX105" s="4" t="s">
        <v>9</v>
      </c>
      <c r="AY105" t="s">
        <v>126</v>
      </c>
    </row>
    <row r="106" spans="1:51" ht="15.5" x14ac:dyDescent="0.35">
      <c r="A106" s="5" t="s">
        <v>165</v>
      </c>
      <c r="B106" t="s">
        <v>166</v>
      </c>
      <c r="C106">
        <v>15</v>
      </c>
      <c r="D106" s="16">
        <v>0.8</v>
      </c>
      <c r="E106" s="3">
        <f t="shared" ref="E106:E113" si="102">+D106*(E$40-E$103)</f>
        <v>119.63285516681299</v>
      </c>
      <c r="F106" s="16">
        <v>0.75</v>
      </c>
      <c r="G106" s="3">
        <f t="shared" ref="G106:G113" si="103">+F106*(G$40-G$103)</f>
        <v>39.417119478254271</v>
      </c>
      <c r="H106" s="16">
        <v>0</v>
      </c>
      <c r="I106" s="3">
        <f t="shared" ref="I106:I113" si="104">+H106*(I$40-I$103)</f>
        <v>0</v>
      </c>
      <c r="J106" s="16">
        <v>0</v>
      </c>
      <c r="K106" s="3">
        <f t="shared" ref="K106:K113" si="105">+J106*(K$40-K$103)</f>
        <v>0</v>
      </c>
      <c r="L106" s="16">
        <v>0.6</v>
      </c>
      <c r="M106" s="3">
        <f t="shared" ref="M106:M113" si="106">+L106*(M$40-M$103)</f>
        <v>2.5633156858539947</v>
      </c>
      <c r="N106" s="16">
        <v>0.2</v>
      </c>
      <c r="O106" s="3">
        <f t="shared" ref="O106:O113" si="107">+N106*(O$40-O$103)</f>
        <v>62.59503176752137</v>
      </c>
      <c r="P106" s="16">
        <v>0.2</v>
      </c>
      <c r="Q106" s="3">
        <f t="shared" ref="Q106:Q113" si="108">+P106*(Q$40-Q$103)</f>
        <v>19.849395795277346</v>
      </c>
      <c r="R106" s="16">
        <v>0</v>
      </c>
      <c r="S106" s="3">
        <f t="shared" ref="S106:S113" si="109">+R106*(S$40-S$103)</f>
        <v>0</v>
      </c>
      <c r="T106" s="16">
        <v>0</v>
      </c>
      <c r="U106" s="3">
        <f t="shared" ref="U106:U113" si="110">+T106*(U$40-U$103)</f>
        <v>0</v>
      </c>
      <c r="V106" s="16">
        <v>0</v>
      </c>
      <c r="W106" s="3">
        <f t="shared" ref="W106:W113" si="111">+V106*(W$40-W$103)</f>
        <v>0</v>
      </c>
      <c r="X106" s="3">
        <f>+W106+U106+S106+Q106+O106+M106+K106+I106+G106+E106</f>
        <v>244.05771789371997</v>
      </c>
      <c r="AA106" s="5" t="s">
        <v>165</v>
      </c>
      <c r="AB106" s="16">
        <f t="shared" ref="AB106:AB113" si="112">+D106</f>
        <v>0.8</v>
      </c>
      <c r="AC106" s="16">
        <f t="shared" ref="AC106:AC113" si="113">+F106</f>
        <v>0.75</v>
      </c>
      <c r="AD106" s="16">
        <f t="shared" ref="AD106:AD111" si="114">+H106</f>
        <v>0</v>
      </c>
      <c r="AE106" s="16">
        <f t="shared" ref="AE106:AE111" si="115">+J106</f>
        <v>0</v>
      </c>
      <c r="AF106" s="16">
        <f t="shared" ref="AF106:AF113" si="116">+L106</f>
        <v>0.6</v>
      </c>
      <c r="AG106" s="16">
        <f t="shared" ref="AG106:AG113" si="117">+N106</f>
        <v>0.2</v>
      </c>
      <c r="AH106" s="16">
        <f t="shared" ref="AH106:AH113" si="118">+P106</f>
        <v>0.2</v>
      </c>
      <c r="AI106" s="16">
        <f t="shared" ref="AI106:AI113" si="119">+R106</f>
        <v>0</v>
      </c>
      <c r="AJ106" s="16">
        <f t="shared" ref="AJ106:AJ113" si="120">+T106</f>
        <v>0</v>
      </c>
      <c r="AK106" s="16">
        <f t="shared" ref="AK106:AK113" si="121">+V106</f>
        <v>0</v>
      </c>
      <c r="AN106" s="5" t="s">
        <v>165</v>
      </c>
      <c r="AO106" s="3">
        <f t="shared" ref="AO106:AO113" si="122">+E106</f>
        <v>119.63285516681299</v>
      </c>
      <c r="AP106" s="3">
        <f t="shared" ref="AP106:AP113" si="123">+G106</f>
        <v>39.417119478254271</v>
      </c>
      <c r="AQ106" s="3">
        <f t="shared" ref="AQ106:AQ113" si="124">+I106</f>
        <v>0</v>
      </c>
      <c r="AR106" s="3">
        <f t="shared" ref="AR106:AR113" si="125">+K106</f>
        <v>0</v>
      </c>
      <c r="AS106" s="3">
        <f t="shared" ref="AS106:AS113" si="126">+M106</f>
        <v>2.5633156858539947</v>
      </c>
      <c r="AT106" s="3">
        <f t="shared" ref="AT106:AT113" si="127">+O106</f>
        <v>62.59503176752137</v>
      </c>
      <c r="AU106" s="3">
        <f t="shared" ref="AU106:AU113" si="128">+Q106</f>
        <v>19.849395795277346</v>
      </c>
      <c r="AV106" s="3">
        <f t="shared" ref="AV106:AV113" si="129">+S106</f>
        <v>0</v>
      </c>
      <c r="AW106" s="3">
        <f t="shared" ref="AW106:AW113" si="130">+U106</f>
        <v>0</v>
      </c>
      <c r="AX106" s="3">
        <f t="shared" ref="AX106:AX113" si="131">+W106</f>
        <v>0</v>
      </c>
      <c r="AY106" s="3">
        <f>SUM(AO106:AX106)</f>
        <v>244.05771789372</v>
      </c>
    </row>
    <row r="107" spans="1:51" ht="15.5" x14ac:dyDescent="0.35">
      <c r="A107" s="5" t="s">
        <v>168</v>
      </c>
      <c r="B107" t="s">
        <v>169</v>
      </c>
      <c r="C107">
        <v>25</v>
      </c>
      <c r="D107" s="16">
        <v>0</v>
      </c>
      <c r="E107" s="3">
        <f t="shared" si="102"/>
        <v>0</v>
      </c>
      <c r="F107" s="16">
        <v>0</v>
      </c>
      <c r="G107" s="3">
        <f t="shared" si="103"/>
        <v>0</v>
      </c>
      <c r="H107" s="16">
        <v>0.2</v>
      </c>
      <c r="I107" s="3">
        <f t="shared" si="104"/>
        <v>4.7664903017900073</v>
      </c>
      <c r="J107" s="16">
        <v>0.2</v>
      </c>
      <c r="K107" s="3">
        <f t="shared" si="105"/>
        <v>0.44836478926674578</v>
      </c>
      <c r="L107" s="16">
        <v>0</v>
      </c>
      <c r="M107" s="3">
        <f t="shared" si="106"/>
        <v>0</v>
      </c>
      <c r="N107" s="16">
        <v>0.35</v>
      </c>
      <c r="O107" s="3">
        <f t="shared" si="107"/>
        <v>109.54130559316239</v>
      </c>
      <c r="P107" s="16">
        <v>0.2</v>
      </c>
      <c r="Q107" s="3">
        <f t="shared" si="108"/>
        <v>19.849395795277346</v>
      </c>
      <c r="R107" s="16">
        <v>0</v>
      </c>
      <c r="S107" s="3">
        <f t="shared" si="109"/>
        <v>0</v>
      </c>
      <c r="T107" s="16">
        <v>0</v>
      </c>
      <c r="U107" s="3">
        <f t="shared" si="110"/>
        <v>0</v>
      </c>
      <c r="V107" s="16">
        <v>0</v>
      </c>
      <c r="W107" s="3">
        <f t="shared" si="111"/>
        <v>0</v>
      </c>
      <c r="X107" s="3">
        <f>+W107+U107+S107+Q107+O107+M107+K107+I107+G107+E107</f>
        <v>134.6055564794965</v>
      </c>
      <c r="Y107" s="3">
        <f>+X106+X107</f>
        <v>378.6632743732165</v>
      </c>
      <c r="Z107" s="24">
        <f>+Y107/(X$48-X$49-X77-X85)</f>
        <v>0.59868381557721839</v>
      </c>
      <c r="AA107" s="5" t="s">
        <v>168</v>
      </c>
      <c r="AB107" s="16">
        <f t="shared" si="112"/>
        <v>0</v>
      </c>
      <c r="AC107" s="16">
        <f t="shared" si="113"/>
        <v>0</v>
      </c>
      <c r="AD107" s="16">
        <f t="shared" si="114"/>
        <v>0.2</v>
      </c>
      <c r="AE107" s="16">
        <f t="shared" si="115"/>
        <v>0.2</v>
      </c>
      <c r="AF107" s="16">
        <f t="shared" si="116"/>
        <v>0</v>
      </c>
      <c r="AG107" s="16">
        <f t="shared" si="117"/>
        <v>0.35</v>
      </c>
      <c r="AH107" s="16">
        <f t="shared" si="118"/>
        <v>0.2</v>
      </c>
      <c r="AI107" s="16">
        <f t="shared" si="119"/>
        <v>0</v>
      </c>
      <c r="AJ107" s="16">
        <f t="shared" si="120"/>
        <v>0</v>
      </c>
      <c r="AK107" s="16">
        <f t="shared" si="121"/>
        <v>0</v>
      </c>
      <c r="AN107" s="5" t="s">
        <v>168</v>
      </c>
      <c r="AO107" s="3">
        <f t="shared" si="122"/>
        <v>0</v>
      </c>
      <c r="AP107" s="3">
        <f t="shared" si="123"/>
        <v>0</v>
      </c>
      <c r="AQ107" s="3">
        <f t="shared" si="124"/>
        <v>4.7664903017900073</v>
      </c>
      <c r="AR107" s="3">
        <f t="shared" si="125"/>
        <v>0.44836478926674578</v>
      </c>
      <c r="AS107" s="3">
        <f t="shared" si="126"/>
        <v>0</v>
      </c>
      <c r="AT107" s="3">
        <f t="shared" si="127"/>
        <v>109.54130559316239</v>
      </c>
      <c r="AU107" s="3">
        <f t="shared" si="128"/>
        <v>19.849395795277346</v>
      </c>
      <c r="AV107" s="3">
        <f t="shared" si="129"/>
        <v>0</v>
      </c>
      <c r="AW107" s="3">
        <f t="shared" si="130"/>
        <v>0</v>
      </c>
      <c r="AX107" s="3">
        <f t="shared" si="131"/>
        <v>0</v>
      </c>
      <c r="AY107" s="3">
        <f t="shared" ref="AY107:AY113" si="132">SUM(AO107:AX107)</f>
        <v>134.6055564794965</v>
      </c>
    </row>
    <row r="108" spans="1:51" ht="15.5" x14ac:dyDescent="0.35">
      <c r="A108" s="5" t="s">
        <v>156</v>
      </c>
      <c r="B108" t="s">
        <v>143</v>
      </c>
      <c r="C108">
        <v>25</v>
      </c>
      <c r="D108" s="16">
        <v>0.05</v>
      </c>
      <c r="E108" s="3">
        <f t="shared" si="102"/>
        <v>7.4770534479258117</v>
      </c>
      <c r="F108" s="16">
        <v>0.05</v>
      </c>
      <c r="G108" s="3">
        <f t="shared" si="103"/>
        <v>2.6278079652169515</v>
      </c>
      <c r="H108" s="16">
        <v>0</v>
      </c>
      <c r="I108" s="3">
        <f t="shared" si="104"/>
        <v>0</v>
      </c>
      <c r="J108" s="16">
        <v>0</v>
      </c>
      <c r="K108" s="3">
        <f t="shared" si="105"/>
        <v>0</v>
      </c>
      <c r="L108" s="16">
        <v>0.1</v>
      </c>
      <c r="M108" s="3">
        <f t="shared" si="106"/>
        <v>0.4272192809756658</v>
      </c>
      <c r="N108" s="16">
        <v>0</v>
      </c>
      <c r="O108" s="3">
        <f t="shared" si="107"/>
        <v>0</v>
      </c>
      <c r="P108" s="16">
        <v>0.2</v>
      </c>
      <c r="Q108" s="3">
        <f t="shared" si="108"/>
        <v>19.849395795277346</v>
      </c>
      <c r="R108" s="16">
        <v>0.2</v>
      </c>
      <c r="S108" s="3">
        <f t="shared" si="109"/>
        <v>1.0767337910391326</v>
      </c>
      <c r="T108" s="16">
        <v>0.2</v>
      </c>
      <c r="U108" s="3">
        <f t="shared" si="110"/>
        <v>0.31841978642043495</v>
      </c>
      <c r="V108" s="16">
        <v>0.2</v>
      </c>
      <c r="W108" s="3">
        <f t="shared" si="111"/>
        <v>6.0943139468243155</v>
      </c>
      <c r="X108" s="3">
        <f>+W108+U108+S108+Q108+O108+M108+K108+I108+G108+E108</f>
        <v>37.870944013679662</v>
      </c>
      <c r="AA108" s="5" t="s">
        <v>156</v>
      </c>
      <c r="AB108" s="16">
        <f t="shared" si="112"/>
        <v>0.05</v>
      </c>
      <c r="AC108" s="16">
        <f t="shared" si="113"/>
        <v>0.05</v>
      </c>
      <c r="AD108" s="16">
        <f t="shared" si="114"/>
        <v>0</v>
      </c>
      <c r="AE108" s="16">
        <f t="shared" si="115"/>
        <v>0</v>
      </c>
      <c r="AF108" s="16">
        <f t="shared" si="116"/>
        <v>0.1</v>
      </c>
      <c r="AG108" s="16">
        <f t="shared" si="117"/>
        <v>0</v>
      </c>
      <c r="AH108" s="16">
        <f t="shared" si="118"/>
        <v>0.2</v>
      </c>
      <c r="AI108" s="16">
        <f t="shared" si="119"/>
        <v>0.2</v>
      </c>
      <c r="AJ108" s="16">
        <f t="shared" si="120"/>
        <v>0.2</v>
      </c>
      <c r="AK108" s="16">
        <f t="shared" si="121"/>
        <v>0.2</v>
      </c>
      <c r="AN108" s="5" t="s">
        <v>156</v>
      </c>
      <c r="AO108" s="3">
        <f t="shared" si="122"/>
        <v>7.4770534479258117</v>
      </c>
      <c r="AP108" s="3">
        <f t="shared" si="123"/>
        <v>2.6278079652169515</v>
      </c>
      <c r="AQ108" s="3">
        <f t="shared" si="124"/>
        <v>0</v>
      </c>
      <c r="AR108" s="3">
        <f t="shared" si="125"/>
        <v>0</v>
      </c>
      <c r="AS108" s="3">
        <f t="shared" si="126"/>
        <v>0.4272192809756658</v>
      </c>
      <c r="AT108" s="3">
        <f t="shared" si="127"/>
        <v>0</v>
      </c>
      <c r="AU108" s="3">
        <f t="shared" si="128"/>
        <v>19.849395795277346</v>
      </c>
      <c r="AV108" s="3">
        <f t="shared" si="129"/>
        <v>1.0767337910391326</v>
      </c>
      <c r="AW108" s="3">
        <f t="shared" si="130"/>
        <v>0.31841978642043495</v>
      </c>
      <c r="AX108" s="3">
        <f t="shared" si="131"/>
        <v>6.0943139468243155</v>
      </c>
      <c r="AY108" s="3">
        <f t="shared" si="132"/>
        <v>37.870944013679654</v>
      </c>
    </row>
    <row r="109" spans="1:51" ht="15.5" x14ac:dyDescent="0.35">
      <c r="A109" s="5" t="s">
        <v>170</v>
      </c>
      <c r="B109" t="s">
        <v>140</v>
      </c>
      <c r="C109">
        <v>25</v>
      </c>
      <c r="D109" s="16">
        <v>0.05</v>
      </c>
      <c r="E109" s="3">
        <f t="shared" si="102"/>
        <v>7.4770534479258117</v>
      </c>
      <c r="F109" s="16">
        <v>0.05</v>
      </c>
      <c r="G109" s="3">
        <f t="shared" si="103"/>
        <v>2.6278079652169515</v>
      </c>
      <c r="H109" s="16">
        <v>0.1</v>
      </c>
      <c r="I109" s="3">
        <f t="shared" si="104"/>
        <v>2.3832451508950037</v>
      </c>
      <c r="J109" s="16">
        <v>0.1</v>
      </c>
      <c r="K109" s="3">
        <f t="shared" si="105"/>
        <v>0.22418239463337289</v>
      </c>
      <c r="L109" s="16">
        <v>0.1</v>
      </c>
      <c r="M109" s="3">
        <f t="shared" si="106"/>
        <v>0.4272192809756658</v>
      </c>
      <c r="N109" s="16">
        <v>0.15</v>
      </c>
      <c r="O109" s="3">
        <f t="shared" si="107"/>
        <v>46.946273825641022</v>
      </c>
      <c r="P109" s="16">
        <v>0.1</v>
      </c>
      <c r="Q109" s="3">
        <f t="shared" si="108"/>
        <v>9.9246978976386728</v>
      </c>
      <c r="R109" s="16">
        <v>0.1</v>
      </c>
      <c r="S109" s="3">
        <f t="shared" si="109"/>
        <v>0.53836689551956629</v>
      </c>
      <c r="T109" s="16">
        <v>0.1</v>
      </c>
      <c r="U109" s="3">
        <f t="shared" si="110"/>
        <v>0.15920989321021747</v>
      </c>
      <c r="V109" s="16">
        <v>0.1</v>
      </c>
      <c r="W109" s="3">
        <f t="shared" si="111"/>
        <v>3.0471569734121577</v>
      </c>
      <c r="X109" s="3">
        <f t="shared" ref="X109:X112" si="133">+W109+U109+S109+Q109+O109+M109+K109+I109+G109+E109</f>
        <v>73.75521372506843</v>
      </c>
      <c r="AA109" s="5" t="s">
        <v>170</v>
      </c>
      <c r="AB109" s="16">
        <f t="shared" si="112"/>
        <v>0.05</v>
      </c>
      <c r="AC109" s="16">
        <f t="shared" si="113"/>
        <v>0.05</v>
      </c>
      <c r="AD109" s="16">
        <f t="shared" si="114"/>
        <v>0.1</v>
      </c>
      <c r="AE109" s="16">
        <f t="shared" si="115"/>
        <v>0.1</v>
      </c>
      <c r="AF109" s="16">
        <f t="shared" si="116"/>
        <v>0.1</v>
      </c>
      <c r="AG109" s="16">
        <f t="shared" si="117"/>
        <v>0.15</v>
      </c>
      <c r="AH109" s="16">
        <f t="shared" si="118"/>
        <v>0.1</v>
      </c>
      <c r="AI109" s="16">
        <f t="shared" si="119"/>
        <v>0.1</v>
      </c>
      <c r="AJ109" s="16">
        <f t="shared" si="120"/>
        <v>0.1</v>
      </c>
      <c r="AK109" s="16">
        <f t="shared" si="121"/>
        <v>0.1</v>
      </c>
      <c r="AN109" s="5" t="s">
        <v>170</v>
      </c>
      <c r="AO109" s="3">
        <f t="shared" si="122"/>
        <v>7.4770534479258117</v>
      </c>
      <c r="AP109" s="3">
        <f t="shared" si="123"/>
        <v>2.6278079652169515</v>
      </c>
      <c r="AQ109" s="3">
        <f t="shared" si="124"/>
        <v>2.3832451508950037</v>
      </c>
      <c r="AR109" s="3">
        <f t="shared" si="125"/>
        <v>0.22418239463337289</v>
      </c>
      <c r="AS109" s="3">
        <f t="shared" si="126"/>
        <v>0.4272192809756658</v>
      </c>
      <c r="AT109" s="3">
        <f t="shared" si="127"/>
        <v>46.946273825641022</v>
      </c>
      <c r="AU109" s="3">
        <f t="shared" si="128"/>
        <v>9.9246978976386728</v>
      </c>
      <c r="AV109" s="3">
        <f t="shared" si="129"/>
        <v>0.53836689551956629</v>
      </c>
      <c r="AW109" s="3">
        <f t="shared" si="130"/>
        <v>0.15920989321021747</v>
      </c>
      <c r="AX109" s="3">
        <f t="shared" si="131"/>
        <v>3.0471569734121577</v>
      </c>
      <c r="AY109" s="3">
        <f t="shared" si="132"/>
        <v>73.755213725068444</v>
      </c>
    </row>
    <row r="110" spans="1:51" ht="15.5" x14ac:dyDescent="0.35">
      <c r="A110" s="5" t="s">
        <v>158</v>
      </c>
      <c r="B110" t="s">
        <v>143</v>
      </c>
      <c r="C110">
        <v>25</v>
      </c>
      <c r="D110" s="16">
        <v>0.1</v>
      </c>
      <c r="E110" s="3">
        <f t="shared" si="102"/>
        <v>14.954106895851623</v>
      </c>
      <c r="F110" s="16">
        <v>0.05</v>
      </c>
      <c r="G110" s="3">
        <f t="shared" si="103"/>
        <v>2.6278079652169515</v>
      </c>
      <c r="H110" s="16">
        <v>0.1</v>
      </c>
      <c r="I110" s="3">
        <f t="shared" si="104"/>
        <v>2.3832451508950037</v>
      </c>
      <c r="J110" s="16">
        <v>0.1</v>
      </c>
      <c r="K110" s="3">
        <f t="shared" si="105"/>
        <v>0.22418239463337289</v>
      </c>
      <c r="L110" s="16">
        <v>0.1</v>
      </c>
      <c r="M110" s="3">
        <f t="shared" si="106"/>
        <v>0.4272192809756658</v>
      </c>
      <c r="N110" s="16">
        <v>0.1</v>
      </c>
      <c r="O110" s="3">
        <f t="shared" si="107"/>
        <v>31.297515883760685</v>
      </c>
      <c r="P110" s="16">
        <v>0.1</v>
      </c>
      <c r="Q110" s="3">
        <f t="shared" si="108"/>
        <v>9.9246978976386728</v>
      </c>
      <c r="R110" s="16">
        <v>0.1</v>
      </c>
      <c r="S110" s="3">
        <f t="shared" si="109"/>
        <v>0.53836689551956629</v>
      </c>
      <c r="T110" s="16">
        <v>0.1</v>
      </c>
      <c r="U110" s="3">
        <f t="shared" si="110"/>
        <v>0.15920989321021747</v>
      </c>
      <c r="V110" s="16">
        <v>0.1</v>
      </c>
      <c r="W110" s="3">
        <f t="shared" si="111"/>
        <v>3.0471569734121577</v>
      </c>
      <c r="X110" s="3">
        <f t="shared" si="133"/>
        <v>65.583509231113908</v>
      </c>
      <c r="AA110" s="5" t="s">
        <v>158</v>
      </c>
      <c r="AB110" s="16">
        <f t="shared" si="112"/>
        <v>0.1</v>
      </c>
      <c r="AC110" s="16">
        <f t="shared" si="113"/>
        <v>0.05</v>
      </c>
      <c r="AD110" s="16">
        <f t="shared" si="114"/>
        <v>0.1</v>
      </c>
      <c r="AE110" s="16">
        <f t="shared" si="115"/>
        <v>0.1</v>
      </c>
      <c r="AF110" s="16">
        <f t="shared" si="116"/>
        <v>0.1</v>
      </c>
      <c r="AG110" s="16">
        <f t="shared" si="117"/>
        <v>0.1</v>
      </c>
      <c r="AH110" s="16">
        <f t="shared" si="118"/>
        <v>0.1</v>
      </c>
      <c r="AI110" s="16">
        <f t="shared" si="119"/>
        <v>0.1</v>
      </c>
      <c r="AJ110" s="16">
        <f t="shared" si="120"/>
        <v>0.1</v>
      </c>
      <c r="AK110" s="16">
        <f t="shared" si="121"/>
        <v>0.1</v>
      </c>
      <c r="AN110" s="5" t="s">
        <v>158</v>
      </c>
      <c r="AO110" s="3">
        <f t="shared" si="122"/>
        <v>14.954106895851623</v>
      </c>
      <c r="AP110" s="3">
        <f t="shared" si="123"/>
        <v>2.6278079652169515</v>
      </c>
      <c r="AQ110" s="3">
        <f t="shared" si="124"/>
        <v>2.3832451508950037</v>
      </c>
      <c r="AR110" s="3">
        <f t="shared" si="125"/>
        <v>0.22418239463337289</v>
      </c>
      <c r="AS110" s="3">
        <f t="shared" si="126"/>
        <v>0.4272192809756658</v>
      </c>
      <c r="AT110" s="3">
        <f t="shared" si="127"/>
        <v>31.297515883760685</v>
      </c>
      <c r="AU110" s="3">
        <f t="shared" si="128"/>
        <v>9.9246978976386728</v>
      </c>
      <c r="AV110" s="3">
        <f t="shared" si="129"/>
        <v>0.53836689551956629</v>
      </c>
      <c r="AW110" s="3">
        <f t="shared" si="130"/>
        <v>0.15920989321021747</v>
      </c>
      <c r="AX110" s="3">
        <f t="shared" si="131"/>
        <v>3.0471569734121577</v>
      </c>
      <c r="AY110" s="3">
        <f t="shared" si="132"/>
        <v>65.583509231113922</v>
      </c>
    </row>
    <row r="111" spans="1:51" ht="15.5" x14ac:dyDescent="0.35">
      <c r="A111" s="5" t="s">
        <v>159</v>
      </c>
      <c r="B111" t="s">
        <v>143</v>
      </c>
      <c r="C111">
        <v>25</v>
      </c>
      <c r="D111" s="16">
        <v>0</v>
      </c>
      <c r="E111" s="3">
        <f t="shared" si="102"/>
        <v>0</v>
      </c>
      <c r="F111" s="16">
        <v>0</v>
      </c>
      <c r="G111" s="3">
        <f t="shared" si="103"/>
        <v>0</v>
      </c>
      <c r="H111" s="16">
        <v>0</v>
      </c>
      <c r="I111" s="3">
        <f t="shared" si="104"/>
        <v>0</v>
      </c>
      <c r="J111" s="16">
        <v>0</v>
      </c>
      <c r="K111" s="3">
        <f t="shared" si="105"/>
        <v>0</v>
      </c>
      <c r="L111" s="16">
        <v>0</v>
      </c>
      <c r="M111" s="3">
        <f t="shared" si="106"/>
        <v>0</v>
      </c>
      <c r="N111" s="16">
        <v>0</v>
      </c>
      <c r="O111" s="3">
        <f t="shared" si="107"/>
        <v>0</v>
      </c>
      <c r="P111" s="16">
        <v>0</v>
      </c>
      <c r="Q111" s="3">
        <f t="shared" si="108"/>
        <v>0</v>
      </c>
      <c r="R111" s="16">
        <v>0</v>
      </c>
      <c r="S111" s="3">
        <f t="shared" si="109"/>
        <v>0</v>
      </c>
      <c r="T111" s="16">
        <v>0</v>
      </c>
      <c r="U111" s="3">
        <f t="shared" si="110"/>
        <v>0</v>
      </c>
      <c r="V111" s="16">
        <v>0</v>
      </c>
      <c r="W111" s="3">
        <f t="shared" si="111"/>
        <v>0</v>
      </c>
      <c r="X111" s="3">
        <f t="shared" si="133"/>
        <v>0</v>
      </c>
      <c r="AA111" s="5" t="s">
        <v>159</v>
      </c>
      <c r="AB111" s="16">
        <f t="shared" si="112"/>
        <v>0</v>
      </c>
      <c r="AC111" s="16">
        <f t="shared" si="113"/>
        <v>0</v>
      </c>
      <c r="AD111" s="16">
        <f t="shared" si="114"/>
        <v>0</v>
      </c>
      <c r="AE111" s="16">
        <f t="shared" si="115"/>
        <v>0</v>
      </c>
      <c r="AF111" s="16">
        <f t="shared" si="116"/>
        <v>0</v>
      </c>
      <c r="AG111" s="16">
        <f t="shared" si="117"/>
        <v>0</v>
      </c>
      <c r="AH111" s="16">
        <f t="shared" si="118"/>
        <v>0</v>
      </c>
      <c r="AI111" s="16">
        <f t="shared" si="119"/>
        <v>0</v>
      </c>
      <c r="AJ111" s="16">
        <f t="shared" si="120"/>
        <v>0</v>
      </c>
      <c r="AK111" s="16">
        <f t="shared" si="121"/>
        <v>0</v>
      </c>
      <c r="AN111" s="5" t="s">
        <v>159</v>
      </c>
      <c r="AO111" s="3">
        <f t="shared" si="122"/>
        <v>0</v>
      </c>
      <c r="AP111" s="3">
        <f t="shared" si="123"/>
        <v>0</v>
      </c>
      <c r="AQ111" s="3">
        <f t="shared" si="124"/>
        <v>0</v>
      </c>
      <c r="AR111" s="3">
        <f t="shared" si="125"/>
        <v>0</v>
      </c>
      <c r="AS111" s="3">
        <f t="shared" si="126"/>
        <v>0</v>
      </c>
      <c r="AT111" s="3">
        <f t="shared" si="127"/>
        <v>0</v>
      </c>
      <c r="AU111" s="3">
        <f t="shared" si="128"/>
        <v>0</v>
      </c>
      <c r="AV111" s="3">
        <f t="shared" si="129"/>
        <v>0</v>
      </c>
      <c r="AW111" s="3">
        <f t="shared" si="130"/>
        <v>0</v>
      </c>
      <c r="AX111" s="3">
        <f t="shared" si="131"/>
        <v>0</v>
      </c>
      <c r="AY111" s="3">
        <f t="shared" si="132"/>
        <v>0</v>
      </c>
    </row>
    <row r="112" spans="1:51" ht="15.5" x14ac:dyDescent="0.35">
      <c r="A112" s="5" t="s">
        <v>148</v>
      </c>
      <c r="B112" t="s">
        <v>146</v>
      </c>
      <c r="C112">
        <v>35</v>
      </c>
      <c r="D112" s="16">
        <v>0</v>
      </c>
      <c r="E112" s="3">
        <f t="shared" si="102"/>
        <v>0</v>
      </c>
      <c r="F112" s="16">
        <v>0</v>
      </c>
      <c r="G112" s="3">
        <f t="shared" si="103"/>
        <v>0</v>
      </c>
      <c r="H112" s="16">
        <v>0.1</v>
      </c>
      <c r="I112" s="3">
        <f t="shared" si="104"/>
        <v>2.3832451508950037</v>
      </c>
      <c r="J112" s="16">
        <v>0.1</v>
      </c>
      <c r="K112" s="3">
        <f t="shared" si="105"/>
        <v>0.22418239463337289</v>
      </c>
      <c r="L112" s="16">
        <v>0</v>
      </c>
      <c r="M112" s="3">
        <f t="shared" si="106"/>
        <v>0</v>
      </c>
      <c r="N112" s="16">
        <v>0</v>
      </c>
      <c r="O112" s="3">
        <f t="shared" si="107"/>
        <v>0</v>
      </c>
      <c r="P112" s="16">
        <v>0</v>
      </c>
      <c r="Q112" s="3">
        <f t="shared" si="108"/>
        <v>0</v>
      </c>
      <c r="R112" s="16">
        <v>0</v>
      </c>
      <c r="S112" s="3">
        <f t="shared" si="109"/>
        <v>0</v>
      </c>
      <c r="T112" s="16">
        <v>0</v>
      </c>
      <c r="U112" s="3">
        <f t="shared" si="110"/>
        <v>0</v>
      </c>
      <c r="V112" s="16">
        <v>0</v>
      </c>
      <c r="W112" s="3">
        <f t="shared" si="111"/>
        <v>0</v>
      </c>
      <c r="X112" s="3">
        <f t="shared" si="133"/>
        <v>2.6074275455283766</v>
      </c>
      <c r="AA112" s="5" t="s">
        <v>148</v>
      </c>
      <c r="AB112" s="16">
        <f t="shared" si="112"/>
        <v>0</v>
      </c>
      <c r="AC112" s="16">
        <f t="shared" si="113"/>
        <v>0</v>
      </c>
      <c r="AD112" s="16">
        <f>+G112</f>
        <v>0</v>
      </c>
      <c r="AE112" s="16">
        <f>+H112</f>
        <v>0.1</v>
      </c>
      <c r="AF112" s="16">
        <f t="shared" si="116"/>
        <v>0</v>
      </c>
      <c r="AG112" s="16">
        <f t="shared" si="117"/>
        <v>0</v>
      </c>
      <c r="AH112" s="16">
        <f t="shared" si="118"/>
        <v>0</v>
      </c>
      <c r="AI112" s="16">
        <f t="shared" si="119"/>
        <v>0</v>
      </c>
      <c r="AJ112" s="16">
        <f t="shared" si="120"/>
        <v>0</v>
      </c>
      <c r="AK112" s="16">
        <f t="shared" si="121"/>
        <v>0</v>
      </c>
      <c r="AN112" s="5" t="s">
        <v>148</v>
      </c>
      <c r="AO112" s="3">
        <f t="shared" si="122"/>
        <v>0</v>
      </c>
      <c r="AP112" s="3">
        <f t="shared" si="123"/>
        <v>0</v>
      </c>
      <c r="AQ112" s="3">
        <f t="shared" si="124"/>
        <v>2.3832451508950037</v>
      </c>
      <c r="AR112" s="3">
        <f t="shared" si="125"/>
        <v>0.22418239463337289</v>
      </c>
      <c r="AS112" s="3">
        <f t="shared" si="126"/>
        <v>0</v>
      </c>
      <c r="AT112" s="3">
        <f t="shared" si="127"/>
        <v>0</v>
      </c>
      <c r="AU112" s="3">
        <f t="shared" si="128"/>
        <v>0</v>
      </c>
      <c r="AV112" s="3">
        <f t="shared" si="129"/>
        <v>0</v>
      </c>
      <c r="AW112" s="3">
        <f t="shared" si="130"/>
        <v>0</v>
      </c>
      <c r="AX112" s="3">
        <f t="shared" si="131"/>
        <v>0</v>
      </c>
      <c r="AY112" s="3">
        <f t="shared" si="132"/>
        <v>2.6074275455283766</v>
      </c>
    </row>
    <row r="113" spans="1:51" ht="15.5" x14ac:dyDescent="0.35">
      <c r="A113" s="5" t="s">
        <v>149</v>
      </c>
      <c r="B113" t="s">
        <v>143</v>
      </c>
      <c r="C113">
        <v>25</v>
      </c>
      <c r="D113" s="16">
        <v>0</v>
      </c>
      <c r="E113" s="3">
        <f t="shared" si="102"/>
        <v>0</v>
      </c>
      <c r="F113" s="16">
        <v>0.1</v>
      </c>
      <c r="G113" s="3">
        <f t="shared" si="103"/>
        <v>5.255615930433903</v>
      </c>
      <c r="H113" s="16">
        <v>0.5</v>
      </c>
      <c r="I113" s="3">
        <f t="shared" si="104"/>
        <v>11.916225754475018</v>
      </c>
      <c r="J113" s="16">
        <v>0.5</v>
      </c>
      <c r="K113" s="3">
        <f t="shared" si="105"/>
        <v>1.1209119731668644</v>
      </c>
      <c r="L113" s="16">
        <v>0.3</v>
      </c>
      <c r="M113" s="3">
        <f t="shared" si="106"/>
        <v>1.2816578429269974</v>
      </c>
      <c r="N113" s="16">
        <v>0.2</v>
      </c>
      <c r="O113" s="3">
        <f t="shared" si="107"/>
        <v>62.59503176752137</v>
      </c>
      <c r="P113" s="16">
        <v>0.2</v>
      </c>
      <c r="Q113" s="3">
        <f t="shared" si="108"/>
        <v>19.849395795277346</v>
      </c>
      <c r="R113" s="16">
        <v>0.6</v>
      </c>
      <c r="S113" s="3">
        <f t="shared" si="109"/>
        <v>3.230201373117398</v>
      </c>
      <c r="T113" s="16">
        <v>0.6</v>
      </c>
      <c r="U113" s="3">
        <f t="shared" si="110"/>
        <v>0.95525935926130467</v>
      </c>
      <c r="V113" s="16">
        <v>0.6</v>
      </c>
      <c r="W113" s="3">
        <f t="shared" si="111"/>
        <v>18.282941840472944</v>
      </c>
      <c r="X113" s="3">
        <f>+E113+G113+I113+K113+M113+O113+Q113+S113+U113+W113</f>
        <v>124.48724163665314</v>
      </c>
      <c r="AA113" s="5" t="s">
        <v>149</v>
      </c>
      <c r="AB113" s="16">
        <f t="shared" si="112"/>
        <v>0</v>
      </c>
      <c r="AC113" s="16">
        <f t="shared" si="113"/>
        <v>0.1</v>
      </c>
      <c r="AD113" s="16">
        <f>+G113</f>
        <v>5.255615930433903</v>
      </c>
      <c r="AE113" s="16">
        <f>+H113</f>
        <v>0.5</v>
      </c>
      <c r="AF113" s="16">
        <f t="shared" si="116"/>
        <v>0.3</v>
      </c>
      <c r="AG113" s="16">
        <f t="shared" si="117"/>
        <v>0.2</v>
      </c>
      <c r="AH113" s="16">
        <f t="shared" si="118"/>
        <v>0.2</v>
      </c>
      <c r="AI113" s="16">
        <f t="shared" si="119"/>
        <v>0.6</v>
      </c>
      <c r="AJ113" s="16">
        <f t="shared" si="120"/>
        <v>0.6</v>
      </c>
      <c r="AK113" s="16">
        <f t="shared" si="121"/>
        <v>0.6</v>
      </c>
      <c r="AN113" s="5" t="s">
        <v>149</v>
      </c>
      <c r="AO113" s="3">
        <f t="shared" si="122"/>
        <v>0</v>
      </c>
      <c r="AP113" s="3">
        <f t="shared" si="123"/>
        <v>5.255615930433903</v>
      </c>
      <c r="AQ113" s="3">
        <f t="shared" si="124"/>
        <v>11.916225754475018</v>
      </c>
      <c r="AR113" s="3">
        <f t="shared" si="125"/>
        <v>1.1209119731668644</v>
      </c>
      <c r="AS113" s="3">
        <f t="shared" si="126"/>
        <v>1.2816578429269974</v>
      </c>
      <c r="AT113" s="3">
        <f t="shared" si="127"/>
        <v>62.59503176752137</v>
      </c>
      <c r="AU113" s="3">
        <f t="shared" si="128"/>
        <v>19.849395795277346</v>
      </c>
      <c r="AV113" s="3">
        <f t="shared" si="129"/>
        <v>3.230201373117398</v>
      </c>
      <c r="AW113" s="3">
        <f t="shared" si="130"/>
        <v>0.95525935926130467</v>
      </c>
      <c r="AX113" s="3">
        <f t="shared" si="131"/>
        <v>18.282941840472944</v>
      </c>
      <c r="AY113" s="3">
        <f t="shared" si="132"/>
        <v>124.48724163665314</v>
      </c>
    </row>
    <row r="114" spans="1:51" ht="15.5" x14ac:dyDescent="0.35">
      <c r="A114" s="5" t="s">
        <v>10</v>
      </c>
      <c r="D114" s="16">
        <f t="shared" ref="D114:W114" si="134">SUM(D106:D113)</f>
        <v>1.0000000000000002</v>
      </c>
      <c r="E114" s="30">
        <f t="shared" si="134"/>
        <v>149.54106895851623</v>
      </c>
      <c r="F114" s="16">
        <f t="shared" si="134"/>
        <v>1.0000000000000002</v>
      </c>
      <c r="G114" s="30">
        <f t="shared" si="134"/>
        <v>52.556159304339033</v>
      </c>
      <c r="H114" s="16">
        <f t="shared" si="134"/>
        <v>1</v>
      </c>
      <c r="I114" s="30">
        <f t="shared" si="134"/>
        <v>23.832451508950037</v>
      </c>
      <c r="J114" s="16">
        <f t="shared" si="134"/>
        <v>1</v>
      </c>
      <c r="K114" s="30">
        <f t="shared" si="134"/>
        <v>2.2418239463337288</v>
      </c>
      <c r="L114" s="16">
        <f t="shared" si="134"/>
        <v>1.2</v>
      </c>
      <c r="M114" s="30">
        <f t="shared" si="134"/>
        <v>5.1266313717079894</v>
      </c>
      <c r="N114" s="16">
        <f t="shared" si="134"/>
        <v>1</v>
      </c>
      <c r="O114" s="30">
        <f t="shared" si="134"/>
        <v>312.97515883760684</v>
      </c>
      <c r="P114" s="16">
        <f t="shared" si="134"/>
        <v>1</v>
      </c>
      <c r="Q114" s="30">
        <f t="shared" si="134"/>
        <v>99.246978976386728</v>
      </c>
      <c r="R114" s="16">
        <f t="shared" si="134"/>
        <v>1</v>
      </c>
      <c r="S114" s="30">
        <f t="shared" si="134"/>
        <v>5.3836689551956631</v>
      </c>
      <c r="T114" s="16">
        <f t="shared" si="134"/>
        <v>1</v>
      </c>
      <c r="U114" s="30">
        <f t="shared" si="134"/>
        <v>1.5920989321021746</v>
      </c>
      <c r="V114" s="16">
        <f t="shared" si="134"/>
        <v>1</v>
      </c>
      <c r="W114" s="30">
        <f t="shared" si="134"/>
        <v>30.471569734121573</v>
      </c>
      <c r="X114" s="3">
        <f>+E114+G114+I114+K114+M114+O114+Q114+S114+U114+W114</f>
        <v>682.96761052525994</v>
      </c>
      <c r="Y114" s="3">
        <f>+X103+X114</f>
        <v>684.33457078971549</v>
      </c>
      <c r="AN114" s="5" t="s">
        <v>10</v>
      </c>
      <c r="AO114" s="3">
        <f>SUM(AO106:AO113)</f>
        <v>149.54106895851623</v>
      </c>
      <c r="AP114" s="3">
        <f t="shared" ref="AP114:AY114" si="135">SUM(AP106:AP113)</f>
        <v>52.556159304339033</v>
      </c>
      <c r="AQ114" s="3">
        <f t="shared" si="135"/>
        <v>23.832451508950037</v>
      </c>
      <c r="AR114" s="3">
        <f t="shared" si="135"/>
        <v>2.2418239463337288</v>
      </c>
      <c r="AS114" s="3">
        <f t="shared" si="135"/>
        <v>5.1266313717079894</v>
      </c>
      <c r="AT114" s="3">
        <f t="shared" si="135"/>
        <v>312.97515883760684</v>
      </c>
      <c r="AU114" s="3">
        <f t="shared" si="135"/>
        <v>99.246978976386728</v>
      </c>
      <c r="AV114" s="3">
        <f t="shared" si="135"/>
        <v>5.3836689551956631</v>
      </c>
      <c r="AW114" s="3">
        <f t="shared" si="135"/>
        <v>1.5920989321021746</v>
      </c>
      <c r="AX114" s="3">
        <f t="shared" si="135"/>
        <v>30.471569734121573</v>
      </c>
      <c r="AY114" s="3">
        <f t="shared" si="135"/>
        <v>682.96761052526006</v>
      </c>
    </row>
    <row r="115" spans="1:51" ht="15.5" x14ac:dyDescent="0.35">
      <c r="A115" s="4" t="s">
        <v>191</v>
      </c>
      <c r="D115" s="16"/>
      <c r="E115" s="30"/>
      <c r="F115" s="16"/>
      <c r="G115" s="30"/>
      <c r="H115" s="16"/>
      <c r="I115" s="30"/>
      <c r="J115" s="16"/>
      <c r="K115" s="30"/>
      <c r="L115" s="16"/>
      <c r="M115" s="30"/>
      <c r="N115" s="16"/>
      <c r="O115" s="30"/>
      <c r="P115" s="16"/>
      <c r="Q115" s="30"/>
      <c r="R115" s="16"/>
      <c r="S115" s="30"/>
      <c r="T115" s="16"/>
      <c r="U115" s="30"/>
      <c r="V115" s="16"/>
      <c r="W115" s="30"/>
      <c r="X115" s="3"/>
      <c r="Y115" s="3"/>
    </row>
    <row r="116" spans="1:51" ht="15.5" x14ac:dyDescent="0.35">
      <c r="A116" s="4" t="s">
        <v>204</v>
      </c>
      <c r="D116" s="16"/>
      <c r="E116" s="30"/>
      <c r="F116" s="16"/>
      <c r="G116" s="30"/>
      <c r="H116" s="16"/>
      <c r="I116" s="30"/>
      <c r="J116" s="16"/>
      <c r="K116" s="30"/>
      <c r="L116" s="16"/>
      <c r="M116" s="30"/>
      <c r="N116" s="16"/>
      <c r="O116" s="30"/>
      <c r="P116" s="16"/>
      <c r="Q116" s="30"/>
      <c r="R116" s="16"/>
      <c r="S116" s="30"/>
      <c r="T116" s="16"/>
      <c r="U116" s="30"/>
      <c r="V116" s="16"/>
      <c r="W116" s="30"/>
      <c r="X116" s="3"/>
      <c r="Y116" s="3"/>
    </row>
    <row r="117" spans="1:51" ht="15.5" x14ac:dyDescent="0.35">
      <c r="A117" s="5" t="s">
        <v>152</v>
      </c>
      <c r="C117">
        <v>16</v>
      </c>
      <c r="D117" s="16">
        <v>0.2</v>
      </c>
      <c r="E117" s="3">
        <f>+D117*E$63</f>
        <v>6.9540593721380564E-2</v>
      </c>
      <c r="F117" s="16">
        <v>0.2</v>
      </c>
      <c r="G117" s="3">
        <f>+F117*G$63</f>
        <v>3.01115168347732E-2</v>
      </c>
      <c r="H117" s="16">
        <v>0.2</v>
      </c>
      <c r="I117" s="3">
        <f>+H117*I$63</f>
        <v>9.4724849755480119E-3</v>
      </c>
      <c r="J117" s="16">
        <v>0.2</v>
      </c>
      <c r="K117" s="3">
        <f>+J117*K$63</f>
        <v>7.0685030789768507E-4</v>
      </c>
      <c r="L117" s="16">
        <v>0.2</v>
      </c>
      <c r="M117" s="3">
        <f>+L117*M$63</f>
        <v>2.5678353302739229E-3</v>
      </c>
      <c r="N117" s="16">
        <v>0.2</v>
      </c>
      <c r="O117" s="3">
        <f>+N117*O$63</f>
        <v>0.14321805816773678</v>
      </c>
      <c r="P117" s="16">
        <v>0.2</v>
      </c>
      <c r="Q117" s="3">
        <f>+P117*Q$63</f>
        <v>4.7864958644449652E-2</v>
      </c>
      <c r="R117" s="16">
        <v>0.8</v>
      </c>
      <c r="S117" s="3">
        <f>+R117*S$63</f>
        <v>8.1819291368267159E-3</v>
      </c>
      <c r="T117" s="16">
        <v>0.2</v>
      </c>
      <c r="U117" s="3">
        <f>+T117*U$63</f>
        <v>8.0876451513272577E-4</v>
      </c>
      <c r="V117" s="16">
        <v>0.2</v>
      </c>
      <c r="W117" s="3">
        <f>+V117*W$63</f>
        <v>1.3855922126768439E-2</v>
      </c>
      <c r="X117" s="3">
        <f>+W117+U117+S117+Q117+O117+M117+K117+I117+G117+E117</f>
        <v>0.32632891376078765</v>
      </c>
      <c r="Y117" s="3"/>
    </row>
    <row r="118" spans="1:51" ht="15.5" x14ac:dyDescent="0.35">
      <c r="A118" s="5" t="s">
        <v>153</v>
      </c>
      <c r="C118">
        <v>18</v>
      </c>
      <c r="D118" s="16">
        <v>0.8</v>
      </c>
      <c r="E118" s="30">
        <f>+D118*E$63</f>
        <v>0.27816237488552226</v>
      </c>
      <c r="F118" s="16">
        <v>0.8</v>
      </c>
      <c r="G118" s="30">
        <f>+F118*G$63</f>
        <v>0.1204460673390928</v>
      </c>
      <c r="H118" s="16">
        <v>0.8</v>
      </c>
      <c r="I118" s="30">
        <f>+H118*I$63</f>
        <v>3.7889939902192048E-2</v>
      </c>
      <c r="J118" s="16">
        <v>0.8</v>
      </c>
      <c r="K118" s="30">
        <f>+J118*K$63</f>
        <v>2.8274012315907403E-3</v>
      </c>
      <c r="L118" s="16">
        <v>0.8</v>
      </c>
      <c r="M118" s="30">
        <f>+L118*M$63</f>
        <v>1.0271341321095692E-2</v>
      </c>
      <c r="N118" s="16">
        <v>0.8</v>
      </c>
      <c r="O118" s="30">
        <f>+N118*O$63</f>
        <v>0.57287223267094711</v>
      </c>
      <c r="P118" s="16">
        <v>0.8</v>
      </c>
      <c r="Q118" s="30">
        <f>+P118*Q$63</f>
        <v>0.19145983457779861</v>
      </c>
      <c r="R118" s="16">
        <v>0.2</v>
      </c>
      <c r="S118" s="30">
        <f>+R118*S$63</f>
        <v>2.045482284206679E-3</v>
      </c>
      <c r="T118" s="16">
        <v>0.8</v>
      </c>
      <c r="U118" s="30">
        <f>+T118*U$63</f>
        <v>3.2350580605309031E-3</v>
      </c>
      <c r="V118" s="16">
        <v>0.8</v>
      </c>
      <c r="W118" s="30">
        <f>+V118*W$63</f>
        <v>5.5423688507073757E-2</v>
      </c>
      <c r="X118" s="3">
        <f>+W118+U118+S118+Q118+O118+M118+K118+I118+G118+E118</f>
        <v>1.2746334207800505</v>
      </c>
      <c r="Y118" s="3"/>
    </row>
    <row r="119" spans="1:51" ht="15.5" x14ac:dyDescent="0.35">
      <c r="A119" s="5" t="s">
        <v>10</v>
      </c>
      <c r="D119" s="16">
        <f t="shared" ref="D119:V119" si="136">SUM(D117:D118)</f>
        <v>1</v>
      </c>
      <c r="E119" s="30">
        <f>SUM(E117:E118)</f>
        <v>0.34770296860690281</v>
      </c>
      <c r="F119" s="16">
        <f t="shared" si="136"/>
        <v>1</v>
      </c>
      <c r="G119" s="30">
        <f>SUM(G117:G118)</f>
        <v>0.150557584173866</v>
      </c>
      <c r="H119" s="16">
        <f t="shared" si="136"/>
        <v>1</v>
      </c>
      <c r="I119" s="30">
        <f>SUM(I117:I118)</f>
        <v>4.7362424877740061E-2</v>
      </c>
      <c r="J119" s="16">
        <f t="shared" si="136"/>
        <v>1</v>
      </c>
      <c r="K119" s="30">
        <f>SUM(K117:K118)</f>
        <v>3.5342515394884253E-3</v>
      </c>
      <c r="L119" s="16">
        <f t="shared" si="136"/>
        <v>1</v>
      </c>
      <c r="M119" s="30">
        <f>SUM(M117:M118)</f>
        <v>1.2839176651369615E-2</v>
      </c>
      <c r="N119" s="16">
        <f t="shared" si="136"/>
        <v>1</v>
      </c>
      <c r="O119" s="30">
        <f>SUM(O117:O118)</f>
        <v>0.71609029083868392</v>
      </c>
      <c r="P119" s="16">
        <f t="shared" si="136"/>
        <v>1</v>
      </c>
      <c r="Q119" s="30">
        <f>SUM(Q117:Q118)</f>
        <v>0.23932479322224826</v>
      </c>
      <c r="R119" s="16">
        <f t="shared" si="136"/>
        <v>1</v>
      </c>
      <c r="S119" s="30">
        <f>SUM(S117:S118)</f>
        <v>1.0227411421033394E-2</v>
      </c>
      <c r="T119" s="16">
        <f t="shared" si="136"/>
        <v>1</v>
      </c>
      <c r="U119" s="30">
        <f>SUM(U117:U118)</f>
        <v>4.0438225756636286E-3</v>
      </c>
      <c r="V119" s="16">
        <f t="shared" si="136"/>
        <v>1</v>
      </c>
      <c r="W119" s="30">
        <f>SUM(W117:W118)</f>
        <v>6.9279610633842192E-2</v>
      </c>
      <c r="X119" s="3">
        <f t="shared" ref="X119" si="137">SUM(X117:X118)</f>
        <v>1.6009623345408381</v>
      </c>
      <c r="Y119" s="3"/>
    </row>
    <row r="120" spans="1:51" ht="15.5" x14ac:dyDescent="0.35">
      <c r="A120" s="4" t="s">
        <v>172</v>
      </c>
      <c r="D120" s="16"/>
      <c r="E120" s="30"/>
      <c r="F120" s="16"/>
      <c r="G120" s="30"/>
      <c r="H120" s="16"/>
      <c r="I120" s="30"/>
      <c r="J120" s="16"/>
      <c r="K120" s="30"/>
      <c r="L120" s="16"/>
      <c r="M120" s="30"/>
      <c r="N120" s="16"/>
      <c r="O120" s="30"/>
      <c r="P120" s="16"/>
      <c r="Q120" s="30"/>
      <c r="R120" s="16"/>
      <c r="S120" s="30"/>
      <c r="T120" s="16"/>
      <c r="U120" s="30"/>
      <c r="V120" s="16"/>
      <c r="W120" s="30"/>
      <c r="X120" s="3"/>
      <c r="Y120" s="3"/>
      <c r="AA120" s="4" t="s">
        <v>185</v>
      </c>
      <c r="AB120" s="4" t="s">
        <v>0</v>
      </c>
      <c r="AC120" s="4" t="s">
        <v>1</v>
      </c>
      <c r="AD120" s="4" t="s">
        <v>2</v>
      </c>
      <c r="AE120" s="4" t="s">
        <v>3</v>
      </c>
      <c r="AF120" s="4" t="s">
        <v>4</v>
      </c>
      <c r="AG120" s="4" t="s">
        <v>5</v>
      </c>
      <c r="AH120" s="4" t="s">
        <v>6</v>
      </c>
      <c r="AI120" s="4" t="s">
        <v>7</v>
      </c>
      <c r="AJ120" s="4" t="s">
        <v>8</v>
      </c>
      <c r="AK120" s="4" t="s">
        <v>9</v>
      </c>
      <c r="AL120" s="4" t="s">
        <v>10</v>
      </c>
      <c r="AN120" s="4" t="s">
        <v>185</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156</v>
      </c>
      <c r="B121" t="s">
        <v>143</v>
      </c>
      <c r="C121">
        <v>25</v>
      </c>
      <c r="D121" s="16">
        <v>0.1</v>
      </c>
      <c r="E121" s="3">
        <f t="shared" ref="E121:E127" si="138">+D121*(E$39-E$118)</f>
        <v>17.357332192856589</v>
      </c>
      <c r="F121" s="16">
        <v>0.1</v>
      </c>
      <c r="G121" s="3">
        <f t="shared" ref="G121:G127" si="139">+F121*(G$39-G$118)</f>
        <v>7.5158346019593907</v>
      </c>
      <c r="H121" s="16">
        <v>0</v>
      </c>
      <c r="I121" s="3">
        <f>+H121*(I$39-I$118)</f>
        <v>0</v>
      </c>
      <c r="J121" s="16">
        <v>0</v>
      </c>
      <c r="K121" s="3">
        <f>+J121*(K$39-K$118)</f>
        <v>0</v>
      </c>
      <c r="L121" s="16">
        <v>0.1</v>
      </c>
      <c r="M121" s="3">
        <f>+L121*(M$39-M$118)</f>
        <v>0.6409316984363711</v>
      </c>
      <c r="N121" s="16">
        <v>0</v>
      </c>
      <c r="O121" s="3">
        <f>+N121*(O$39-O$118)</f>
        <v>0</v>
      </c>
      <c r="P121" s="16">
        <v>0</v>
      </c>
      <c r="Q121" s="3">
        <f>+P121*(Q$39-Q$118)</f>
        <v>0</v>
      </c>
      <c r="R121" s="16">
        <v>0</v>
      </c>
      <c r="S121" s="3">
        <f>+R121*(S$39-S$118)</f>
        <v>0</v>
      </c>
      <c r="T121" s="16">
        <v>0</v>
      </c>
      <c r="U121" s="3">
        <f>+T121*(U$39-U$118)</f>
        <v>0</v>
      </c>
      <c r="V121" s="16">
        <v>0</v>
      </c>
      <c r="W121" s="3">
        <f>+V121*(W$39-W$118)</f>
        <v>0</v>
      </c>
      <c r="X121" s="3">
        <f>+W121+U121+S121+Q121+O121+M121+K121+I121+G121+E121</f>
        <v>25.514098493252352</v>
      </c>
      <c r="Y121" s="3"/>
      <c r="AA121" s="5" t="s">
        <v>156</v>
      </c>
      <c r="AB121" s="16">
        <f t="shared" ref="AB121:AB126" si="140">+D121</f>
        <v>0.1</v>
      </c>
      <c r="AC121" s="16">
        <f t="shared" ref="AC121:AC126" si="141">+F121</f>
        <v>0.1</v>
      </c>
      <c r="AD121" s="16">
        <f t="shared" ref="AD121:AD126" si="142">+H121</f>
        <v>0</v>
      </c>
      <c r="AE121" s="16">
        <f t="shared" ref="AE121:AE126" si="143">+J121</f>
        <v>0</v>
      </c>
      <c r="AF121" s="16">
        <f t="shared" ref="AF121:AF126" si="144">+L121</f>
        <v>0.1</v>
      </c>
      <c r="AG121" s="16">
        <f t="shared" ref="AG121:AG126" si="145">+N121</f>
        <v>0</v>
      </c>
      <c r="AH121" s="16">
        <f t="shared" ref="AH121:AH126" si="146">+P121</f>
        <v>0</v>
      </c>
      <c r="AI121" s="16">
        <f t="shared" ref="AI121:AI126" si="147">+R121</f>
        <v>0</v>
      </c>
      <c r="AJ121" s="16">
        <f t="shared" ref="AJ121:AJ126" si="148">+T121</f>
        <v>0</v>
      </c>
      <c r="AK121" s="16">
        <f t="shared" ref="AK121:AK126" si="149">+V121</f>
        <v>0</v>
      </c>
      <c r="AN121" s="5" t="s">
        <v>156</v>
      </c>
      <c r="AO121" s="3">
        <f t="shared" ref="AO121:AO126" si="150">+E121</f>
        <v>17.357332192856589</v>
      </c>
      <c r="AP121" s="3">
        <f t="shared" ref="AP121:AP126" si="151">+G121</f>
        <v>7.5158346019593907</v>
      </c>
      <c r="AQ121" s="3">
        <f t="shared" ref="AQ121:AQ126" si="152">+I121</f>
        <v>0</v>
      </c>
      <c r="AR121" s="3">
        <f t="shared" ref="AR121:AR126" si="153">+K121</f>
        <v>0</v>
      </c>
      <c r="AS121" s="3">
        <f t="shared" ref="AS121:AS126" si="154">+M121</f>
        <v>0.6409316984363711</v>
      </c>
      <c r="AT121" s="3">
        <f t="shared" ref="AT121:AT126" si="155">+O121</f>
        <v>0</v>
      </c>
      <c r="AU121" s="3">
        <f t="shared" ref="AU121:AU126" si="156">+Q121</f>
        <v>0</v>
      </c>
      <c r="AV121" s="3">
        <f t="shared" ref="AV121:AV126" si="157">+S121</f>
        <v>0</v>
      </c>
      <c r="AW121" s="3">
        <f t="shared" ref="AW121:AW126" si="158">+U121</f>
        <v>0</v>
      </c>
      <c r="AX121" s="3">
        <f t="shared" ref="AX121:AX126" si="159">+W121</f>
        <v>0</v>
      </c>
      <c r="AY121" s="3">
        <f>SUM(AO121:AX121)</f>
        <v>25.514098493252352</v>
      </c>
    </row>
    <row r="122" spans="1:51" ht="15.5" x14ac:dyDescent="0.35">
      <c r="A122" s="5" t="s">
        <v>170</v>
      </c>
      <c r="B122" t="s">
        <v>140</v>
      </c>
      <c r="C122">
        <v>25</v>
      </c>
      <c r="D122" s="16">
        <v>0.1</v>
      </c>
      <c r="E122" s="3">
        <f t="shared" si="138"/>
        <v>17.357332192856589</v>
      </c>
      <c r="F122" s="16">
        <v>0.1</v>
      </c>
      <c r="G122" s="3">
        <f t="shared" si="139"/>
        <v>7.5158346019593907</v>
      </c>
      <c r="H122" s="16">
        <v>0.1</v>
      </c>
      <c r="I122" s="3">
        <f t="shared" ref="I122:I127" si="160">+H122*(I$39-I$118)</f>
        <v>2.3643322498967834</v>
      </c>
      <c r="J122" s="16">
        <v>0.1</v>
      </c>
      <c r="K122" s="3">
        <f t="shared" ref="K122:K127" si="161">+J122*(K$39-K$118)</f>
        <v>0.17642983685126221</v>
      </c>
      <c r="L122" s="16">
        <v>0.1</v>
      </c>
      <c r="M122" s="3">
        <f t="shared" ref="M122:M127" si="162">+L122*(M$39-M$118)</f>
        <v>0.6409316984363711</v>
      </c>
      <c r="N122" s="16">
        <v>0.1</v>
      </c>
      <c r="O122" s="3">
        <f t="shared" ref="O122:O127" si="163">+N122*(O$39-O$118)</f>
        <v>35.7472273186671</v>
      </c>
      <c r="P122" s="16">
        <v>0.1</v>
      </c>
      <c r="Q122" s="3">
        <f t="shared" ref="Q122:Q127" si="164">+P122*(Q$39-Q$118)</f>
        <v>11.947093677654633</v>
      </c>
      <c r="R122" s="16">
        <v>0.1</v>
      </c>
      <c r="S122" s="3">
        <f t="shared" ref="S122:S127" si="165">+R122*(S$39-S$118)</f>
        <v>0.51116602282324908</v>
      </c>
      <c r="T122" s="16">
        <v>0.1</v>
      </c>
      <c r="U122" s="3">
        <f t="shared" ref="U122:U127" si="166">+T122*(U$39-U$118)</f>
        <v>0.20186762297712835</v>
      </c>
      <c r="V122" s="16">
        <v>0.1</v>
      </c>
      <c r="W122" s="3">
        <f t="shared" ref="W122:W127" si="167">+V122*(W$39-W$118)</f>
        <v>3.4584381628414023</v>
      </c>
      <c r="X122" s="3">
        <f t="shared" ref="X122:X126" si="168">+W122+U122+S122+Q122+O122+M122+K122+I122+G122+E122</f>
        <v>79.920653384963913</v>
      </c>
      <c r="Y122" s="3"/>
      <c r="AA122" s="5" t="s">
        <v>170</v>
      </c>
      <c r="AB122" s="16">
        <f t="shared" si="140"/>
        <v>0.1</v>
      </c>
      <c r="AC122" s="16">
        <f t="shared" si="141"/>
        <v>0.1</v>
      </c>
      <c r="AD122" s="16">
        <f t="shared" si="142"/>
        <v>0.1</v>
      </c>
      <c r="AE122" s="16">
        <f t="shared" si="143"/>
        <v>0.1</v>
      </c>
      <c r="AF122" s="16">
        <f t="shared" si="144"/>
        <v>0.1</v>
      </c>
      <c r="AG122" s="16">
        <f t="shared" si="145"/>
        <v>0.1</v>
      </c>
      <c r="AH122" s="16">
        <f t="shared" si="146"/>
        <v>0.1</v>
      </c>
      <c r="AI122" s="16">
        <f t="shared" si="147"/>
        <v>0.1</v>
      </c>
      <c r="AJ122" s="16">
        <f t="shared" si="148"/>
        <v>0.1</v>
      </c>
      <c r="AK122" s="16">
        <f t="shared" si="149"/>
        <v>0.1</v>
      </c>
      <c r="AN122" s="5" t="s">
        <v>170</v>
      </c>
      <c r="AO122" s="3">
        <f t="shared" si="150"/>
        <v>17.357332192856589</v>
      </c>
      <c r="AP122" s="3">
        <f t="shared" si="151"/>
        <v>7.5158346019593907</v>
      </c>
      <c r="AQ122" s="3">
        <f t="shared" si="152"/>
        <v>2.3643322498967834</v>
      </c>
      <c r="AR122" s="3">
        <f t="shared" si="153"/>
        <v>0.17642983685126221</v>
      </c>
      <c r="AS122" s="3">
        <f t="shared" si="154"/>
        <v>0.6409316984363711</v>
      </c>
      <c r="AT122" s="3">
        <f t="shared" si="155"/>
        <v>35.7472273186671</v>
      </c>
      <c r="AU122" s="3">
        <f t="shared" si="156"/>
        <v>11.947093677654633</v>
      </c>
      <c r="AV122" s="3">
        <f t="shared" si="157"/>
        <v>0.51116602282324908</v>
      </c>
      <c r="AW122" s="3">
        <f t="shared" si="158"/>
        <v>0.20186762297712835</v>
      </c>
      <c r="AX122" s="3">
        <f t="shared" si="159"/>
        <v>3.4584381628414023</v>
      </c>
      <c r="AY122" s="3">
        <f t="shared" ref="AY122:AY126" si="169">SUM(AO122:AX122)</f>
        <v>79.920653384963913</v>
      </c>
    </row>
    <row r="123" spans="1:51" ht="15.5" x14ac:dyDescent="0.35">
      <c r="A123" s="5" t="s">
        <v>158</v>
      </c>
      <c r="B123" t="s">
        <v>143</v>
      </c>
      <c r="C123">
        <v>25</v>
      </c>
      <c r="D123" s="16">
        <v>0.1</v>
      </c>
      <c r="E123" s="3">
        <f t="shared" si="138"/>
        <v>17.357332192856589</v>
      </c>
      <c r="F123" s="16">
        <v>0.1</v>
      </c>
      <c r="G123" s="3">
        <f t="shared" si="139"/>
        <v>7.5158346019593907</v>
      </c>
      <c r="H123" s="16">
        <v>0.1</v>
      </c>
      <c r="I123" s="3">
        <f t="shared" si="160"/>
        <v>2.3643322498967834</v>
      </c>
      <c r="J123" s="16">
        <v>0.1</v>
      </c>
      <c r="K123" s="3">
        <f t="shared" si="161"/>
        <v>0.17642983685126221</v>
      </c>
      <c r="L123" s="16">
        <v>0.1</v>
      </c>
      <c r="M123" s="3">
        <f t="shared" si="162"/>
        <v>0.6409316984363711</v>
      </c>
      <c r="N123" s="16">
        <v>0.1</v>
      </c>
      <c r="O123" s="3">
        <f t="shared" si="163"/>
        <v>35.7472273186671</v>
      </c>
      <c r="P123" s="16">
        <v>0.1</v>
      </c>
      <c r="Q123" s="3">
        <f t="shared" si="164"/>
        <v>11.947093677654633</v>
      </c>
      <c r="R123" s="16">
        <v>0.1</v>
      </c>
      <c r="S123" s="3">
        <f t="shared" si="165"/>
        <v>0.51116602282324908</v>
      </c>
      <c r="T123" s="16">
        <v>0.1</v>
      </c>
      <c r="U123" s="3">
        <f t="shared" si="166"/>
        <v>0.20186762297712835</v>
      </c>
      <c r="V123" s="16">
        <v>0.1</v>
      </c>
      <c r="W123" s="3">
        <f t="shared" si="167"/>
        <v>3.4584381628414023</v>
      </c>
      <c r="X123" s="3">
        <f t="shared" si="168"/>
        <v>79.920653384963913</v>
      </c>
      <c r="Y123" s="3"/>
      <c r="AA123" s="5" t="s">
        <v>158</v>
      </c>
      <c r="AB123" s="16">
        <f t="shared" si="140"/>
        <v>0.1</v>
      </c>
      <c r="AC123" s="16">
        <f t="shared" si="141"/>
        <v>0.1</v>
      </c>
      <c r="AD123" s="16">
        <f t="shared" si="142"/>
        <v>0.1</v>
      </c>
      <c r="AE123" s="16">
        <f t="shared" si="143"/>
        <v>0.1</v>
      </c>
      <c r="AF123" s="16">
        <f t="shared" si="144"/>
        <v>0.1</v>
      </c>
      <c r="AG123" s="16">
        <f t="shared" si="145"/>
        <v>0.1</v>
      </c>
      <c r="AH123" s="16">
        <f t="shared" si="146"/>
        <v>0.1</v>
      </c>
      <c r="AI123" s="16">
        <f t="shared" si="147"/>
        <v>0.1</v>
      </c>
      <c r="AJ123" s="16">
        <f t="shared" si="148"/>
        <v>0.1</v>
      </c>
      <c r="AK123" s="16">
        <f t="shared" si="149"/>
        <v>0.1</v>
      </c>
      <c r="AN123" s="5" t="s">
        <v>158</v>
      </c>
      <c r="AO123" s="3">
        <f t="shared" si="150"/>
        <v>17.357332192856589</v>
      </c>
      <c r="AP123" s="3">
        <f t="shared" si="151"/>
        <v>7.5158346019593907</v>
      </c>
      <c r="AQ123" s="3">
        <f t="shared" si="152"/>
        <v>2.3643322498967834</v>
      </c>
      <c r="AR123" s="3">
        <f t="shared" si="153"/>
        <v>0.17642983685126221</v>
      </c>
      <c r="AS123" s="3">
        <f t="shared" si="154"/>
        <v>0.6409316984363711</v>
      </c>
      <c r="AT123" s="3">
        <f t="shared" si="155"/>
        <v>35.7472273186671</v>
      </c>
      <c r="AU123" s="3">
        <f t="shared" si="156"/>
        <v>11.947093677654633</v>
      </c>
      <c r="AV123" s="3">
        <f t="shared" si="157"/>
        <v>0.51116602282324908</v>
      </c>
      <c r="AW123" s="3">
        <f t="shared" si="158"/>
        <v>0.20186762297712835</v>
      </c>
      <c r="AX123" s="3">
        <f t="shared" si="159"/>
        <v>3.4584381628414023</v>
      </c>
      <c r="AY123" s="3">
        <f t="shared" si="169"/>
        <v>79.920653384963913</v>
      </c>
    </row>
    <row r="124" spans="1:51" ht="15.5" x14ac:dyDescent="0.35">
      <c r="A124" s="5" t="s">
        <v>159</v>
      </c>
      <c r="B124" t="s">
        <v>143</v>
      </c>
      <c r="C124">
        <v>25</v>
      </c>
      <c r="D124" s="16">
        <v>0.02</v>
      </c>
      <c r="E124" s="3">
        <f t="shared" si="138"/>
        <v>3.4714664385713179</v>
      </c>
      <c r="F124" s="16">
        <v>0.02</v>
      </c>
      <c r="G124" s="3">
        <f t="shared" si="139"/>
        <v>1.5031669203918783</v>
      </c>
      <c r="H124" s="16">
        <v>0</v>
      </c>
      <c r="I124" s="3">
        <f t="shared" si="160"/>
        <v>0</v>
      </c>
      <c r="J124" s="16">
        <v>0</v>
      </c>
      <c r="K124" s="3">
        <f t="shared" si="161"/>
        <v>0</v>
      </c>
      <c r="L124" s="16">
        <v>0.02</v>
      </c>
      <c r="M124" s="3">
        <f t="shared" si="162"/>
        <v>0.12818633968727422</v>
      </c>
      <c r="N124" s="16">
        <v>0.02</v>
      </c>
      <c r="O124" s="3">
        <f t="shared" si="163"/>
        <v>7.1494454637334197</v>
      </c>
      <c r="P124" s="16">
        <v>0</v>
      </c>
      <c r="Q124" s="3">
        <f t="shared" si="164"/>
        <v>0</v>
      </c>
      <c r="R124" s="16">
        <v>0</v>
      </c>
      <c r="S124" s="3">
        <f t="shared" si="165"/>
        <v>0</v>
      </c>
      <c r="T124" s="16">
        <v>0</v>
      </c>
      <c r="U124" s="3">
        <f t="shared" si="166"/>
        <v>0</v>
      </c>
      <c r="V124" s="16">
        <v>0</v>
      </c>
      <c r="W124" s="3">
        <f t="shared" si="167"/>
        <v>0</v>
      </c>
      <c r="X124" s="3">
        <f t="shared" si="168"/>
        <v>12.252265162383889</v>
      </c>
      <c r="Y124" s="3"/>
      <c r="AA124" s="5" t="s">
        <v>159</v>
      </c>
      <c r="AB124" s="16">
        <f t="shared" si="140"/>
        <v>0.02</v>
      </c>
      <c r="AC124" s="16">
        <f t="shared" si="141"/>
        <v>0.02</v>
      </c>
      <c r="AD124" s="16">
        <f t="shared" si="142"/>
        <v>0</v>
      </c>
      <c r="AE124" s="16">
        <f t="shared" si="143"/>
        <v>0</v>
      </c>
      <c r="AF124" s="16">
        <f t="shared" si="144"/>
        <v>0.02</v>
      </c>
      <c r="AG124" s="16">
        <f t="shared" si="145"/>
        <v>0.02</v>
      </c>
      <c r="AH124" s="16">
        <f t="shared" si="146"/>
        <v>0</v>
      </c>
      <c r="AI124" s="16">
        <f t="shared" si="147"/>
        <v>0</v>
      </c>
      <c r="AJ124" s="16">
        <f t="shared" si="148"/>
        <v>0</v>
      </c>
      <c r="AK124" s="16">
        <f t="shared" si="149"/>
        <v>0</v>
      </c>
      <c r="AN124" s="5" t="s">
        <v>159</v>
      </c>
      <c r="AO124" s="3">
        <f t="shared" si="150"/>
        <v>3.4714664385713179</v>
      </c>
      <c r="AP124" s="3">
        <f t="shared" si="151"/>
        <v>1.5031669203918783</v>
      </c>
      <c r="AQ124" s="3">
        <f t="shared" si="152"/>
        <v>0</v>
      </c>
      <c r="AR124" s="3">
        <f t="shared" si="153"/>
        <v>0</v>
      </c>
      <c r="AS124" s="3">
        <f t="shared" si="154"/>
        <v>0.12818633968727422</v>
      </c>
      <c r="AT124" s="3">
        <f t="shared" si="155"/>
        <v>7.1494454637334197</v>
      </c>
      <c r="AU124" s="3">
        <f t="shared" si="156"/>
        <v>0</v>
      </c>
      <c r="AV124" s="3">
        <f t="shared" si="157"/>
        <v>0</v>
      </c>
      <c r="AW124" s="3">
        <f t="shared" si="158"/>
        <v>0</v>
      </c>
      <c r="AX124" s="3">
        <f t="shared" si="159"/>
        <v>0</v>
      </c>
      <c r="AY124" s="3">
        <f t="shared" si="169"/>
        <v>12.252265162383889</v>
      </c>
    </row>
    <row r="125" spans="1:51" ht="15.5" x14ac:dyDescent="0.35">
      <c r="A125" s="5" t="s">
        <v>148</v>
      </c>
      <c r="B125" t="s">
        <v>146</v>
      </c>
      <c r="C125">
        <v>35</v>
      </c>
      <c r="D125" s="16">
        <v>0.2</v>
      </c>
      <c r="E125" s="3">
        <f t="shared" si="138"/>
        <v>34.714664385713178</v>
      </c>
      <c r="F125" s="16">
        <v>0.05</v>
      </c>
      <c r="G125" s="3">
        <f t="shared" si="139"/>
        <v>3.7579173009796953</v>
      </c>
      <c r="H125" s="16">
        <v>0</v>
      </c>
      <c r="I125" s="3">
        <f t="shared" si="160"/>
        <v>0</v>
      </c>
      <c r="J125" s="16">
        <v>0</v>
      </c>
      <c r="K125" s="3">
        <f t="shared" si="161"/>
        <v>0</v>
      </c>
      <c r="L125" s="16">
        <v>0.05</v>
      </c>
      <c r="M125" s="3">
        <f t="shared" si="162"/>
        <v>0.32046584921818555</v>
      </c>
      <c r="N125" s="16">
        <v>0</v>
      </c>
      <c r="O125" s="3">
        <f t="shared" si="163"/>
        <v>0</v>
      </c>
      <c r="P125" s="16">
        <v>0</v>
      </c>
      <c r="Q125" s="3">
        <f t="shared" si="164"/>
        <v>0</v>
      </c>
      <c r="R125" s="16">
        <v>0</v>
      </c>
      <c r="S125" s="3">
        <f t="shared" si="165"/>
        <v>0</v>
      </c>
      <c r="T125" s="16">
        <v>0</v>
      </c>
      <c r="U125" s="3">
        <f t="shared" si="166"/>
        <v>0</v>
      </c>
      <c r="V125" s="16">
        <v>0</v>
      </c>
      <c r="W125" s="3">
        <f t="shared" si="167"/>
        <v>0</v>
      </c>
      <c r="X125" s="3">
        <f t="shared" si="168"/>
        <v>38.793047535911057</v>
      </c>
      <c r="Y125" s="3"/>
      <c r="AA125" s="5" t="s">
        <v>148</v>
      </c>
      <c r="AB125" s="16">
        <f t="shared" si="140"/>
        <v>0.2</v>
      </c>
      <c r="AC125" s="16">
        <f t="shared" si="141"/>
        <v>0.05</v>
      </c>
      <c r="AD125" s="16">
        <f t="shared" si="142"/>
        <v>0</v>
      </c>
      <c r="AE125" s="16">
        <f t="shared" si="143"/>
        <v>0</v>
      </c>
      <c r="AF125" s="16">
        <f t="shared" si="144"/>
        <v>0.05</v>
      </c>
      <c r="AG125" s="16">
        <f t="shared" si="145"/>
        <v>0</v>
      </c>
      <c r="AH125" s="16">
        <f t="shared" si="146"/>
        <v>0</v>
      </c>
      <c r="AI125" s="16">
        <f t="shared" si="147"/>
        <v>0</v>
      </c>
      <c r="AJ125" s="16">
        <f t="shared" si="148"/>
        <v>0</v>
      </c>
      <c r="AK125" s="16">
        <f t="shared" si="149"/>
        <v>0</v>
      </c>
      <c r="AN125" s="5" t="s">
        <v>148</v>
      </c>
      <c r="AO125" s="3">
        <f t="shared" si="150"/>
        <v>34.714664385713178</v>
      </c>
      <c r="AP125" s="3">
        <f t="shared" si="151"/>
        <v>3.7579173009796953</v>
      </c>
      <c r="AQ125" s="3">
        <f t="shared" si="152"/>
        <v>0</v>
      </c>
      <c r="AR125" s="3">
        <f t="shared" si="153"/>
        <v>0</v>
      </c>
      <c r="AS125" s="3">
        <f t="shared" si="154"/>
        <v>0.32046584921818555</v>
      </c>
      <c r="AT125" s="3">
        <f t="shared" si="155"/>
        <v>0</v>
      </c>
      <c r="AU125" s="3">
        <f t="shared" si="156"/>
        <v>0</v>
      </c>
      <c r="AV125" s="3">
        <f t="shared" si="157"/>
        <v>0</v>
      </c>
      <c r="AW125" s="3">
        <f t="shared" si="158"/>
        <v>0</v>
      </c>
      <c r="AX125" s="3">
        <f t="shared" si="159"/>
        <v>0</v>
      </c>
      <c r="AY125" s="3">
        <f t="shared" si="169"/>
        <v>38.793047535911064</v>
      </c>
    </row>
    <row r="126" spans="1:51" ht="15.5" x14ac:dyDescent="0.35">
      <c r="A126" s="5" t="s">
        <v>149</v>
      </c>
      <c r="B126" t="s">
        <v>143</v>
      </c>
      <c r="C126">
        <v>25</v>
      </c>
      <c r="D126" s="16">
        <v>0.48</v>
      </c>
      <c r="E126" s="3">
        <f t="shared" si="138"/>
        <v>83.315194525711618</v>
      </c>
      <c r="F126" s="16">
        <v>0.63</v>
      </c>
      <c r="G126" s="3">
        <f t="shared" si="139"/>
        <v>47.349757992344159</v>
      </c>
      <c r="H126" s="16">
        <v>0.8</v>
      </c>
      <c r="I126" s="3">
        <f t="shared" si="160"/>
        <v>18.914657999174267</v>
      </c>
      <c r="J126" s="16">
        <v>0.8</v>
      </c>
      <c r="K126" s="3">
        <f t="shared" si="161"/>
        <v>1.4114386948100976</v>
      </c>
      <c r="L126" s="16">
        <v>0.63</v>
      </c>
      <c r="M126" s="3">
        <f t="shared" si="162"/>
        <v>4.0378697001491384</v>
      </c>
      <c r="N126" s="16">
        <v>0.78</v>
      </c>
      <c r="O126" s="3">
        <f t="shared" si="163"/>
        <v>278.82837308560335</v>
      </c>
      <c r="P126" s="16">
        <v>0.8</v>
      </c>
      <c r="Q126" s="3">
        <f t="shared" si="164"/>
        <v>95.576749421237068</v>
      </c>
      <c r="R126" s="16">
        <v>0.8</v>
      </c>
      <c r="S126" s="3">
        <f t="shared" si="165"/>
        <v>4.0893281825859926</v>
      </c>
      <c r="T126" s="16">
        <v>0.8</v>
      </c>
      <c r="U126" s="3">
        <f t="shared" si="166"/>
        <v>1.6149409838170268</v>
      </c>
      <c r="V126" s="16">
        <v>0.8</v>
      </c>
      <c r="W126" s="3">
        <f t="shared" si="167"/>
        <v>27.667505302731218</v>
      </c>
      <c r="X126" s="3">
        <f t="shared" si="168"/>
        <v>562.80581588816392</v>
      </c>
      <c r="Y126" s="3"/>
      <c r="AA126" s="5" t="s">
        <v>149</v>
      </c>
      <c r="AB126" s="16">
        <f t="shared" si="140"/>
        <v>0.48</v>
      </c>
      <c r="AC126" s="16">
        <f t="shared" si="141"/>
        <v>0.63</v>
      </c>
      <c r="AD126" s="16">
        <f t="shared" si="142"/>
        <v>0.8</v>
      </c>
      <c r="AE126" s="16">
        <f t="shared" si="143"/>
        <v>0.8</v>
      </c>
      <c r="AF126" s="16">
        <f t="shared" si="144"/>
        <v>0.63</v>
      </c>
      <c r="AG126" s="16">
        <f t="shared" si="145"/>
        <v>0.78</v>
      </c>
      <c r="AH126" s="16">
        <f t="shared" si="146"/>
        <v>0.8</v>
      </c>
      <c r="AI126" s="16">
        <f t="shared" si="147"/>
        <v>0.8</v>
      </c>
      <c r="AJ126" s="16">
        <f t="shared" si="148"/>
        <v>0.8</v>
      </c>
      <c r="AK126" s="16">
        <f t="shared" si="149"/>
        <v>0.8</v>
      </c>
      <c r="AN126" s="5" t="s">
        <v>149</v>
      </c>
      <c r="AO126" s="3">
        <f t="shared" si="150"/>
        <v>83.315194525711618</v>
      </c>
      <c r="AP126" s="3">
        <f t="shared" si="151"/>
        <v>47.349757992344159</v>
      </c>
      <c r="AQ126" s="3">
        <f t="shared" si="152"/>
        <v>18.914657999174267</v>
      </c>
      <c r="AR126" s="3">
        <f t="shared" si="153"/>
        <v>1.4114386948100976</v>
      </c>
      <c r="AS126" s="3">
        <f t="shared" si="154"/>
        <v>4.0378697001491384</v>
      </c>
      <c r="AT126" s="3">
        <f t="shared" si="155"/>
        <v>278.82837308560335</v>
      </c>
      <c r="AU126" s="3">
        <f t="shared" si="156"/>
        <v>95.576749421237068</v>
      </c>
      <c r="AV126" s="3">
        <f t="shared" si="157"/>
        <v>4.0893281825859926</v>
      </c>
      <c r="AW126" s="3">
        <f t="shared" si="158"/>
        <v>1.6149409838170268</v>
      </c>
      <c r="AX126" s="3">
        <f t="shared" si="159"/>
        <v>27.667505302731218</v>
      </c>
      <c r="AY126" s="3">
        <f t="shared" si="169"/>
        <v>562.80581588816392</v>
      </c>
    </row>
    <row r="127" spans="1:51" ht="15.5" x14ac:dyDescent="0.35">
      <c r="A127" s="5" t="s">
        <v>10</v>
      </c>
      <c r="D127" s="16">
        <f t="shared" ref="D127:F127" si="170">SUM(D121:D126)</f>
        <v>1</v>
      </c>
      <c r="E127" s="3">
        <f t="shared" si="138"/>
        <v>173.57332192856589</v>
      </c>
      <c r="F127" s="16">
        <f t="shared" si="170"/>
        <v>1</v>
      </c>
      <c r="G127" s="3">
        <f t="shared" si="139"/>
        <v>75.158346019593907</v>
      </c>
      <c r="H127" s="16">
        <f t="shared" ref="H127" si="171">SUM(H121:H126)</f>
        <v>1</v>
      </c>
      <c r="I127" s="3">
        <f t="shared" si="160"/>
        <v>23.643322498967834</v>
      </c>
      <c r="J127" s="16">
        <f t="shared" ref="J127" si="172">SUM(J121:J126)</f>
        <v>1</v>
      </c>
      <c r="K127" s="3">
        <f t="shared" si="161"/>
        <v>1.7642983685126219</v>
      </c>
      <c r="L127" s="16">
        <f t="shared" ref="L127" si="173">SUM(L121:L126)</f>
        <v>1</v>
      </c>
      <c r="M127" s="3">
        <f t="shared" si="162"/>
        <v>6.409316984363711</v>
      </c>
      <c r="N127" s="16">
        <f t="shared" ref="N127" si="174">SUM(N121:N126)</f>
        <v>1</v>
      </c>
      <c r="O127" s="3">
        <f t="shared" si="163"/>
        <v>357.47227318667098</v>
      </c>
      <c r="P127" s="16">
        <f t="shared" ref="P127" si="175">SUM(P121:P126)</f>
        <v>1</v>
      </c>
      <c r="Q127" s="3">
        <f t="shared" si="164"/>
        <v>119.47093677654632</v>
      </c>
      <c r="R127" s="16">
        <f t="shared" ref="R127" si="176">SUM(R121:R126)</f>
        <v>1</v>
      </c>
      <c r="S127" s="3">
        <f t="shared" si="165"/>
        <v>5.1116602282324903</v>
      </c>
      <c r="T127" s="16">
        <f t="shared" ref="T127" si="177">SUM(T121:T126)</f>
        <v>1</v>
      </c>
      <c r="U127" s="3">
        <f t="shared" si="166"/>
        <v>2.0186762297712835</v>
      </c>
      <c r="V127" s="16">
        <f t="shared" ref="V127" si="178">SUM(V121:V126)</f>
        <v>1</v>
      </c>
      <c r="W127" s="3">
        <f t="shared" si="167"/>
        <v>34.584381628414022</v>
      </c>
      <c r="X127" s="3">
        <f t="shared" ref="X127" si="179">SUM(X121:X126)</f>
        <v>799.20653384963907</v>
      </c>
      <c r="Y127" s="3"/>
      <c r="AA127" s="5" t="s">
        <v>10</v>
      </c>
      <c r="AN127" s="5" t="s">
        <v>10</v>
      </c>
      <c r="AO127" s="3">
        <f>SUM(AO121:AO126)</f>
        <v>173.57332192856586</v>
      </c>
      <c r="AP127" s="3">
        <f t="shared" ref="AP127:AY127" si="180">SUM(AP121:AP126)</f>
        <v>75.158346019593907</v>
      </c>
      <c r="AQ127" s="3">
        <f t="shared" si="180"/>
        <v>23.643322498967834</v>
      </c>
      <c r="AR127" s="3">
        <f t="shared" si="180"/>
        <v>1.7642983685126221</v>
      </c>
      <c r="AS127" s="3">
        <f t="shared" si="180"/>
        <v>6.409316984363711</v>
      </c>
      <c r="AT127" s="3">
        <f t="shared" si="180"/>
        <v>357.47227318667098</v>
      </c>
      <c r="AU127" s="3">
        <f t="shared" si="180"/>
        <v>119.47093677654634</v>
      </c>
      <c r="AV127" s="3">
        <f t="shared" si="180"/>
        <v>5.1116602282324912</v>
      </c>
      <c r="AW127" s="3">
        <f t="shared" si="180"/>
        <v>2.0186762297712835</v>
      </c>
      <c r="AX127" s="3">
        <f t="shared" si="180"/>
        <v>34.584381628414022</v>
      </c>
      <c r="AY127" s="3">
        <f t="shared" si="180"/>
        <v>799.20653384963907</v>
      </c>
    </row>
    <row r="128" spans="1:51" ht="15.5" x14ac:dyDescent="0.35">
      <c r="A128" s="4" t="s">
        <v>175</v>
      </c>
      <c r="E128" s="4" t="s">
        <v>72</v>
      </c>
      <c r="F128" s="4"/>
      <c r="G128" s="4" t="s">
        <v>73</v>
      </c>
      <c r="H128" s="4"/>
      <c r="I128" s="4" t="s">
        <v>80</v>
      </c>
      <c r="J128" s="4"/>
      <c r="K128" s="4" t="s">
        <v>75</v>
      </c>
      <c r="L128" s="4"/>
      <c r="M128" s="4" t="s">
        <v>76</v>
      </c>
      <c r="N128" s="4"/>
      <c r="O128" s="4" t="s">
        <v>77</v>
      </c>
      <c r="P128" s="4"/>
      <c r="Q128" s="4" t="s">
        <v>78</v>
      </c>
      <c r="R128" s="4"/>
      <c r="S128" s="4" t="s">
        <v>79</v>
      </c>
      <c r="T128" s="4"/>
      <c r="U128" s="4" t="s">
        <v>81</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13892.014912856055</v>
      </c>
      <c r="F129" s="11"/>
      <c r="G129" s="12">
        <f>+G36</f>
        <v>6720.1747046922937</v>
      </c>
      <c r="H129" s="11"/>
      <c r="I129" s="12">
        <f>+I36</f>
        <v>1722.9687353053382</v>
      </c>
      <c r="J129" s="11"/>
      <c r="K129" s="12">
        <f>+K36</f>
        <v>108.91035606304625</v>
      </c>
      <c r="L129" s="11"/>
      <c r="M129" s="12">
        <f>+M36</f>
        <v>562.84268716757356</v>
      </c>
      <c r="N129" s="11"/>
      <c r="O129" s="12">
        <f>+O36</f>
        <v>51710.661648573099</v>
      </c>
      <c r="P129" s="11"/>
      <c r="Q129" s="12">
        <f>+Q36</f>
        <v>20181.290220237028</v>
      </c>
      <c r="R129" s="11"/>
      <c r="S129" s="12">
        <f>+S36</f>
        <v>901.52194865446859</v>
      </c>
      <c r="T129" s="11"/>
      <c r="U129" s="12">
        <f>+U36</f>
        <v>339.04904638289622</v>
      </c>
      <c r="V129" s="11"/>
      <c r="W129" s="12">
        <f>+W36</f>
        <v>1595.6141285052984</v>
      </c>
      <c r="X129" s="12">
        <f>+X36</f>
        <v>97735.048388437106</v>
      </c>
      <c r="AA129" s="5" t="s">
        <v>30</v>
      </c>
      <c r="AB129" s="12">
        <f>+E129</f>
        <v>13892.014912856055</v>
      </c>
      <c r="AC129" s="12">
        <f>+G129</f>
        <v>6720.1747046922937</v>
      </c>
      <c r="AD129" s="12">
        <f>+I129</f>
        <v>1722.9687353053382</v>
      </c>
      <c r="AE129" s="12">
        <f>+K129</f>
        <v>108.91035606304625</v>
      </c>
      <c r="AF129" s="12">
        <f>+M129</f>
        <v>562.84268716757356</v>
      </c>
      <c r="AG129" s="12">
        <f>+O129</f>
        <v>51710.661648573099</v>
      </c>
      <c r="AH129" s="12">
        <f>+Q129</f>
        <v>20181.290220237028</v>
      </c>
      <c r="AI129" s="12">
        <f>+S129</f>
        <v>901.52194865446859</v>
      </c>
      <c r="AJ129" s="12">
        <f>+U129</f>
        <v>339.04904638289622</v>
      </c>
      <c r="AK129" s="12">
        <f>+W129</f>
        <v>1595.6141285052984</v>
      </c>
      <c r="AL129" s="12">
        <f>+X129</f>
        <v>97735.048388437106</v>
      </c>
      <c r="AM129" s="5"/>
      <c r="AN129" s="5"/>
    </row>
    <row r="130" spans="1:40" ht="15.5" x14ac:dyDescent="0.35">
      <c r="A130" s="5" t="s">
        <v>269</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63</v>
      </c>
      <c r="AB130" s="12">
        <f t="shared" ref="AB130:AB146" si="181">+E130</f>
        <v>0</v>
      </c>
      <c r="AC130" s="12">
        <f t="shared" ref="AC130:AC146" si="182">+G130</f>
        <v>0</v>
      </c>
      <c r="AD130" s="12">
        <f t="shared" ref="AD130:AD146" si="183">+I130</f>
        <v>0</v>
      </c>
      <c r="AE130" s="12">
        <f t="shared" ref="AE130:AE146" si="184">+K130</f>
        <v>0</v>
      </c>
      <c r="AF130" s="12">
        <f t="shared" ref="AF130:AF146" si="185">+M130</f>
        <v>0</v>
      </c>
      <c r="AG130" s="12">
        <f t="shared" ref="AG130:AG146" si="186">+O130</f>
        <v>0</v>
      </c>
      <c r="AH130" s="12">
        <f t="shared" ref="AH130:AH146" si="187">+Q130</f>
        <v>0</v>
      </c>
      <c r="AI130" s="12">
        <f t="shared" ref="AI130:AI146" si="188">+S130</f>
        <v>0</v>
      </c>
      <c r="AJ130" s="12">
        <f t="shared" ref="AJ130:AJ145" si="189">+U130</f>
        <v>0</v>
      </c>
      <c r="AK130" s="12">
        <f t="shared" ref="AK130:AL145" si="190">+W130</f>
        <v>0</v>
      </c>
      <c r="AL130" s="12">
        <f t="shared" si="190"/>
        <v>0</v>
      </c>
      <c r="AM130" s="5"/>
      <c r="AN130" s="5"/>
    </row>
    <row r="131" spans="1:40" ht="15.5" x14ac:dyDescent="0.35">
      <c r="A131" s="5" t="s">
        <v>282</v>
      </c>
      <c r="E131" s="12">
        <f>+E114</f>
        <v>149.54106895851623</v>
      </c>
      <c r="F131" s="11"/>
      <c r="G131" s="12">
        <f>+G114</f>
        <v>52.556159304339033</v>
      </c>
      <c r="H131" s="11"/>
      <c r="I131" s="12">
        <f>+I114</f>
        <v>23.832451508950037</v>
      </c>
      <c r="J131" s="11"/>
      <c r="K131" s="12">
        <f>+K114</f>
        <v>2.2418239463337288</v>
      </c>
      <c r="L131" s="11"/>
      <c r="M131" s="12">
        <f>+M114</f>
        <v>5.1266313717079894</v>
      </c>
      <c r="N131" s="11"/>
      <c r="O131" s="12">
        <f>+O114</f>
        <v>312.97515883760684</v>
      </c>
      <c r="P131" s="11"/>
      <c r="Q131" s="12">
        <f>+Q114</f>
        <v>99.246978976386728</v>
      </c>
      <c r="R131" s="11"/>
      <c r="S131" s="12">
        <f>+S114</f>
        <v>5.3836689551956631</v>
      </c>
      <c r="T131" s="11"/>
      <c r="U131" s="12">
        <f>+U114</f>
        <v>1.5920989321021746</v>
      </c>
      <c r="V131" s="11"/>
      <c r="W131" s="12">
        <f>+W114</f>
        <v>30.471569734121573</v>
      </c>
      <c r="X131" s="12">
        <f>+X114</f>
        <v>682.96761052525994</v>
      </c>
      <c r="AA131" s="5" t="s">
        <v>60</v>
      </c>
      <c r="AB131" s="12">
        <f t="shared" si="181"/>
        <v>149.54106895851623</v>
      </c>
      <c r="AC131" s="12">
        <f t="shared" si="182"/>
        <v>52.556159304339033</v>
      </c>
      <c r="AD131" s="12">
        <f t="shared" si="183"/>
        <v>23.832451508950037</v>
      </c>
      <c r="AE131" s="12">
        <f t="shared" si="184"/>
        <v>2.2418239463337288</v>
      </c>
      <c r="AF131" s="12">
        <f t="shared" si="185"/>
        <v>5.1266313717079894</v>
      </c>
      <c r="AG131" s="12">
        <f t="shared" si="186"/>
        <v>312.97515883760684</v>
      </c>
      <c r="AH131" s="12">
        <f t="shared" si="187"/>
        <v>99.246978976386728</v>
      </c>
      <c r="AI131" s="12">
        <f t="shared" si="188"/>
        <v>5.3836689551956631</v>
      </c>
      <c r="AJ131" s="12">
        <f t="shared" si="189"/>
        <v>1.5920989321021746</v>
      </c>
      <c r="AK131" s="12">
        <f t="shared" si="190"/>
        <v>30.471569734121573</v>
      </c>
      <c r="AL131" s="12">
        <f t="shared" si="190"/>
        <v>682.96761052525994</v>
      </c>
      <c r="AM131" s="5"/>
      <c r="AN131" s="5"/>
    </row>
    <row r="132" spans="1:40" ht="15.5" x14ac:dyDescent="0.35">
      <c r="A132" s="5" t="s">
        <v>61</v>
      </c>
      <c r="E132" s="12">
        <f>+E98+E85</f>
        <v>389.28103206283072</v>
      </c>
      <c r="F132" s="11"/>
      <c r="G132" s="12">
        <f>+G98+G85</f>
        <v>96.854760965221786</v>
      </c>
      <c r="H132" s="11"/>
      <c r="I132" s="12">
        <f>+I98+I85</f>
        <v>31.245858663967645</v>
      </c>
      <c r="J132" s="11"/>
      <c r="K132" s="12">
        <f>+K98+K85</f>
        <v>3.4068714320855005</v>
      </c>
      <c r="L132" s="11"/>
      <c r="M132" s="12">
        <f>+M98+M85</f>
        <v>8.897038198818036</v>
      </c>
      <c r="N132" s="11"/>
      <c r="O132" s="12">
        <f>+O98+O85</f>
        <v>590.78374931556937</v>
      </c>
      <c r="P132" s="11"/>
      <c r="Q132" s="12">
        <f>+Q98+Q85</f>
        <v>187.98038227939358</v>
      </c>
      <c r="R132" s="11"/>
      <c r="S132" s="12">
        <f>+S98+S85</f>
        <v>10.770827594120135</v>
      </c>
      <c r="T132" s="11"/>
      <c r="U132" s="12">
        <f>+U98+U85</f>
        <v>5.9520389483057059</v>
      </c>
      <c r="V132" s="11"/>
      <c r="W132" s="12">
        <f>+W98+W85</f>
        <v>39.405346546228415</v>
      </c>
      <c r="X132" s="12">
        <f>+X98+X85</f>
        <v>1364.5779060065408</v>
      </c>
      <c r="AA132" s="5" t="s">
        <v>61</v>
      </c>
      <c r="AB132" s="12">
        <f t="shared" si="181"/>
        <v>389.28103206283072</v>
      </c>
      <c r="AC132" s="12">
        <f t="shared" si="182"/>
        <v>96.854760965221786</v>
      </c>
      <c r="AD132" s="12">
        <f t="shared" si="183"/>
        <v>31.245858663967645</v>
      </c>
      <c r="AE132" s="12">
        <f t="shared" si="184"/>
        <v>3.4068714320855005</v>
      </c>
      <c r="AF132" s="12">
        <f t="shared" si="185"/>
        <v>8.897038198818036</v>
      </c>
      <c r="AG132" s="12">
        <f t="shared" si="186"/>
        <v>590.78374931556937</v>
      </c>
      <c r="AH132" s="12">
        <f t="shared" si="187"/>
        <v>187.98038227939358</v>
      </c>
      <c r="AI132" s="12">
        <f t="shared" si="188"/>
        <v>10.770827594120135</v>
      </c>
      <c r="AJ132" s="12">
        <f t="shared" si="189"/>
        <v>5.9520389483057059</v>
      </c>
      <c r="AK132" s="12">
        <f t="shared" si="190"/>
        <v>39.405346546228415</v>
      </c>
      <c r="AL132" s="12">
        <f t="shared" si="190"/>
        <v>1364.5779060065408</v>
      </c>
      <c r="AM132" s="5"/>
      <c r="AN132" s="5"/>
    </row>
    <row r="133" spans="1:40" ht="15.5" x14ac:dyDescent="0.35">
      <c r="A133" s="5" t="s">
        <v>62</v>
      </c>
      <c r="E133" s="12">
        <f>+E130+E131+E132</f>
        <v>538.82210102134695</v>
      </c>
      <c r="F133" s="11"/>
      <c r="G133" s="12">
        <f>+G130+G131+G132</f>
        <v>149.41092026956082</v>
      </c>
      <c r="H133" s="11"/>
      <c r="I133" s="12">
        <f>+I130+I131+I132</f>
        <v>55.078310172917682</v>
      </c>
      <c r="J133" s="11"/>
      <c r="K133" s="12">
        <f>+K130+K131+K132</f>
        <v>5.6486953784192293</v>
      </c>
      <c r="L133" s="11"/>
      <c r="M133" s="12">
        <f>+M130+M131+M132</f>
        <v>14.023669570526025</v>
      </c>
      <c r="N133" s="11"/>
      <c r="O133" s="12">
        <f>+O130+O131+O132</f>
        <v>903.75890815317621</v>
      </c>
      <c r="P133" s="11"/>
      <c r="Q133" s="12">
        <f>+Q130+Q131+Q132</f>
        <v>287.22736125578029</v>
      </c>
      <c r="R133" s="11"/>
      <c r="S133" s="12">
        <f>+S130+S131+S132</f>
        <v>16.154496549315798</v>
      </c>
      <c r="T133" s="11"/>
      <c r="U133" s="12">
        <f>+U130+U131+U132</f>
        <v>7.5441378804078809</v>
      </c>
      <c r="V133" s="11"/>
      <c r="W133" s="12">
        <f>+W130+W131+W132</f>
        <v>69.876916280349988</v>
      </c>
      <c r="X133" s="12">
        <f>+X130+X131+X132</f>
        <v>2047.5455165318008</v>
      </c>
      <c r="AA133" s="5" t="s">
        <v>62</v>
      </c>
      <c r="AB133" s="12">
        <f t="shared" si="181"/>
        <v>538.82210102134695</v>
      </c>
      <c r="AC133" s="12">
        <f t="shared" si="182"/>
        <v>149.41092026956082</v>
      </c>
      <c r="AD133" s="12">
        <f t="shared" si="183"/>
        <v>55.078310172917682</v>
      </c>
      <c r="AE133" s="12">
        <f t="shared" si="184"/>
        <v>5.6486953784192293</v>
      </c>
      <c r="AF133" s="12">
        <f t="shared" si="185"/>
        <v>14.023669570526025</v>
      </c>
      <c r="AG133" s="12">
        <f t="shared" si="186"/>
        <v>903.75890815317621</v>
      </c>
      <c r="AH133" s="12">
        <f t="shared" si="187"/>
        <v>287.22736125578029</v>
      </c>
      <c r="AI133" s="12">
        <f t="shared" si="188"/>
        <v>16.154496549315798</v>
      </c>
      <c r="AJ133" s="12">
        <f t="shared" si="189"/>
        <v>7.5441378804078809</v>
      </c>
      <c r="AK133" s="12">
        <f t="shared" si="190"/>
        <v>69.876916280349988</v>
      </c>
      <c r="AL133" s="12">
        <f t="shared" si="190"/>
        <v>2047.5455165318008</v>
      </c>
      <c r="AM133" s="5"/>
      <c r="AN133" s="5"/>
    </row>
    <row r="134" spans="1:40" ht="15.5" x14ac:dyDescent="0.35">
      <c r="A134" s="5" t="s">
        <v>12</v>
      </c>
      <c r="E134" s="12">
        <f>+E73+E79</f>
        <v>55.442798077902395</v>
      </c>
      <c r="F134" s="4"/>
      <c r="G134" s="12">
        <f>+G73+G79</f>
        <v>9.6943389339210739</v>
      </c>
      <c r="H134" s="4"/>
      <c r="I134" s="12">
        <f>+I73+I79</f>
        <v>0</v>
      </c>
      <c r="J134" s="4"/>
      <c r="K134" s="12">
        <f>+K73+K79</f>
        <v>1.3576808762587305</v>
      </c>
      <c r="L134" s="4"/>
      <c r="M134" s="12">
        <f>+M73+M79</f>
        <v>2.1216905375312822</v>
      </c>
      <c r="N134" s="4"/>
      <c r="O134" s="12">
        <f>+O73+O79</f>
        <v>100.00158737343564</v>
      </c>
      <c r="P134" s="4"/>
      <c r="Q134" s="12">
        <f>+Q73+Q79</f>
        <v>7.843093068517426</v>
      </c>
      <c r="R134" s="4"/>
      <c r="S134" s="12">
        <f>+S73+S79</f>
        <v>0</v>
      </c>
      <c r="T134" s="4"/>
      <c r="U134" s="12">
        <f>+U73+U79</f>
        <v>0</v>
      </c>
      <c r="V134" s="4"/>
      <c r="W134" s="12">
        <f>+W73+W79</f>
        <v>1.7566466821396822</v>
      </c>
      <c r="X134" s="12">
        <f>SUM(E134:W134)</f>
        <v>178.21783554970622</v>
      </c>
      <c r="AA134" s="5" t="s">
        <v>12</v>
      </c>
      <c r="AB134" s="12">
        <f t="shared" si="181"/>
        <v>55.442798077902395</v>
      </c>
      <c r="AC134" s="12">
        <f t="shared" si="182"/>
        <v>9.6943389339210739</v>
      </c>
      <c r="AD134" s="12">
        <f t="shared" si="183"/>
        <v>0</v>
      </c>
      <c r="AE134" s="12">
        <f t="shared" si="184"/>
        <v>1.3576808762587305</v>
      </c>
      <c r="AF134" s="12">
        <f t="shared" si="185"/>
        <v>2.1216905375312822</v>
      </c>
      <c r="AG134" s="12">
        <f t="shared" si="186"/>
        <v>100.00158737343564</v>
      </c>
      <c r="AH134" s="12">
        <f t="shared" si="187"/>
        <v>7.843093068517426</v>
      </c>
      <c r="AI134" s="12">
        <f t="shared" si="188"/>
        <v>0</v>
      </c>
      <c r="AJ134" s="12">
        <f t="shared" si="189"/>
        <v>0</v>
      </c>
      <c r="AK134" s="12">
        <f t="shared" si="190"/>
        <v>1.7566466821396822</v>
      </c>
      <c r="AL134" s="12">
        <f t="shared" si="190"/>
        <v>178.21783554970622</v>
      </c>
      <c r="AM134" s="5"/>
      <c r="AN134" s="5"/>
    </row>
    <row r="135" spans="1:40" ht="15.5" x14ac:dyDescent="0.35">
      <c r="A135" s="5" t="s">
        <v>13</v>
      </c>
      <c r="E135" s="12">
        <f>+E80+E81+E106+E107</f>
        <v>119.63285516681299</v>
      </c>
      <c r="F135" s="4"/>
      <c r="G135" s="12">
        <f>+G80+G81+G106+G107</f>
        <v>39.417119478254271</v>
      </c>
      <c r="H135" s="4"/>
      <c r="I135" s="12">
        <f>+I80+I81+I106+I107</f>
        <v>4.7664903017900073</v>
      </c>
      <c r="J135" s="4"/>
      <c r="K135" s="12">
        <f>+K80+K81+K106+K107</f>
        <v>0.44836478926674578</v>
      </c>
      <c r="L135" s="4"/>
      <c r="M135" s="12">
        <f>+M80+M81+M106+M107</f>
        <v>2.5633156858539947</v>
      </c>
      <c r="N135" s="4"/>
      <c r="O135" s="12">
        <f>+O80+O81+O106+O107</f>
        <v>172.13633736068377</v>
      </c>
      <c r="P135" s="4"/>
      <c r="Q135" s="12">
        <f>+Q80+Q81+Q106+Q107</f>
        <v>39.698791590554691</v>
      </c>
      <c r="R135" s="4"/>
      <c r="S135" s="12">
        <f>+S80+S81+S106+S107</f>
        <v>0</v>
      </c>
      <c r="T135" s="4"/>
      <c r="U135" s="12">
        <f>+U80+U81+U106+U107</f>
        <v>0</v>
      </c>
      <c r="V135" s="4"/>
      <c r="W135" s="12">
        <f>+W80+W81+W106+W107</f>
        <v>0</v>
      </c>
      <c r="X135" s="12">
        <f>SUM(E135:W135)</f>
        <v>378.6632743732165</v>
      </c>
      <c r="Y135" s="3">
        <f>+X134+X135</f>
        <v>556.88110992292275</v>
      </c>
      <c r="AA135" s="5" t="s">
        <v>13</v>
      </c>
      <c r="AB135" s="12">
        <f t="shared" si="181"/>
        <v>119.63285516681299</v>
      </c>
      <c r="AC135" s="12">
        <f t="shared" si="182"/>
        <v>39.417119478254271</v>
      </c>
      <c r="AD135" s="12">
        <f t="shared" si="183"/>
        <v>4.7664903017900073</v>
      </c>
      <c r="AE135" s="12">
        <f t="shared" si="184"/>
        <v>0.44836478926674578</v>
      </c>
      <c r="AF135" s="12">
        <f t="shared" si="185"/>
        <v>2.5633156858539947</v>
      </c>
      <c r="AG135" s="12">
        <f t="shared" si="186"/>
        <v>172.13633736068377</v>
      </c>
      <c r="AH135" s="12">
        <f t="shared" si="187"/>
        <v>39.698791590554691</v>
      </c>
      <c r="AI135" s="12">
        <f t="shared" si="188"/>
        <v>0</v>
      </c>
      <c r="AJ135" s="12">
        <f t="shared" si="189"/>
        <v>0</v>
      </c>
      <c r="AK135" s="12">
        <f t="shared" si="190"/>
        <v>0</v>
      </c>
      <c r="AL135" s="12">
        <f t="shared" si="190"/>
        <v>378.6632743732165</v>
      </c>
      <c r="AM135" s="6">
        <f>10*AL135/1000</f>
        <v>3.7866327437321652</v>
      </c>
      <c r="AN135" s="6">
        <f>5*AL135/1000</f>
        <v>1.8933163718660826</v>
      </c>
    </row>
    <row r="136" spans="1:40" ht="15.5" x14ac:dyDescent="0.35">
      <c r="A136" s="5" t="s">
        <v>14</v>
      </c>
      <c r="E136" s="12">
        <f>+E92+E93+E108+E109+E121+E122</f>
        <v>116.45859519778162</v>
      </c>
      <c r="F136" s="4"/>
      <c r="G136" s="12">
        <f>+G92+G93+G108+G109+G121+G122</f>
        <v>39.660576403056808</v>
      </c>
      <c r="H136" s="4"/>
      <c r="I136" s="12">
        <f>+I92+I93+I108+I109+I121+I122</f>
        <v>10.60617590028572</v>
      </c>
      <c r="J136" s="4"/>
      <c r="K136" s="12">
        <f>+K92+K93+K108+K109+K121+K122</f>
        <v>0.70839811912152828</v>
      </c>
      <c r="L136" s="4"/>
      <c r="M136" s="12">
        <f>+M92+M93+M108+M109+M121+M122</f>
        <v>3.4922201672964372</v>
      </c>
      <c r="N136" s="4"/>
      <c r="O136" s="12">
        <f>+O92+O93+O108+O109+O121+O122</f>
        <v>229.98815067937227</v>
      </c>
      <c r="P136" s="4"/>
      <c r="Q136" s="12">
        <f>+Q92+Q93+Q108+Q109+Q121+Q122</f>
        <v>95.767079989674613</v>
      </c>
      <c r="R136" s="4"/>
      <c r="S136" s="12">
        <f>+S92+S93+S108+S109+S121+S122</f>
        <v>4.8189736079119818</v>
      </c>
      <c r="T136" s="4"/>
      <c r="U136" s="12">
        <f>+U92+U93+U108+U109+U121+U122</f>
        <v>2.1675070396842075</v>
      </c>
      <c r="V136" s="4"/>
      <c r="W136" s="12">
        <f>+W92+W93+W108+W109+W121+W122</f>
        <v>22.01296237244113</v>
      </c>
      <c r="X136" s="12">
        <f>SUM(E136:W136)</f>
        <v>525.68063947662631</v>
      </c>
      <c r="AA136" s="5" t="s">
        <v>14</v>
      </c>
      <c r="AB136" s="12">
        <f t="shared" si="181"/>
        <v>116.45859519778162</v>
      </c>
      <c r="AC136" s="12">
        <f t="shared" si="182"/>
        <v>39.660576403056808</v>
      </c>
      <c r="AD136" s="12">
        <f t="shared" si="183"/>
        <v>10.60617590028572</v>
      </c>
      <c r="AE136" s="12">
        <f t="shared" si="184"/>
        <v>0.70839811912152828</v>
      </c>
      <c r="AF136" s="12">
        <f t="shared" si="185"/>
        <v>3.4922201672964372</v>
      </c>
      <c r="AG136" s="12">
        <f t="shared" si="186"/>
        <v>229.98815067937227</v>
      </c>
      <c r="AH136" s="12">
        <f t="shared" si="187"/>
        <v>95.767079989674613</v>
      </c>
      <c r="AI136" s="12">
        <f t="shared" si="188"/>
        <v>4.8189736079119818</v>
      </c>
      <c r="AJ136" s="12">
        <f t="shared" si="189"/>
        <v>2.1675070396842075</v>
      </c>
      <c r="AK136" s="12">
        <f t="shared" si="190"/>
        <v>22.01296237244113</v>
      </c>
      <c r="AL136" s="12">
        <f t="shared" si="190"/>
        <v>525.68063947662631</v>
      </c>
      <c r="AM136" s="6"/>
      <c r="AN136" s="6"/>
    </row>
    <row r="137" spans="1:40" ht="15.5" x14ac:dyDescent="0.35">
      <c r="A137" s="5" t="s">
        <v>176</v>
      </c>
      <c r="E137" s="3">
        <f>+E77+E79+E82+E90+E93+E103+E109+E119+E122</f>
        <v>114.98871685890632</v>
      </c>
      <c r="F137" s="3"/>
      <c r="G137" s="3">
        <f>+G77+G79+G82+G90+G93+G103+G109+G119+G122</f>
        <v>29.974628839158132</v>
      </c>
      <c r="H137" s="3"/>
      <c r="I137" s="3">
        <f>+I77+I79+I82+I90+I93+I103+I109+I119+I122</f>
        <v>10.779569938067086</v>
      </c>
      <c r="J137" s="3"/>
      <c r="K137" s="3">
        <f>+K77+K79+K82+K90+K93+K103+K109+K119+K122</f>
        <v>2.078217915985705</v>
      </c>
      <c r="L137" s="3"/>
      <c r="M137" s="3">
        <f>+M77+M79+M82+M90+M93+M103+M109+M119+M122</f>
        <v>3.9027876612619692</v>
      </c>
      <c r="N137" s="3"/>
      <c r="O137" s="3">
        <f>+O77+O79+O82+O90+O93+O103+O109+O119+O122</f>
        <v>332.31696526539912</v>
      </c>
      <c r="P137" s="3"/>
      <c r="Q137" s="3">
        <f>+Q77+Q79+Q82+Q90+Q93+Q103+Q109+Q119+Q122</f>
        <v>84.560021804380241</v>
      </c>
      <c r="R137" s="3"/>
      <c r="S137" s="3">
        <f>+S77+S79+S82+S90+S93+S103+S109+S119+S122</f>
        <v>3.7848409688736737</v>
      </c>
      <c r="T137" s="3"/>
      <c r="U137" s="3">
        <f>+U77+U79+U82+U90+U93+U103+U109+U119+U122</f>
        <v>1.8682495886258244</v>
      </c>
      <c r="V137" s="3"/>
      <c r="W137" s="3">
        <f>+W77+W79+W82+W90+W93+W103+W109+W119+W122</f>
        <v>17.881095325387481</v>
      </c>
      <c r="X137" s="3">
        <f>SUM(E137:W137)</f>
        <v>602.13509416604563</v>
      </c>
      <c r="Y137" s="1">
        <f>+X137/(X137+X138)</f>
        <v>6.1608921681086861E-3</v>
      </c>
      <c r="Z137" s="1">
        <f>+X137/80415</f>
        <v>7.4878454786550469E-3</v>
      </c>
      <c r="AA137" s="5" t="s">
        <v>15</v>
      </c>
      <c r="AB137" s="12">
        <f t="shared" si="181"/>
        <v>114.98871685890632</v>
      </c>
      <c r="AC137" s="12">
        <f t="shared" si="182"/>
        <v>29.974628839158132</v>
      </c>
      <c r="AD137" s="12">
        <f t="shared" si="183"/>
        <v>10.779569938067086</v>
      </c>
      <c r="AE137" s="12">
        <f t="shared" si="184"/>
        <v>2.078217915985705</v>
      </c>
      <c r="AF137" s="12">
        <f t="shared" si="185"/>
        <v>3.9027876612619692</v>
      </c>
      <c r="AG137" s="12">
        <f t="shared" si="186"/>
        <v>332.31696526539912</v>
      </c>
      <c r="AH137" s="12">
        <f t="shared" si="187"/>
        <v>84.560021804380241</v>
      </c>
      <c r="AI137" s="12">
        <f t="shared" si="188"/>
        <v>3.7848409688736737</v>
      </c>
      <c r="AJ137" s="12">
        <f t="shared" si="189"/>
        <v>1.8682495886258244</v>
      </c>
      <c r="AK137" s="12">
        <f t="shared" si="190"/>
        <v>17.881095325387481</v>
      </c>
      <c r="AL137" s="12">
        <f t="shared" si="190"/>
        <v>602.13509416604563</v>
      </c>
      <c r="AM137" s="6"/>
      <c r="AN137" s="6"/>
    </row>
    <row r="138" spans="1:40" ht="15.5" x14ac:dyDescent="0.35">
      <c r="A138" s="5" t="s">
        <v>16</v>
      </c>
      <c r="E138" s="3">
        <f>+E36-E137</f>
        <v>13777.026195997149</v>
      </c>
      <c r="F138" s="3"/>
      <c r="G138" s="3">
        <f>+G36-G137</f>
        <v>6690.2000758531358</v>
      </c>
      <c r="H138" s="3"/>
      <c r="I138" s="3">
        <f>+I36-I137</f>
        <v>1712.189165367271</v>
      </c>
      <c r="J138" s="3"/>
      <c r="K138" s="3">
        <f>+K36-K137</f>
        <v>106.83213814706055</v>
      </c>
      <c r="L138" s="3"/>
      <c r="M138" s="3">
        <f>+M36-M137</f>
        <v>558.93989950631158</v>
      </c>
      <c r="N138" s="3"/>
      <c r="O138" s="3">
        <f>+O36-O137</f>
        <v>51378.344683307703</v>
      </c>
      <c r="P138" s="3"/>
      <c r="Q138" s="3">
        <f>+Q36-Q137</f>
        <v>20096.730198432648</v>
      </c>
      <c r="R138" s="3"/>
      <c r="S138" s="3">
        <f>+S36-S137</f>
        <v>897.73710768559488</v>
      </c>
      <c r="T138" s="3"/>
      <c r="U138" s="3">
        <f>+U36-U137</f>
        <v>337.18079679427041</v>
      </c>
      <c r="V138" s="3"/>
      <c r="W138" s="3">
        <f t="shared" ref="W138" si="191">+W36-W137</f>
        <v>1577.733033179911</v>
      </c>
      <c r="X138" s="3">
        <f>SUM(E138:W138)</f>
        <v>97132.913294271057</v>
      </c>
      <c r="AA138" s="5" t="s">
        <v>16</v>
      </c>
      <c r="AB138" s="12">
        <f t="shared" si="181"/>
        <v>13777.026195997149</v>
      </c>
      <c r="AC138" s="12">
        <f t="shared" si="182"/>
        <v>6690.2000758531358</v>
      </c>
      <c r="AD138" s="12">
        <f t="shared" si="183"/>
        <v>1712.189165367271</v>
      </c>
      <c r="AE138" s="12">
        <f t="shared" si="184"/>
        <v>106.83213814706055</v>
      </c>
      <c r="AF138" s="12">
        <f t="shared" si="185"/>
        <v>558.93989950631158</v>
      </c>
      <c r="AG138" s="12">
        <f t="shared" si="186"/>
        <v>51378.344683307703</v>
      </c>
      <c r="AH138" s="12">
        <f t="shared" si="187"/>
        <v>20096.730198432648</v>
      </c>
      <c r="AI138" s="12">
        <f t="shared" si="188"/>
        <v>897.73710768559488</v>
      </c>
      <c r="AJ138" s="12">
        <f t="shared" si="189"/>
        <v>337.18079679427041</v>
      </c>
      <c r="AK138" s="12">
        <f t="shared" si="190"/>
        <v>1577.733033179911</v>
      </c>
      <c r="AL138" s="12">
        <f t="shared" si="190"/>
        <v>97132.913294271057</v>
      </c>
      <c r="AM138" s="6"/>
      <c r="AN138" s="6"/>
    </row>
    <row r="139" spans="1:40" ht="15.5" x14ac:dyDescent="0.35">
      <c r="A139" s="5" t="s">
        <v>17</v>
      </c>
      <c r="E139" s="7">
        <f>-E137/E129</f>
        <v>-8.2773246055539845E-3</v>
      </c>
      <c r="F139" s="7"/>
      <c r="G139" s="7">
        <f>-G137/G129</f>
        <v>-4.4603942838314387E-3</v>
      </c>
      <c r="H139" s="7"/>
      <c r="I139" s="7">
        <f>-I137/I129</f>
        <v>-6.256393234063397E-3</v>
      </c>
      <c r="J139" s="7"/>
      <c r="K139" s="7">
        <f>-K137/K129</f>
        <v>-1.9081912786903955E-2</v>
      </c>
      <c r="L139" s="7"/>
      <c r="M139" s="7">
        <f>-M137/M129</f>
        <v>-6.9340647933123153E-3</v>
      </c>
      <c r="N139" s="7"/>
      <c r="O139" s="7">
        <f>-O137/O129</f>
        <v>-6.4264690234256371E-3</v>
      </c>
      <c r="P139" s="7"/>
      <c r="Q139" s="7">
        <f>-Q137/Q129</f>
        <v>-4.1900206023293141E-3</v>
      </c>
      <c r="R139" s="7"/>
      <c r="S139" s="7">
        <f>-S137/S129</f>
        <v>-4.1982793369840753E-3</v>
      </c>
      <c r="T139" s="7"/>
      <c r="U139" s="7">
        <f>-U137/U129</f>
        <v>-5.5102635107133298E-3</v>
      </c>
      <c r="V139" s="7"/>
      <c r="W139" s="7">
        <f>-W137/W129</f>
        <v>-1.120640323117326E-2</v>
      </c>
      <c r="X139" s="7">
        <f>-X137/X129</f>
        <v>-6.1608921681086861E-3</v>
      </c>
      <c r="AA139" s="5" t="s">
        <v>17</v>
      </c>
      <c r="AB139" s="52">
        <f t="shared" si="181"/>
        <v>-8.2773246055539845E-3</v>
      </c>
      <c r="AC139" s="52">
        <f t="shared" si="182"/>
        <v>-4.4603942838314387E-3</v>
      </c>
      <c r="AD139" s="52">
        <f t="shared" si="183"/>
        <v>-6.256393234063397E-3</v>
      </c>
      <c r="AE139" s="52">
        <f t="shared" si="184"/>
        <v>-1.9081912786903955E-2</v>
      </c>
      <c r="AF139" s="52">
        <f t="shared" si="185"/>
        <v>-6.9340647933123153E-3</v>
      </c>
      <c r="AG139" s="52">
        <f t="shared" si="186"/>
        <v>-6.4264690234256371E-3</v>
      </c>
      <c r="AH139" s="52">
        <f t="shared" si="187"/>
        <v>-4.1900206023293141E-3</v>
      </c>
      <c r="AI139" s="52">
        <f t="shared" si="188"/>
        <v>-4.1982793369840753E-3</v>
      </c>
      <c r="AJ139" s="52">
        <f t="shared" si="189"/>
        <v>-5.5102635107133298E-3</v>
      </c>
      <c r="AK139" s="52">
        <f>-AK137/AK129</f>
        <v>-1.120640323117326E-2</v>
      </c>
      <c r="AL139" s="52">
        <f>-AL137/AL129</f>
        <v>-6.1608921681086861E-3</v>
      </c>
      <c r="AM139" s="6"/>
      <c r="AN139" s="6"/>
    </row>
    <row r="140" spans="1:40" ht="15.5" x14ac:dyDescent="0.35">
      <c r="A140" s="5" t="s">
        <v>18</v>
      </c>
      <c r="E140" s="1">
        <f>+E35</f>
        <v>0.68769836916593829</v>
      </c>
      <c r="F140" s="3"/>
      <c r="G140" s="1">
        <f>+G35</f>
        <v>0.57928553513375525</v>
      </c>
      <c r="H140" s="3"/>
      <c r="I140" s="1">
        <f>+I35</f>
        <v>4.0739566866000416</v>
      </c>
      <c r="J140" s="3"/>
      <c r="K140" s="1">
        <f>+K35</f>
        <v>0</v>
      </c>
      <c r="L140" s="3"/>
      <c r="M140" s="1">
        <f>+M35</f>
        <v>0.73590722495552541</v>
      </c>
      <c r="N140" s="3"/>
      <c r="O140" s="1">
        <f>+O35</f>
        <v>4.0900656316749358E-3</v>
      </c>
      <c r="P140" s="3"/>
      <c r="Q140" s="1">
        <f>+Q35</f>
        <v>1.2843579234596414E-2</v>
      </c>
      <c r="R140" s="3"/>
      <c r="S140" s="1">
        <f>+S35</f>
        <v>0.15781091099594363</v>
      </c>
      <c r="T140" s="3"/>
      <c r="U140" s="1">
        <f>+U35</f>
        <v>0</v>
      </c>
      <c r="V140" s="3"/>
      <c r="W140" s="1">
        <f>+W35</f>
        <v>0</v>
      </c>
      <c r="X140" s="1">
        <f>+X35</f>
        <v>0</v>
      </c>
      <c r="AA140" s="5" t="s">
        <v>18</v>
      </c>
      <c r="AB140" s="34">
        <f t="shared" si="181"/>
        <v>0.68769836916593829</v>
      </c>
      <c r="AC140" s="34">
        <f t="shared" si="182"/>
        <v>0.57928553513375525</v>
      </c>
      <c r="AD140" s="34">
        <f t="shared" si="183"/>
        <v>4.0739566866000416</v>
      </c>
      <c r="AE140" s="34">
        <f t="shared" si="184"/>
        <v>0</v>
      </c>
      <c r="AF140" s="34">
        <f t="shared" si="185"/>
        <v>0.73590722495552541</v>
      </c>
      <c r="AG140" s="34">
        <f t="shared" si="186"/>
        <v>4.0900656316749358E-3</v>
      </c>
      <c r="AH140" s="34">
        <f t="shared" si="187"/>
        <v>1.2843579234596414E-2</v>
      </c>
      <c r="AI140" s="34">
        <f t="shared" si="188"/>
        <v>0.15781091099594363</v>
      </c>
      <c r="AJ140" s="34">
        <f t="shared" si="189"/>
        <v>0</v>
      </c>
      <c r="AK140" s="12">
        <f t="shared" si="190"/>
        <v>0</v>
      </c>
      <c r="AL140" s="12"/>
      <c r="AM140" s="6"/>
      <c r="AN140" s="6"/>
    </row>
    <row r="141" spans="1:40" ht="15.5" x14ac:dyDescent="0.35">
      <c r="A141" s="5" t="s">
        <v>19</v>
      </c>
      <c r="E141" s="1">
        <f>+E34/E138</f>
        <v>0.69343818209300734</v>
      </c>
      <c r="F141" s="1"/>
      <c r="G141" s="1">
        <f>+G34/G138</f>
        <v>0.58188095361312153</v>
      </c>
      <c r="H141" s="1"/>
      <c r="I141" s="1">
        <f>+I34/I138</f>
        <v>4.0996054302763527</v>
      </c>
      <c r="J141" s="1"/>
      <c r="K141" s="1">
        <f>+K34/K138</f>
        <v>0</v>
      </c>
      <c r="L141" s="1"/>
      <c r="M141" s="1">
        <f>+M34/M138</f>
        <v>0.74104568374139268</v>
      </c>
      <c r="N141" s="1"/>
      <c r="O141" s="1">
        <f>+O34/O138</f>
        <v>4.1165203220086257E-3</v>
      </c>
      <c r="P141" s="1"/>
      <c r="Q141" s="1">
        <f>+Q34/Q138</f>
        <v>1.2897620530339562E-2</v>
      </c>
      <c r="R141" s="1"/>
      <c r="S141" s="1">
        <f>+S34/S138</f>
        <v>0.15847623851349782</v>
      </c>
      <c r="T141" s="1"/>
      <c r="U141" s="1">
        <f>+U34/U138</f>
        <v>0</v>
      </c>
      <c r="V141" s="1"/>
      <c r="W141" s="1">
        <f>+W34/W138</f>
        <v>0</v>
      </c>
      <c r="X141" s="1">
        <f>+X34/X138</f>
        <v>0.22127294725409688</v>
      </c>
      <c r="AA141" s="5" t="s">
        <v>19</v>
      </c>
      <c r="AB141" s="34">
        <f t="shared" si="181"/>
        <v>0.69343818209300734</v>
      </c>
      <c r="AC141" s="34">
        <f t="shared" si="182"/>
        <v>0.58188095361312153</v>
      </c>
      <c r="AD141" s="34">
        <f t="shared" si="183"/>
        <v>4.0996054302763527</v>
      </c>
      <c r="AE141" s="34">
        <f t="shared" si="184"/>
        <v>0</v>
      </c>
      <c r="AF141" s="34">
        <f t="shared" si="185"/>
        <v>0.74104568374139268</v>
      </c>
      <c r="AG141" s="34">
        <f t="shared" si="186"/>
        <v>4.1165203220086257E-3</v>
      </c>
      <c r="AH141" s="34">
        <f t="shared" si="187"/>
        <v>1.2897620530339562E-2</v>
      </c>
      <c r="AI141" s="34">
        <f t="shared" si="188"/>
        <v>0.15847623851349782</v>
      </c>
      <c r="AJ141" s="34">
        <f t="shared" si="189"/>
        <v>0</v>
      </c>
      <c r="AK141" s="12">
        <f t="shared" si="190"/>
        <v>0</v>
      </c>
      <c r="AL141" s="12"/>
      <c r="AM141" s="6"/>
      <c r="AN141" s="6"/>
    </row>
    <row r="142" spans="1:40" ht="15.5" x14ac:dyDescent="0.35">
      <c r="A142" s="5" t="s">
        <v>177</v>
      </c>
      <c r="E142" s="1">
        <f>+E141-E35</f>
        <v>5.7398129270690434E-3</v>
      </c>
      <c r="F142" s="1"/>
      <c r="G142" s="1">
        <f>+G141-G35</f>
        <v>2.5954184793662849E-3</v>
      </c>
      <c r="H142" s="1"/>
      <c r="I142" s="1">
        <f>+I141-I35</f>
        <v>2.5648743676311092E-2</v>
      </c>
      <c r="J142" s="1"/>
      <c r="K142" s="1">
        <f>+K141-K35</f>
        <v>0</v>
      </c>
      <c r="L142" s="1"/>
      <c r="M142" s="1">
        <f>+M141-M35</f>
        <v>5.1384587858672726E-3</v>
      </c>
      <c r="N142" s="1"/>
      <c r="O142" s="1">
        <f>+O141-O35</f>
        <v>2.6454690333689926E-5</v>
      </c>
      <c r="P142" s="1"/>
      <c r="Q142" s="1">
        <f>+Q141-Q35</f>
        <v>5.4041295743148185E-5</v>
      </c>
      <c r="R142" s="1"/>
      <c r="S142" s="1">
        <f>+S141-S35</f>
        <v>6.6532751755418729E-4</v>
      </c>
      <c r="T142" s="1"/>
      <c r="U142" s="1">
        <f>+U141-U35</f>
        <v>0</v>
      </c>
      <c r="V142" s="1"/>
      <c r="W142" s="1">
        <f>+W141-W35</f>
        <v>0</v>
      </c>
      <c r="X142" s="1">
        <f>+X141-X35</f>
        <v>0.22127294725409688</v>
      </c>
      <c r="AA142" s="5" t="s">
        <v>20</v>
      </c>
      <c r="AB142" s="34">
        <f t="shared" si="181"/>
        <v>5.7398129270690434E-3</v>
      </c>
      <c r="AC142" s="34">
        <f t="shared" si="182"/>
        <v>2.5954184793662849E-3</v>
      </c>
      <c r="AD142" s="34">
        <f t="shared" si="183"/>
        <v>2.5648743676311092E-2</v>
      </c>
      <c r="AE142" s="34">
        <f t="shared" si="184"/>
        <v>0</v>
      </c>
      <c r="AF142" s="34">
        <f t="shared" si="185"/>
        <v>5.1384587858672726E-3</v>
      </c>
      <c r="AG142" s="34">
        <f t="shared" si="186"/>
        <v>2.6454690333689926E-5</v>
      </c>
      <c r="AH142" s="34">
        <f t="shared" si="187"/>
        <v>5.4041295743148185E-5</v>
      </c>
      <c r="AI142" s="34">
        <f t="shared" si="188"/>
        <v>6.6532751755418729E-4</v>
      </c>
      <c r="AJ142" s="34">
        <f t="shared" si="189"/>
        <v>0</v>
      </c>
      <c r="AK142" s="12">
        <f t="shared" si="190"/>
        <v>0</v>
      </c>
      <c r="AL142" s="12"/>
      <c r="AM142" s="6"/>
      <c r="AN142" s="6"/>
    </row>
    <row r="143" spans="1:40" ht="15.5" x14ac:dyDescent="0.35">
      <c r="A143" s="5" t="s">
        <v>21</v>
      </c>
      <c r="E143" s="3">
        <f>+E43</f>
        <v>255.64014633225187</v>
      </c>
      <c r="F143" s="1"/>
      <c r="G143" s="3">
        <f>+G43</f>
        <v>66.679338570045715</v>
      </c>
      <c r="H143" s="1"/>
      <c r="I143" s="3">
        <f>+I43</f>
        <v>44.446962086137674</v>
      </c>
      <c r="J143" s="1"/>
      <c r="K143" s="3">
        <f>+K43</f>
        <v>3.7317023976853072</v>
      </c>
      <c r="L143" s="1"/>
      <c r="M143" s="3">
        <f>+M43</f>
        <v>0.59746279962540805</v>
      </c>
      <c r="N143" s="1"/>
      <c r="O143" s="3">
        <f>+O43</f>
        <v>489.51348510217002</v>
      </c>
      <c r="P143" s="1"/>
      <c r="Q143" s="3">
        <f>+Q43</f>
        <v>134.04264288439092</v>
      </c>
      <c r="R143" s="1"/>
      <c r="S143" s="3">
        <f>+S43</f>
        <v>5.2050022350655594</v>
      </c>
      <c r="T143" s="1"/>
      <c r="U143" s="3">
        <f>+U43</f>
        <v>0.32249871228982668</v>
      </c>
      <c r="V143" s="1"/>
      <c r="W143" s="3">
        <f>+W43</f>
        <v>0</v>
      </c>
      <c r="X143" s="3">
        <f>+X43</f>
        <v>1000.1792411196624</v>
      </c>
      <c r="Y143" s="3">
        <f>SUM(E143:W143)</f>
        <v>1000.1792411196624</v>
      </c>
      <c r="AA143" s="5" t="s">
        <v>21</v>
      </c>
      <c r="AB143" s="12">
        <f t="shared" si="181"/>
        <v>255.64014633225187</v>
      </c>
      <c r="AC143" s="12">
        <f t="shared" si="182"/>
        <v>66.679338570045715</v>
      </c>
      <c r="AD143" s="12">
        <f t="shared" si="183"/>
        <v>44.446962086137674</v>
      </c>
      <c r="AE143" s="12">
        <f t="shared" si="184"/>
        <v>3.7317023976853072</v>
      </c>
      <c r="AF143" s="12">
        <f t="shared" si="185"/>
        <v>0.59746279962540805</v>
      </c>
      <c r="AG143" s="12">
        <f t="shared" si="186"/>
        <v>489.51348510217002</v>
      </c>
      <c r="AH143" s="12">
        <f t="shared" si="187"/>
        <v>134.04264288439092</v>
      </c>
      <c r="AI143" s="12">
        <f t="shared" si="188"/>
        <v>5.2050022350655594</v>
      </c>
      <c r="AJ143" s="12">
        <f t="shared" si="189"/>
        <v>0.32249871228982668</v>
      </c>
      <c r="AK143" s="12">
        <f t="shared" si="190"/>
        <v>0</v>
      </c>
      <c r="AL143" s="12">
        <f t="shared" si="190"/>
        <v>1000.1792411196624</v>
      </c>
      <c r="AM143" s="6"/>
      <c r="AN143" s="6"/>
    </row>
    <row r="144" spans="1:40" ht="15.5" x14ac:dyDescent="0.35">
      <c r="A144" s="5" t="s">
        <v>22</v>
      </c>
      <c r="E144" s="3">
        <f>+E112+E96+E83+E125+E107</f>
        <v>68.109576343821587</v>
      </c>
      <c r="G144" s="3">
        <f>+G112+G96+G83+G125+G107</f>
        <v>13.444562935331756</v>
      </c>
      <c r="I144" s="3">
        <f>+I112+I96+I83+I125+I107</f>
        <v>11.055467785680966</v>
      </c>
      <c r="K144" s="3">
        <f>+K112+K96+K83+K125+K107</f>
        <v>0.87773777565804745</v>
      </c>
      <c r="M144" s="3">
        <f>+M112+M96+M83+M125+M107</f>
        <v>0.32046584921818555</v>
      </c>
      <c r="O144" s="3">
        <f>+O112+O96+O83+O125+O107</f>
        <v>109.54130559316239</v>
      </c>
      <c r="Q144" s="3">
        <f>+Q112+Q96+Q83+Q125+Q107</f>
        <v>19.849395795277346</v>
      </c>
      <c r="S144" s="3">
        <f>+S112+S96+S83+S125+S107</f>
        <v>0</v>
      </c>
      <c r="U144" s="3">
        <f>+U112+U96+U83+U125+U107</f>
        <v>0</v>
      </c>
      <c r="W144" s="3">
        <f>+W112+W96+W83+W125+W107</f>
        <v>0</v>
      </c>
      <c r="X144" s="3">
        <f>+X112+X96+X83+X125+X107</f>
        <v>223.19851207815029</v>
      </c>
      <c r="AA144" s="5" t="s">
        <v>22</v>
      </c>
      <c r="AB144" s="12">
        <f t="shared" si="181"/>
        <v>68.109576343821587</v>
      </c>
      <c r="AC144" s="12">
        <f t="shared" si="182"/>
        <v>13.444562935331756</v>
      </c>
      <c r="AD144" s="12">
        <f t="shared" si="183"/>
        <v>11.055467785680966</v>
      </c>
      <c r="AE144" s="12">
        <f t="shared" si="184"/>
        <v>0.87773777565804745</v>
      </c>
      <c r="AF144" s="12">
        <f t="shared" si="185"/>
        <v>0.32046584921818555</v>
      </c>
      <c r="AG144" s="12">
        <f t="shared" si="186"/>
        <v>109.54130559316239</v>
      </c>
      <c r="AH144" s="12">
        <f t="shared" si="187"/>
        <v>19.849395795277346</v>
      </c>
      <c r="AI144" s="12">
        <f t="shared" si="188"/>
        <v>0</v>
      </c>
      <c r="AJ144" s="12">
        <f t="shared" si="189"/>
        <v>0</v>
      </c>
      <c r="AK144" s="12">
        <f t="shared" si="190"/>
        <v>0</v>
      </c>
      <c r="AL144" s="12">
        <f t="shared" si="190"/>
        <v>223.19851207815029</v>
      </c>
      <c r="AM144" s="6"/>
      <c r="AN144" s="6"/>
    </row>
    <row r="145" spans="1:41" ht="15.5" x14ac:dyDescent="0.35">
      <c r="A145" s="5" t="s">
        <v>23</v>
      </c>
      <c r="E145" s="3">
        <f>+E43-E144</f>
        <v>187.53056998843027</v>
      </c>
      <c r="G145" s="3">
        <f>+G43-G144</f>
        <v>53.234775634713955</v>
      </c>
      <c r="I145" s="3">
        <f>+I43-I144</f>
        <v>33.391494300456706</v>
      </c>
      <c r="K145" s="3">
        <f>+K43-K144</f>
        <v>2.8539646220272599</v>
      </c>
      <c r="M145" s="3">
        <f>+M43-M144</f>
        <v>0.2769969504072225</v>
      </c>
      <c r="O145" s="3">
        <f>+O43-O144</f>
        <v>379.97217950900762</v>
      </c>
      <c r="Q145" s="3">
        <f>+Q43-Q144</f>
        <v>114.19324708911357</v>
      </c>
      <c r="S145" s="3">
        <f>+S43-S144</f>
        <v>5.2050022350655594</v>
      </c>
      <c r="U145" s="3">
        <f>+U43-U144</f>
        <v>0.32249871228982668</v>
      </c>
      <c r="W145" s="3">
        <f>+W43-W144</f>
        <v>0</v>
      </c>
      <c r="X145" s="3">
        <f>+X43-X144</f>
        <v>776.98072904151206</v>
      </c>
      <c r="AA145" s="5" t="s">
        <v>23</v>
      </c>
      <c r="AB145" s="12">
        <f t="shared" si="181"/>
        <v>187.53056998843027</v>
      </c>
      <c r="AC145" s="12">
        <f t="shared" si="182"/>
        <v>53.234775634713955</v>
      </c>
      <c r="AD145" s="12">
        <f t="shared" si="183"/>
        <v>33.391494300456706</v>
      </c>
      <c r="AE145" s="12">
        <f t="shared" si="184"/>
        <v>2.8539646220272599</v>
      </c>
      <c r="AF145" s="12">
        <f t="shared" si="185"/>
        <v>0.2769969504072225</v>
      </c>
      <c r="AG145" s="12">
        <f t="shared" si="186"/>
        <v>379.97217950900762</v>
      </c>
      <c r="AH145" s="12">
        <f t="shared" si="187"/>
        <v>114.19324708911357</v>
      </c>
      <c r="AI145" s="12">
        <f t="shared" si="188"/>
        <v>5.2050022350655594</v>
      </c>
      <c r="AJ145" s="12">
        <f t="shared" si="189"/>
        <v>0.32249871228982668</v>
      </c>
      <c r="AK145" s="12">
        <f t="shared" si="190"/>
        <v>0</v>
      </c>
      <c r="AL145" s="12">
        <f t="shared" si="190"/>
        <v>776.98072904151206</v>
      </c>
      <c r="AM145" s="6">
        <f>10*AL145/1000</f>
        <v>7.7698072904151205</v>
      </c>
      <c r="AN145" s="6">
        <f>5*AL145/1000</f>
        <v>3.8849036452075603</v>
      </c>
    </row>
    <row r="146" spans="1:41" ht="15.5" x14ac:dyDescent="0.35">
      <c r="A146" s="5" t="s">
        <v>178</v>
      </c>
      <c r="E146" s="16">
        <f>-E145/E143</f>
        <v>-0.73357245596589293</v>
      </c>
      <c r="G146" s="16">
        <f>-G145/G143</f>
        <v>-0.79836988153071686</v>
      </c>
      <c r="I146" s="16">
        <f>-I145/I143</f>
        <v>-0.75126606483800618</v>
      </c>
      <c r="K146" s="16">
        <f>-K145/K143</f>
        <v>-0.76478891344537847</v>
      </c>
      <c r="M146" s="16">
        <f>-M145/M143</f>
        <v>-0.46362208756911993</v>
      </c>
      <c r="O146" s="16">
        <f>-O145/O143</f>
        <v>-0.77622413084228059</v>
      </c>
      <c r="Q146" s="16">
        <f>-Q145/Q143</f>
        <v>-0.85191730505942764</v>
      </c>
      <c r="S146" s="16">
        <f>-S145/S143</f>
        <v>-1</v>
      </c>
      <c r="U146" s="16">
        <f>-U145/U143</f>
        <v>-1</v>
      </c>
      <c r="W146" s="16"/>
      <c r="X146" s="16">
        <f>-X145/X143</f>
        <v>-0.77684148710356349</v>
      </c>
      <c r="AA146" s="5" t="s">
        <v>24</v>
      </c>
      <c r="AB146" s="33">
        <f t="shared" si="181"/>
        <v>-0.73357245596589293</v>
      </c>
      <c r="AC146" s="33">
        <f t="shared" si="182"/>
        <v>-0.79836988153071686</v>
      </c>
      <c r="AD146" s="33">
        <f t="shared" si="183"/>
        <v>-0.75126606483800618</v>
      </c>
      <c r="AE146" s="33">
        <f t="shared" si="184"/>
        <v>-0.76478891344537847</v>
      </c>
      <c r="AF146" s="33">
        <f t="shared" si="185"/>
        <v>-0.46362208756911993</v>
      </c>
      <c r="AG146" s="33">
        <f t="shared" si="186"/>
        <v>-0.77622413084228059</v>
      </c>
      <c r="AH146" s="33">
        <f t="shared" si="187"/>
        <v>-0.85191730505942764</v>
      </c>
      <c r="AI146" s="33">
        <f t="shared" si="188"/>
        <v>-1</v>
      </c>
      <c r="AJ146" s="12">
        <f>+V146</f>
        <v>0</v>
      </c>
      <c r="AK146" s="12">
        <f t="shared" ref="AK146" si="192">+W146</f>
        <v>0</v>
      </c>
      <c r="AL146" s="33">
        <f>+X146</f>
        <v>-0.77684148710356349</v>
      </c>
      <c r="AM146" s="6"/>
      <c r="AN146" s="6"/>
    </row>
    <row r="147" spans="1:41" ht="15.5" x14ac:dyDescent="0.35">
      <c r="AB147" s="5"/>
      <c r="AM147" s="2">
        <f>+AM135+AM145</f>
        <v>11.556440034147286</v>
      </c>
      <c r="AN147" s="2">
        <f>+AN135+AN145</f>
        <v>5.7782200170736431</v>
      </c>
      <c r="AO147" s="2">
        <f>+AM147-AN147</f>
        <v>5.7782200170736431</v>
      </c>
    </row>
    <row r="148" spans="1:41" ht="15.5" x14ac:dyDescent="0.35">
      <c r="E148" s="4" t="s">
        <v>72</v>
      </c>
      <c r="F148" s="4"/>
      <c r="G148" s="4" t="s">
        <v>73</v>
      </c>
      <c r="H148" s="4"/>
      <c r="I148" s="4" t="s">
        <v>80</v>
      </c>
      <c r="J148" s="4"/>
      <c r="K148" s="4" t="s">
        <v>75</v>
      </c>
      <c r="L148" s="4"/>
      <c r="M148" s="4" t="s">
        <v>76</v>
      </c>
      <c r="N148" s="4"/>
      <c r="O148" s="4" t="s">
        <v>77</v>
      </c>
      <c r="P148" s="4"/>
      <c r="Q148" s="4" t="s">
        <v>78</v>
      </c>
      <c r="R148" s="4"/>
      <c r="S148" s="4" t="s">
        <v>79</v>
      </c>
      <c r="T148" s="4"/>
      <c r="U148" s="4" t="s">
        <v>81</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51</v>
      </c>
      <c r="AN148" s="4" t="s">
        <v>52</v>
      </c>
    </row>
    <row r="149" spans="1:41" ht="15.5" x14ac:dyDescent="0.35">
      <c r="A149" t="s">
        <v>25</v>
      </c>
      <c r="E149" s="6">
        <f>+E54</f>
        <v>16.053949084097741</v>
      </c>
      <c r="F149" s="6"/>
      <c r="G149" s="6">
        <f>+G54</f>
        <v>4.6522033532333431</v>
      </c>
      <c r="H149" s="6"/>
      <c r="I149" s="6">
        <f>+I54</f>
        <v>2.0198647821567075</v>
      </c>
      <c r="J149" s="6"/>
      <c r="K149" s="6">
        <f>+K54</f>
        <v>0.17881740920779571</v>
      </c>
      <c r="L149" s="6"/>
      <c r="M149" s="6">
        <f>+M54</f>
        <v>0.3358651843232755</v>
      </c>
      <c r="N149" s="6"/>
      <c r="O149" s="6">
        <f>+O54</f>
        <v>27.534386057263593</v>
      </c>
      <c r="P149" s="6"/>
      <c r="Q149" s="6">
        <f>+Q54</f>
        <v>8.5355006085979248</v>
      </c>
      <c r="R149" s="6"/>
      <c r="S149" s="6">
        <f>+S54</f>
        <v>0.45672177959804539</v>
      </c>
      <c r="T149" s="6"/>
      <c r="U149" s="6">
        <f>+U54</f>
        <v>0.19220639695275499</v>
      </c>
      <c r="V149" s="6"/>
      <c r="W149" s="6">
        <f>+W54</f>
        <v>1.7504237545177854</v>
      </c>
      <c r="X149" s="6">
        <f>+X54</f>
        <v>61.709938409948968</v>
      </c>
      <c r="AA149" t="s">
        <v>25</v>
      </c>
      <c r="AB149" s="12">
        <f>+E149</f>
        <v>16.053949084097741</v>
      </c>
      <c r="AC149" s="12">
        <f>+G149</f>
        <v>4.6522033532333431</v>
      </c>
      <c r="AD149" s="12">
        <f>+I149</f>
        <v>2.0198647821567075</v>
      </c>
      <c r="AE149" s="12">
        <f>+K149</f>
        <v>0.17881740920779571</v>
      </c>
      <c r="AF149" s="12">
        <f>+M149</f>
        <v>0.3358651843232755</v>
      </c>
      <c r="AG149" s="12">
        <f>+O149</f>
        <v>27.534386057263593</v>
      </c>
      <c r="AH149" s="12">
        <f>+Q149</f>
        <v>8.5355006085979248</v>
      </c>
      <c r="AI149" s="12">
        <f>+S149</f>
        <v>0.45672177959804539</v>
      </c>
      <c r="AJ149" s="12">
        <f>+U149</f>
        <v>0.19220639695275499</v>
      </c>
      <c r="AK149" s="12">
        <f>+W149</f>
        <v>1.7504237545177854</v>
      </c>
      <c r="AL149" s="12">
        <f>+X149</f>
        <v>61.709938409948968</v>
      </c>
      <c r="AM149" s="2">
        <f>+AL149</f>
        <v>61.709938409948968</v>
      </c>
      <c r="AN149" s="3">
        <f>+AL149</f>
        <v>61.709938409948968</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11.407093934338171</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3.2300884122608005</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1.4419144476134711</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0.11585113566319635</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0.278750700066069</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19.799410188824023</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6.8192168644589675</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0.40440628977729381</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0.18885139061989378</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1.7106034502905367</v>
      </c>
      <c r="X150" s="2">
        <f>0.001*($C73*X73+$C74*X74+$C75*X75+$C76*X76+$C79*X79+$C80*X80+$C81*X81+$C82*X82+$C83*X83+$C84*X84+$C88*X88+$C89*X89+$C92*X92+$C93*X93+$C94*X94+$C95*X95+$C96*X96+$C97*X97+$C101*X101+$C102*X102+$C106*X106+$C107*X107+$C108*X108+$C109*X109+$C110*X110+$C111*X111+$C112*X112+$C113*X113+$N$2*($C117*X117+$C118*X118+$C121*X121+$C122*X122+$C123*X123+$C124*X124+$C125*X125+$C126*X126))</f>
        <v>45.396186813912422</v>
      </c>
      <c r="AA150" t="s">
        <v>26</v>
      </c>
      <c r="AB150" s="12">
        <f t="shared" ref="AB150:AB152" si="193">+E150</f>
        <v>11.407093934338171</v>
      </c>
      <c r="AC150" s="12">
        <f t="shared" ref="AC150:AC152" si="194">+G150</f>
        <v>3.2300884122608005</v>
      </c>
      <c r="AD150" s="12">
        <f t="shared" ref="AD150:AD152" si="195">+I150</f>
        <v>1.4419144476134711</v>
      </c>
      <c r="AE150" s="12">
        <f t="shared" ref="AE150:AE152" si="196">+K150</f>
        <v>0.11585113566319635</v>
      </c>
      <c r="AF150" s="12">
        <f t="shared" ref="AF150:AF152" si="197">+M150</f>
        <v>0.278750700066069</v>
      </c>
      <c r="AG150" s="12">
        <f t="shared" ref="AG150:AG152" si="198">+O150</f>
        <v>19.799410188824023</v>
      </c>
      <c r="AH150" s="12">
        <f t="shared" ref="AH150:AH152" si="199">+Q150</f>
        <v>6.8192168644589675</v>
      </c>
      <c r="AI150" s="12">
        <f t="shared" ref="AI150:AI152" si="200">+S150</f>
        <v>0.40440628977729381</v>
      </c>
      <c r="AJ150" s="12">
        <f t="shared" ref="AJ150:AJ152" si="201">+U150</f>
        <v>0.18885139061989378</v>
      </c>
      <c r="AK150" s="12">
        <f t="shared" ref="AK150:AK152" si="202">+W150</f>
        <v>1.7106034502905367</v>
      </c>
      <c r="AL150" s="12">
        <f t="shared" ref="AL150:AL152" si="203">+X150</f>
        <v>45.396186813912422</v>
      </c>
      <c r="AM150" s="2">
        <f>+AL150+AO147</f>
        <v>51.174406830986065</v>
      </c>
      <c r="AN150" s="2">
        <f>+AL150+AM147</f>
        <v>56.952626848059708</v>
      </c>
    </row>
    <row r="151" spans="1:41" ht="15.5" x14ac:dyDescent="0.35">
      <c r="A151" t="s">
        <v>35</v>
      </c>
      <c r="E151" s="2">
        <f>+E150-E149</f>
        <v>-4.6468551497595705</v>
      </c>
      <c r="F151" s="2"/>
      <c r="G151" s="2">
        <f t="shared" ref="G151:W151" si="204">+G150-G149</f>
        <v>-1.4221149409725427</v>
      </c>
      <c r="H151" s="2"/>
      <c r="I151" s="2">
        <f t="shared" ref="I151" si="205">+I150-I149</f>
        <v>-0.57795033454323641</v>
      </c>
      <c r="J151" s="2"/>
      <c r="K151" s="2">
        <f t="shared" ref="K151" si="206">+K150-K149</f>
        <v>-6.2966273544599355E-2</v>
      </c>
      <c r="L151" s="2"/>
      <c r="M151" s="2">
        <f t="shared" si="204"/>
        <v>-5.7114484257206499E-2</v>
      </c>
      <c r="N151" s="2"/>
      <c r="O151" s="2">
        <f t="shared" si="204"/>
        <v>-7.7349758684395695</v>
      </c>
      <c r="P151" s="2"/>
      <c r="Q151" s="2">
        <f t="shared" si="204"/>
        <v>-1.7162837441389573</v>
      </c>
      <c r="R151" s="2"/>
      <c r="S151" s="2">
        <f t="shared" si="204"/>
        <v>-5.2315489820751571E-2</v>
      </c>
      <c r="T151" s="2"/>
      <c r="U151" s="2">
        <f t="shared" si="204"/>
        <v>-3.3550063328612045E-3</v>
      </c>
      <c r="V151" s="2"/>
      <c r="W151" s="2">
        <f t="shared" si="204"/>
        <v>-3.9820304227248693E-2</v>
      </c>
      <c r="X151" s="3">
        <f>SUM(E151:W151)</f>
        <v>-16.313751596036543</v>
      </c>
      <c r="AA151" t="s">
        <v>27</v>
      </c>
      <c r="AB151" s="12">
        <f t="shared" si="193"/>
        <v>-4.6468551497595705</v>
      </c>
      <c r="AC151" s="12">
        <f t="shared" si="194"/>
        <v>-1.4221149409725427</v>
      </c>
      <c r="AD151" s="12">
        <f t="shared" si="195"/>
        <v>-0.57795033454323641</v>
      </c>
      <c r="AE151" s="12">
        <f t="shared" si="196"/>
        <v>-6.2966273544599355E-2</v>
      </c>
      <c r="AF151" s="12">
        <f t="shared" si="197"/>
        <v>-5.7114484257206499E-2</v>
      </c>
      <c r="AG151" s="12">
        <f t="shared" si="198"/>
        <v>-7.7349758684395695</v>
      </c>
      <c r="AH151" s="12">
        <f t="shared" si="199"/>
        <v>-1.7162837441389573</v>
      </c>
      <c r="AI151" s="12">
        <f t="shared" si="200"/>
        <v>-5.2315489820751571E-2</v>
      </c>
      <c r="AJ151" s="12">
        <f t="shared" si="201"/>
        <v>-3.3550063328612045E-3</v>
      </c>
      <c r="AK151" s="12">
        <f t="shared" si="202"/>
        <v>-3.9820304227248693E-2</v>
      </c>
      <c r="AL151" s="12">
        <f t="shared" si="203"/>
        <v>-16.313751596036543</v>
      </c>
      <c r="AM151" s="2">
        <f>+AM150-AM149</f>
        <v>-10.535531578962903</v>
      </c>
      <c r="AN151" s="2">
        <f>+AN150-AN149</f>
        <v>-4.7573115618892601</v>
      </c>
    </row>
    <row r="152" spans="1:41" ht="15.5" x14ac:dyDescent="0.35">
      <c r="A152" t="s">
        <v>28</v>
      </c>
      <c r="E152" s="2">
        <f>100*E151/E149</f>
        <v>-28.945246589591584</v>
      </c>
      <c r="F152" s="2"/>
      <c r="G152" s="2">
        <f>100*G151/G149</f>
        <v>-30.568632387579402</v>
      </c>
      <c r="H152" s="2"/>
      <c r="I152" s="2">
        <f>100*I151/I149</f>
        <v>-28.613318062119529</v>
      </c>
      <c r="J152" s="2"/>
      <c r="K152" s="2">
        <f>100*K151/K149</f>
        <v>-35.212608114363775</v>
      </c>
      <c r="L152" s="2"/>
      <c r="M152" s="2">
        <f>100*M151/M149</f>
        <v>-17.00518152016403</v>
      </c>
      <c r="N152" s="2"/>
      <c r="O152" s="2">
        <f>100*O151/O149</f>
        <v>-28.092058607564546</v>
      </c>
      <c r="P152" s="2"/>
      <c r="Q152" s="2">
        <f>100*Q151/Q149</f>
        <v>-20.107593248955094</v>
      </c>
      <c r="R152" s="2"/>
      <c r="S152" s="2">
        <f>100*S151/S149</f>
        <v>-11.454564279109642</v>
      </c>
      <c r="T152" s="2"/>
      <c r="U152" s="2">
        <f>100*U151/U149</f>
        <v>-1.7455227224751926</v>
      </c>
      <c r="V152" s="2"/>
      <c r="W152" s="2">
        <f>100*W151/W149</f>
        <v>-2.2748951003706281</v>
      </c>
      <c r="X152" s="2">
        <f t="shared" ref="X152" si="207">100*X151/X149</f>
        <v>-26.43618194473261</v>
      </c>
      <c r="AA152" t="s">
        <v>28</v>
      </c>
      <c r="AB152" s="6">
        <f t="shared" si="193"/>
        <v>-28.945246589591584</v>
      </c>
      <c r="AC152" s="6">
        <f t="shared" si="194"/>
        <v>-30.568632387579402</v>
      </c>
      <c r="AD152" s="6">
        <f t="shared" si="195"/>
        <v>-28.613318062119529</v>
      </c>
      <c r="AE152" s="6">
        <f t="shared" si="196"/>
        <v>-35.212608114363775</v>
      </c>
      <c r="AF152" s="6">
        <f t="shared" si="197"/>
        <v>-17.00518152016403</v>
      </c>
      <c r="AG152" s="6">
        <f t="shared" si="198"/>
        <v>-28.092058607564546</v>
      </c>
      <c r="AH152" s="6">
        <f t="shared" si="199"/>
        <v>-20.107593248955094</v>
      </c>
      <c r="AI152" s="6">
        <f t="shared" si="200"/>
        <v>-11.454564279109642</v>
      </c>
      <c r="AJ152" s="6">
        <f t="shared" si="201"/>
        <v>-1.7455227224751926</v>
      </c>
      <c r="AK152" s="6">
        <f t="shared" si="202"/>
        <v>-2.2748951003706281</v>
      </c>
      <c r="AL152" s="6">
        <f t="shared" si="203"/>
        <v>-26.43618194473261</v>
      </c>
      <c r="AM152" s="2">
        <f>100*AM151/AM149</f>
        <v>-17.072665846745277</v>
      </c>
      <c r="AN152" s="2">
        <f>100*AN151/AN149</f>
        <v>-7.7091497487579392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F32DD-EE91-478B-894D-24B4C0D7D302}">
  <dimension ref="A2:AZ152"/>
  <sheetViews>
    <sheetView zoomScale="50" zoomScaleNormal="50" workbookViewId="0">
      <selection activeCell="O3" sqref="O3"/>
    </sheetView>
  </sheetViews>
  <sheetFormatPr defaultRowHeight="14.5" x14ac:dyDescent="0.35"/>
  <cols>
    <col min="1" max="1" width="68" customWidth="1"/>
    <col min="27" max="27" width="69.26953125" customWidth="1"/>
  </cols>
  <sheetData>
    <row r="2" spans="1:25" x14ac:dyDescent="0.35">
      <c r="N2">
        <f>+Koko_maa!N1</f>
        <v>0</v>
      </c>
      <c r="O2" t="s">
        <v>186</v>
      </c>
    </row>
    <row r="3" spans="1:25" x14ac:dyDescent="0.35">
      <c r="A3" s="8" t="s">
        <v>64</v>
      </c>
      <c r="O3" t="s">
        <v>304</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72</v>
      </c>
    </row>
    <row r="7" spans="1:25" ht="15.5" x14ac:dyDescent="0.35">
      <c r="A7" s="4" t="s">
        <v>73</v>
      </c>
    </row>
    <row r="8" spans="1:25" ht="15.5" x14ac:dyDescent="0.35">
      <c r="A8" s="4" t="s">
        <v>74</v>
      </c>
    </row>
    <row r="9" spans="1:25" ht="15.5" x14ac:dyDescent="0.35">
      <c r="A9" s="4" t="s">
        <v>75</v>
      </c>
    </row>
    <row r="10" spans="1:25" ht="15.5" x14ac:dyDescent="0.35">
      <c r="A10" s="4" t="s">
        <v>76</v>
      </c>
    </row>
    <row r="11" spans="1:25" ht="15.5" x14ac:dyDescent="0.35">
      <c r="A11" s="4" t="s">
        <v>77</v>
      </c>
    </row>
    <row r="12" spans="1:25" ht="15.5" x14ac:dyDescent="0.35">
      <c r="A12" s="4" t="s">
        <v>78</v>
      </c>
      <c r="F12" s="9"/>
    </row>
    <row r="13" spans="1:25" ht="15.5" x14ac:dyDescent="0.35">
      <c r="A13" s="4" t="s">
        <v>79</v>
      </c>
    </row>
    <row r="14" spans="1:25" ht="15.5" x14ac:dyDescent="0.35">
      <c r="A14" s="22"/>
      <c r="B14" s="24"/>
      <c r="C14" s="24"/>
      <c r="D14" s="24"/>
      <c r="E14" s="22" t="s">
        <v>72</v>
      </c>
      <c r="F14" s="22" t="s">
        <v>73</v>
      </c>
      <c r="G14" s="22" t="s">
        <v>80</v>
      </c>
      <c r="H14" s="22" t="s">
        <v>75</v>
      </c>
      <c r="I14" s="22" t="s">
        <v>76</v>
      </c>
      <c r="J14" s="22" t="s">
        <v>77</v>
      </c>
      <c r="K14" s="22" t="s">
        <v>78</v>
      </c>
      <c r="L14" s="22" t="s">
        <v>79</v>
      </c>
      <c r="M14" s="22" t="s">
        <v>81</v>
      </c>
      <c r="N14" s="22" t="s">
        <v>9</v>
      </c>
      <c r="O14" s="24"/>
    </row>
    <row r="15" spans="1:25" ht="15.5" x14ac:dyDescent="0.35">
      <c r="A15" s="22" t="s">
        <v>82</v>
      </c>
      <c r="B15" s="24"/>
      <c r="C15" s="24"/>
      <c r="D15" s="24"/>
      <c r="E15" s="53">
        <v>20606.799999999988</v>
      </c>
      <c r="F15" s="53">
        <v>13636.682000000001</v>
      </c>
      <c r="G15" s="53">
        <v>21441.100000000009</v>
      </c>
      <c r="H15" s="53">
        <v>9808.9750000000004</v>
      </c>
      <c r="I15" s="53">
        <v>1397.600000000001</v>
      </c>
      <c r="J15" s="53">
        <v>3179.5989999999988</v>
      </c>
      <c r="K15" s="53">
        <v>539.11400000000015</v>
      </c>
      <c r="L15" s="53">
        <v>653.98400000000004</v>
      </c>
      <c r="M15" s="53">
        <v>0.8</v>
      </c>
      <c r="N15" s="54">
        <v>0</v>
      </c>
      <c r="O15" s="26">
        <v>71264.653999999995</v>
      </c>
    </row>
    <row r="16" spans="1:25" ht="15.5" x14ac:dyDescent="0.35">
      <c r="A16" s="55" t="s">
        <v>65</v>
      </c>
      <c r="B16" s="26"/>
      <c r="C16" s="26"/>
      <c r="D16" s="26"/>
      <c r="E16" s="26">
        <v>22936.356412258392</v>
      </c>
      <c r="F16" s="26">
        <v>18072.196062677154</v>
      </c>
      <c r="G16" s="26">
        <v>5354.7771044970114</v>
      </c>
      <c r="H16" s="26">
        <v>2423.2519788019727</v>
      </c>
      <c r="I16" s="26">
        <v>1833.2695517885325</v>
      </c>
      <c r="J16" s="26">
        <v>91038.967005120343</v>
      </c>
      <c r="K16" s="26">
        <v>15983.289461214683</v>
      </c>
      <c r="L16" s="26">
        <v>2300.9227752518364</v>
      </c>
      <c r="M16" s="26">
        <v>68.330467951672063</v>
      </c>
      <c r="N16" s="26">
        <v>4865.9979043626863</v>
      </c>
      <c r="O16" s="26">
        <v>164877.35872392426</v>
      </c>
    </row>
    <row r="17" spans="1:22" ht="15.5" x14ac:dyDescent="0.35">
      <c r="A17" s="56" t="s">
        <v>210</v>
      </c>
      <c r="B17" s="26"/>
      <c r="C17" s="26"/>
      <c r="D17" s="26"/>
      <c r="E17" s="26">
        <v>413.62839703908401</v>
      </c>
      <c r="F17" s="26">
        <v>344.5407364654564</v>
      </c>
      <c r="G17" s="26">
        <v>119.12173004613692</v>
      </c>
      <c r="H17" s="26">
        <v>20.005739759808492</v>
      </c>
      <c r="I17" s="26">
        <v>29.331123748441634</v>
      </c>
      <c r="J17" s="26">
        <v>1345.903759219018</v>
      </c>
      <c r="K17" s="26">
        <v>281.55703413126201</v>
      </c>
      <c r="L17" s="26">
        <v>43.783502995924351</v>
      </c>
      <c r="M17" s="26">
        <v>2.7891555160510864</v>
      </c>
      <c r="N17" s="26">
        <v>100.1725145658457</v>
      </c>
      <c r="O17" s="26">
        <v>2700.8336934870281</v>
      </c>
    </row>
    <row r="18" spans="1:22" ht="15.5" x14ac:dyDescent="0.35">
      <c r="A18" s="56" t="s">
        <v>84</v>
      </c>
      <c r="B18" s="26"/>
      <c r="C18" s="26"/>
      <c r="D18" s="26"/>
      <c r="E18" s="26">
        <v>446.67314018046255</v>
      </c>
      <c r="F18" s="53">
        <v>357.62281721941059</v>
      </c>
      <c r="G18" s="26">
        <v>76.714923574933536</v>
      </c>
      <c r="H18" s="26">
        <v>18.465740791916556</v>
      </c>
      <c r="I18" s="26">
        <v>26.183543250015354</v>
      </c>
      <c r="J18" s="26">
        <v>1149.797926752078</v>
      </c>
      <c r="K18" s="26">
        <v>285.71505282861017</v>
      </c>
      <c r="L18" s="26">
        <v>47.204425481222415</v>
      </c>
      <c r="M18" s="26">
        <v>2.6229190364387813</v>
      </c>
      <c r="N18" s="26">
        <v>115.4178527707208</v>
      </c>
      <c r="O18" s="26">
        <v>2526.4183418858088</v>
      </c>
    </row>
    <row r="19" spans="1:22" ht="15.5" x14ac:dyDescent="0.35">
      <c r="A19" s="56" t="s">
        <v>85</v>
      </c>
      <c r="B19" s="26"/>
      <c r="C19" s="26"/>
      <c r="D19" s="26"/>
      <c r="E19" s="26">
        <v>952.82453198929079</v>
      </c>
      <c r="F19" s="53">
        <v>715.78079572600348</v>
      </c>
      <c r="G19" s="26">
        <v>108.58929012505831</v>
      </c>
      <c r="H19" s="26">
        <v>20.910443481636889</v>
      </c>
      <c r="I19" s="26">
        <v>42.156080269166686</v>
      </c>
      <c r="J19" s="26">
        <v>2092.2428174145648</v>
      </c>
      <c r="K19" s="26">
        <v>424.62010696207187</v>
      </c>
      <c r="L19" s="26">
        <v>181.69571745118617</v>
      </c>
      <c r="M19" s="26">
        <v>2.6316104974556214</v>
      </c>
      <c r="N19" s="26">
        <v>158.36876643506082</v>
      </c>
      <c r="O19" s="26">
        <v>4699.8201603514963</v>
      </c>
    </row>
    <row r="20" spans="1:22" ht="15.5" x14ac:dyDescent="0.35">
      <c r="A20" s="55" t="s">
        <v>66</v>
      </c>
      <c r="B20" s="26"/>
      <c r="C20" s="26"/>
      <c r="D20" s="26"/>
      <c r="E20" s="26">
        <f>E17*$N$2+E18+E19</f>
        <v>1399.4976721697533</v>
      </c>
      <c r="F20" s="26">
        <f t="shared" ref="F20:O20" si="0">F17*$N$2+F18+F19</f>
        <v>1073.4036129454141</v>
      </c>
      <c r="G20" s="26">
        <f t="shared" si="0"/>
        <v>185.30421369999186</v>
      </c>
      <c r="H20" s="26">
        <f t="shared" si="0"/>
        <v>39.376184273553449</v>
      </c>
      <c r="I20" s="26">
        <f t="shared" si="0"/>
        <v>68.339623519182041</v>
      </c>
      <c r="J20" s="26">
        <f t="shared" si="0"/>
        <v>3242.040744166643</v>
      </c>
      <c r="K20" s="26">
        <f t="shared" si="0"/>
        <v>710.33515979068204</v>
      </c>
      <c r="L20" s="26">
        <f t="shared" si="0"/>
        <v>228.90014293240858</v>
      </c>
      <c r="M20" s="26">
        <f t="shared" si="0"/>
        <v>5.2545295338944022</v>
      </c>
      <c r="N20" s="26">
        <f t="shared" si="0"/>
        <v>273.78661920578162</v>
      </c>
      <c r="O20" s="26">
        <f t="shared" si="0"/>
        <v>7226.2385022373055</v>
      </c>
      <c r="P20" s="3">
        <f t="shared" ref="P20" si="1">SUM(E20:N20)</f>
        <v>7226.2385022373055</v>
      </c>
    </row>
    <row r="21" spans="1:22" ht="15.5" x14ac:dyDescent="0.35">
      <c r="A21" s="55" t="s">
        <v>67</v>
      </c>
      <c r="B21" s="26"/>
      <c r="C21" s="26"/>
      <c r="D21" s="26"/>
      <c r="E21" s="26">
        <v>425.35337405870723</v>
      </c>
      <c r="F21" s="26">
        <v>171.92767832385215</v>
      </c>
      <c r="G21" s="26">
        <v>135.5830266638543</v>
      </c>
      <c r="H21" s="26">
        <v>23.758266697304197</v>
      </c>
      <c r="I21" s="26">
        <v>5.1831423128523246</v>
      </c>
      <c r="J21" s="26">
        <v>1534.2214063423826</v>
      </c>
      <c r="K21" s="26">
        <v>221.99349245988745</v>
      </c>
      <c r="L21" s="26">
        <v>31.900236900892555</v>
      </c>
      <c r="M21" s="26">
        <v>0</v>
      </c>
      <c r="N21" s="26">
        <v>0</v>
      </c>
      <c r="O21" s="26">
        <v>2549.9206237597327</v>
      </c>
      <c r="T21">
        <v>12</v>
      </c>
      <c r="U21">
        <v>270</v>
      </c>
      <c r="V21">
        <f>+T21*U21</f>
        <v>3240</v>
      </c>
    </row>
    <row r="22" spans="1:22" ht="15.5" x14ac:dyDescent="0.35">
      <c r="A22" s="55" t="s">
        <v>68</v>
      </c>
      <c r="B22" s="26"/>
      <c r="C22" s="26"/>
      <c r="D22" s="26"/>
      <c r="E22" s="26">
        <v>906.10158078832046</v>
      </c>
      <c r="F22" s="26">
        <v>844.56459564074862</v>
      </c>
      <c r="G22" s="26">
        <v>31.710804725389654</v>
      </c>
      <c r="H22" s="26">
        <v>10.824328069485128</v>
      </c>
      <c r="I22" s="26">
        <v>50.899207815986429</v>
      </c>
      <c r="J22" s="26">
        <v>1260.5526149823704</v>
      </c>
      <c r="K22" s="26">
        <v>401.40435340841037</v>
      </c>
      <c r="L22" s="26">
        <v>81.322743314468525</v>
      </c>
      <c r="M22" s="26">
        <v>4.3076817800411042</v>
      </c>
      <c r="N22" s="26">
        <v>0</v>
      </c>
      <c r="O22" s="26">
        <v>3591.6879105252206</v>
      </c>
    </row>
    <row r="23" spans="1:22" ht="15.5" x14ac:dyDescent="0.35">
      <c r="A23" s="55" t="s">
        <v>86</v>
      </c>
      <c r="B23" s="26"/>
      <c r="C23" s="26"/>
      <c r="D23" s="26"/>
      <c r="E23" s="26">
        <v>52.849451788731152</v>
      </c>
      <c r="F23" s="26">
        <v>48.987197133900814</v>
      </c>
      <c r="G23" s="26">
        <v>13.593702575271891</v>
      </c>
      <c r="H23" s="26">
        <v>4.6877074921625503</v>
      </c>
      <c r="I23" s="26">
        <v>1.3436185203698454</v>
      </c>
      <c r="J23" s="26">
        <v>349.34638222119492</v>
      </c>
      <c r="K23" s="26">
        <v>67.453319109953952</v>
      </c>
      <c r="L23" s="26">
        <v>5.5775802978595221</v>
      </c>
      <c r="M23" s="26">
        <v>0</v>
      </c>
      <c r="N23" s="26">
        <v>0</v>
      </c>
      <c r="O23" s="26">
        <v>543.83895913944468</v>
      </c>
    </row>
    <row r="24" spans="1:22" ht="15.5" x14ac:dyDescent="0.35">
      <c r="A24" s="57" t="s">
        <v>87</v>
      </c>
      <c r="B24" s="27"/>
      <c r="C24" s="27"/>
      <c r="D24" s="27"/>
      <c r="E24" s="27">
        <v>29.53504722231007</v>
      </c>
      <c r="F24" s="27">
        <v>16.876803892414635</v>
      </c>
      <c r="G24" s="27">
        <v>7.6232935653516947</v>
      </c>
      <c r="H24" s="27">
        <v>11.984769005375959</v>
      </c>
      <c r="I24" s="27">
        <v>15.322303975518157</v>
      </c>
      <c r="J24" s="27">
        <v>25.402230336653041</v>
      </c>
      <c r="K24" s="27">
        <v>12.988796085396585</v>
      </c>
      <c r="L24" s="27">
        <v>24.94912451807657</v>
      </c>
      <c r="M24" s="27">
        <v>0</v>
      </c>
      <c r="N24" s="27">
        <v>16.841359501839761</v>
      </c>
      <c r="O24" s="27">
        <v>22.939044792278569</v>
      </c>
    </row>
    <row r="25" spans="1:22" ht="15.5" x14ac:dyDescent="0.35">
      <c r="A25" s="22" t="s">
        <v>88</v>
      </c>
      <c r="B25" s="24"/>
      <c r="C25" s="24"/>
      <c r="D25" s="24"/>
      <c r="E25" s="53">
        <v>637.19845052999267</v>
      </c>
      <c r="F25" s="53">
        <v>393.44611379862295</v>
      </c>
      <c r="G25" s="53">
        <v>76.291945496147733</v>
      </c>
      <c r="H25" s="53">
        <v>12.841825052644953</v>
      </c>
      <c r="I25" s="53">
        <v>26.468027393263583</v>
      </c>
      <c r="J25" s="53">
        <v>1421.5982613380165</v>
      </c>
      <c r="K25" s="53">
        <v>285.36588091781601</v>
      </c>
      <c r="L25" s="53">
        <v>107.44547971725029</v>
      </c>
      <c r="M25" s="26">
        <v>0</v>
      </c>
      <c r="N25" s="26">
        <v>100.14469133288793</v>
      </c>
      <c r="O25" s="26">
        <v>3060.8006755766423</v>
      </c>
    </row>
    <row r="26" spans="1:22" ht="15.5" x14ac:dyDescent="0.35">
      <c r="A26" s="22" t="s">
        <v>89</v>
      </c>
      <c r="B26" s="24"/>
      <c r="C26" s="24"/>
      <c r="D26" s="24"/>
      <c r="E26" s="53">
        <v>281.41717546879192</v>
      </c>
      <c r="F26" s="53">
        <v>120.8009211942426</v>
      </c>
      <c r="G26" s="53">
        <v>8.2780803667646534</v>
      </c>
      <c r="H26" s="53">
        <v>2.5060683492738756</v>
      </c>
      <c r="I26" s="53">
        <v>6.4592827630051524</v>
      </c>
      <c r="J26" s="53">
        <v>531.47633968172693</v>
      </c>
      <c r="K26" s="53">
        <v>55.153039830896375</v>
      </c>
      <c r="L26" s="53">
        <v>45.331490790909015</v>
      </c>
      <c r="M26" s="53">
        <v>0</v>
      </c>
      <c r="N26" s="53">
        <v>26.671453293957534</v>
      </c>
      <c r="O26" s="26">
        <v>1078.0938517395682</v>
      </c>
    </row>
    <row r="27" spans="1:22" ht="15.5" x14ac:dyDescent="0.35">
      <c r="A27" s="22" t="s">
        <v>90</v>
      </c>
      <c r="B27" s="24"/>
      <c r="C27" s="24"/>
      <c r="D27" s="24"/>
      <c r="E27" s="26">
        <v>671.40735652049887</v>
      </c>
      <c r="F27" s="26">
        <v>594.97987453176086</v>
      </c>
      <c r="G27" s="26">
        <v>100.31120975829366</v>
      </c>
      <c r="H27" s="26">
        <v>18.404375132363015</v>
      </c>
      <c r="I27" s="26">
        <v>35.696797506161531</v>
      </c>
      <c r="J27" s="26">
        <v>1560.7664777328378</v>
      </c>
      <c r="K27" s="26">
        <v>369.4670671311755</v>
      </c>
      <c r="L27" s="26">
        <v>136.36422666027715</v>
      </c>
      <c r="M27" s="26">
        <v>2.6316104974556214</v>
      </c>
      <c r="N27" s="26"/>
      <c r="O27" s="26">
        <v>3490.0289954708242</v>
      </c>
    </row>
    <row r="28" spans="1:22" ht="15.5" x14ac:dyDescent="0.35">
      <c r="A28" s="55" t="s">
        <v>91</v>
      </c>
      <c r="B28" s="26"/>
      <c r="C28" s="26"/>
      <c r="D28" s="26"/>
      <c r="E28" s="58">
        <v>44.3</v>
      </c>
      <c r="F28" s="26">
        <v>28.4</v>
      </c>
      <c r="G28" s="26">
        <v>4.7</v>
      </c>
      <c r="H28" s="26">
        <v>6.6</v>
      </c>
      <c r="I28" s="26">
        <v>10.1</v>
      </c>
      <c r="J28" s="26">
        <v>142.9</v>
      </c>
      <c r="K28" s="26">
        <v>25.6</v>
      </c>
      <c r="L28" s="26">
        <v>3.7</v>
      </c>
      <c r="M28" s="26">
        <v>0</v>
      </c>
      <c r="N28" s="26">
        <v>17.399999999999999</v>
      </c>
      <c r="O28" s="26">
        <v>283.7</v>
      </c>
    </row>
    <row r="29" spans="1:22" ht="15.5" x14ac:dyDescent="0.35">
      <c r="A29" s="22" t="s">
        <v>92</v>
      </c>
      <c r="B29" s="24"/>
      <c r="C29" s="24"/>
      <c r="D29" s="24"/>
      <c r="E29" s="59">
        <v>333.64460343025149</v>
      </c>
      <c r="F29" s="59">
        <v>298.97598397535609</v>
      </c>
      <c r="G29" s="59">
        <v>8.1070277669756798</v>
      </c>
      <c r="H29" s="59">
        <v>1.5321849307200224</v>
      </c>
      <c r="I29" s="59">
        <v>5.2922277173427119</v>
      </c>
      <c r="J29" s="59">
        <v>737.06555227292188</v>
      </c>
      <c r="K29" s="59">
        <v>129.70202578867847</v>
      </c>
      <c r="L29" s="59">
        <v>64.005980566356286</v>
      </c>
      <c r="M29" s="59">
        <v>0</v>
      </c>
      <c r="N29" s="59">
        <v>55.356813089614029</v>
      </c>
      <c r="O29" s="26">
        <v>1633.6823995382167</v>
      </c>
    </row>
    <row r="30" spans="1:22" ht="15.5" x14ac:dyDescent="0.35">
      <c r="A30" s="4"/>
      <c r="E30" s="9"/>
      <c r="F30" s="9"/>
      <c r="G30" s="9"/>
      <c r="H30" s="9"/>
      <c r="I30" s="9"/>
      <c r="J30" s="9"/>
      <c r="K30" s="9"/>
      <c r="L30" s="9"/>
      <c r="M30" s="9"/>
      <c r="N30" s="9"/>
    </row>
    <row r="31" spans="1:22" ht="15.5" x14ac:dyDescent="0.35">
      <c r="A31" s="4" t="s">
        <v>221</v>
      </c>
      <c r="E31" s="4"/>
      <c r="F31" s="4"/>
    </row>
    <row r="32" spans="1:22" ht="15.5" x14ac:dyDescent="0.35">
      <c r="A32" s="4" t="s">
        <v>222</v>
      </c>
      <c r="E32" t="s">
        <v>95</v>
      </c>
      <c r="G32" t="s">
        <v>95</v>
      </c>
      <c r="I32" t="s">
        <v>95</v>
      </c>
      <c r="K32" t="s">
        <v>95</v>
      </c>
      <c r="M32" t="s">
        <v>95</v>
      </c>
      <c r="O32" t="s">
        <v>95</v>
      </c>
      <c r="Q32" t="s">
        <v>95</v>
      </c>
      <c r="S32" t="s">
        <v>95</v>
      </c>
    </row>
    <row r="33" spans="1:39" ht="23.5" x14ac:dyDescent="0.55000000000000004">
      <c r="A33" s="14" t="s">
        <v>64</v>
      </c>
      <c r="E33" s="4" t="s">
        <v>72</v>
      </c>
      <c r="F33" s="4"/>
      <c r="G33" s="4" t="s">
        <v>73</v>
      </c>
      <c r="H33" s="4"/>
      <c r="I33" s="4" t="s">
        <v>80</v>
      </c>
      <c r="J33" s="4"/>
      <c r="K33" s="4" t="s">
        <v>75</v>
      </c>
      <c r="L33" s="4"/>
      <c r="M33" s="4" t="s">
        <v>76</v>
      </c>
      <c r="N33" s="4"/>
      <c r="O33" s="4" t="s">
        <v>77</v>
      </c>
      <c r="P33" s="4"/>
      <c r="Q33" s="4" t="s">
        <v>78</v>
      </c>
      <c r="R33" s="4"/>
      <c r="S33" s="4" t="s">
        <v>79</v>
      </c>
      <c r="T33" s="4"/>
      <c r="U33" s="4" t="s">
        <v>81</v>
      </c>
      <c r="V33" s="4"/>
      <c r="W33" s="4" t="s">
        <v>9</v>
      </c>
      <c r="X33" s="4" t="s">
        <v>10</v>
      </c>
      <c r="AB33" s="4" t="s">
        <v>0</v>
      </c>
      <c r="AC33" s="4" t="s">
        <v>1</v>
      </c>
      <c r="AD33" s="4" t="s">
        <v>2</v>
      </c>
      <c r="AE33" s="4" t="s">
        <v>3</v>
      </c>
      <c r="AF33" s="4" t="s">
        <v>4</v>
      </c>
      <c r="AG33" s="4" t="s">
        <v>5</v>
      </c>
      <c r="AH33" s="4" t="s">
        <v>6</v>
      </c>
      <c r="AI33" s="4" t="s">
        <v>79</v>
      </c>
      <c r="AJ33" s="4" t="s">
        <v>81</v>
      </c>
      <c r="AK33" s="4" t="s">
        <v>9</v>
      </c>
      <c r="AL33" s="4" t="s">
        <v>10</v>
      </c>
    </row>
    <row r="34" spans="1:39" ht="23.5" x14ac:dyDescent="0.55000000000000004">
      <c r="A34" s="14" t="s">
        <v>96</v>
      </c>
      <c r="E34" s="9">
        <f>+E15</f>
        <v>20606.799999999988</v>
      </c>
      <c r="F34" s="9"/>
      <c r="G34" s="9">
        <f>+F15</f>
        <v>13636.682000000001</v>
      </c>
      <c r="H34" s="9"/>
      <c r="I34" s="10">
        <f>+G15</f>
        <v>21441.100000000009</v>
      </c>
      <c r="J34" s="9"/>
      <c r="K34" s="10">
        <f>+H15</f>
        <v>9808.9750000000004</v>
      </c>
      <c r="L34" s="9"/>
      <c r="M34" s="9">
        <f>+I15</f>
        <v>1397.600000000001</v>
      </c>
      <c r="N34" s="9"/>
      <c r="O34" s="9">
        <f>+J15</f>
        <v>3179.5989999999988</v>
      </c>
      <c r="P34" s="9"/>
      <c r="Q34" s="9">
        <f>+K15</f>
        <v>539.11400000000015</v>
      </c>
      <c r="R34" s="9"/>
      <c r="S34" s="9">
        <f>+L15</f>
        <v>653.98400000000004</v>
      </c>
      <c r="T34" s="9"/>
      <c r="U34" s="9">
        <f>+M15</f>
        <v>0.8</v>
      </c>
      <c r="V34" s="9"/>
      <c r="W34" s="9">
        <f>+N15</f>
        <v>0</v>
      </c>
      <c r="X34">
        <f>SUM(E34:U34)</f>
        <v>71264.653999999995</v>
      </c>
      <c r="Y34" t="s">
        <v>97</v>
      </c>
      <c r="AA34" t="s">
        <v>98</v>
      </c>
      <c r="AB34" s="3">
        <f t="shared" ref="AB34:AB52" si="2">+E34</f>
        <v>20606.799999999988</v>
      </c>
      <c r="AC34" s="2">
        <f t="shared" ref="AC34:AC52" si="3">+G34</f>
        <v>13636.682000000001</v>
      </c>
      <c r="AD34" s="3">
        <f t="shared" ref="AD34:AD52" si="4">+I34</f>
        <v>21441.100000000009</v>
      </c>
      <c r="AE34" s="3">
        <f t="shared" ref="AE34:AE52" si="5">+K34</f>
        <v>9808.9750000000004</v>
      </c>
      <c r="AF34" s="3">
        <f t="shared" ref="AF34:AF52" si="6">+M34</f>
        <v>1397.600000000001</v>
      </c>
      <c r="AG34" s="3">
        <f t="shared" ref="AG34:AG52" si="7">+O34</f>
        <v>3179.5989999999988</v>
      </c>
      <c r="AH34" s="3">
        <f t="shared" ref="AH34:AH52" si="8">+Q34</f>
        <v>539.11400000000015</v>
      </c>
      <c r="AI34" s="2">
        <f t="shared" ref="AI34:AI52" si="9">+S34</f>
        <v>653.98400000000004</v>
      </c>
      <c r="AJ34">
        <f t="shared" ref="AJ34:AJ52" si="10">+U34</f>
        <v>0.8</v>
      </c>
      <c r="AK34">
        <f t="shared" ref="AK34:AK52" si="11">+W34</f>
        <v>0</v>
      </c>
      <c r="AL34" s="3">
        <f>SUM(AB34:AK34)</f>
        <v>71264.653999999995</v>
      </c>
      <c r="AM34" t="s">
        <v>98</v>
      </c>
    </row>
    <row r="35" spans="1:39" ht="23.5" x14ac:dyDescent="0.55000000000000004">
      <c r="A35" s="14" t="s">
        <v>99</v>
      </c>
      <c r="E35" s="15">
        <f>+E34/E36</f>
        <v>0.84676707579314925</v>
      </c>
      <c r="F35" s="15"/>
      <c r="G35" s="15">
        <f>+G34/G36</f>
        <v>0.71226194170157631</v>
      </c>
      <c r="H35" s="15"/>
      <c r="I35" s="15">
        <f>+I34/I36</f>
        <v>3.8701778491182739</v>
      </c>
      <c r="J35" s="15"/>
      <c r="K35" s="15">
        <f>+K34/K36</f>
        <v>3.983132795716009</v>
      </c>
      <c r="L35" s="15"/>
      <c r="M35" s="15">
        <f>+M34/M36</f>
        <v>0.73495648745691622</v>
      </c>
      <c r="N35" s="15"/>
      <c r="O35" s="15">
        <f>+O34/O36</f>
        <v>3.3724703160314333E-2</v>
      </c>
      <c r="P35" s="15"/>
      <c r="Q35" s="15">
        <f>+Q34/Q36</f>
        <v>3.2294604212055912E-2</v>
      </c>
      <c r="R35" s="15"/>
      <c r="S35" s="15">
        <f>+S34/S36</f>
        <v>0.2585097934322575</v>
      </c>
      <c r="T35" s="15"/>
      <c r="U35" s="15">
        <f>+U34/U36</f>
        <v>1.0871781305107991E-2</v>
      </c>
      <c r="V35" s="15"/>
      <c r="W35" s="15">
        <f>+W34/W36</f>
        <v>0</v>
      </c>
      <c r="X35" s="4"/>
      <c r="AA35" t="s">
        <v>100</v>
      </c>
      <c r="AB35" s="1">
        <f t="shared" si="2"/>
        <v>0.84676707579314925</v>
      </c>
      <c r="AC35" s="1">
        <f t="shared" si="3"/>
        <v>0.71226194170157631</v>
      </c>
      <c r="AD35" s="1">
        <f t="shared" si="4"/>
        <v>3.8701778491182739</v>
      </c>
      <c r="AE35" s="1">
        <f t="shared" si="5"/>
        <v>3.983132795716009</v>
      </c>
      <c r="AF35" s="1">
        <f t="shared" si="6"/>
        <v>0.73495648745691622</v>
      </c>
      <c r="AG35" s="1">
        <f t="shared" si="7"/>
        <v>3.3724703160314333E-2</v>
      </c>
      <c r="AH35" s="1">
        <f t="shared" si="8"/>
        <v>3.2294604212055912E-2</v>
      </c>
      <c r="AI35" s="1">
        <f t="shared" si="9"/>
        <v>0.2585097934322575</v>
      </c>
      <c r="AJ35" s="1">
        <f t="shared" si="10"/>
        <v>1.0871781305107991E-2</v>
      </c>
      <c r="AK35" s="1">
        <f t="shared" si="11"/>
        <v>0</v>
      </c>
      <c r="AL35" s="1">
        <f>+AL34/AL36</f>
        <v>0.41407997943442754</v>
      </c>
      <c r="AM35" t="s">
        <v>100</v>
      </c>
    </row>
    <row r="36" spans="1:39" ht="23.5" x14ac:dyDescent="0.55000000000000004">
      <c r="A36" s="14" t="s">
        <v>101</v>
      </c>
      <c r="E36" s="11">
        <f>+E37+E42</f>
        <v>24335.854084428145</v>
      </c>
      <c r="F36" s="11"/>
      <c r="G36" s="11">
        <f>+G37+G42</f>
        <v>19145.599675622569</v>
      </c>
      <c r="H36" s="11"/>
      <c r="I36" s="11">
        <f>+I37+I42</f>
        <v>5540.0813181970034</v>
      </c>
      <c r="J36" s="11"/>
      <c r="K36" s="11">
        <f>+K37+K42</f>
        <v>2462.6281630755261</v>
      </c>
      <c r="L36" s="11"/>
      <c r="M36" s="11">
        <f>+M37+M42</f>
        <v>1901.6091753077144</v>
      </c>
      <c r="N36" s="11"/>
      <c r="O36" s="11">
        <f>+O37+O42</f>
        <v>94281.00774928699</v>
      </c>
      <c r="P36" s="11"/>
      <c r="Q36" s="11">
        <f>+Q37+Q42</f>
        <v>16693.624621005365</v>
      </c>
      <c r="R36" s="11"/>
      <c r="S36" s="11">
        <f>+S37+S42</f>
        <v>2529.8229181842448</v>
      </c>
      <c r="T36" s="11"/>
      <c r="U36" s="11">
        <f>+U37+U42</f>
        <v>73.584997485566461</v>
      </c>
      <c r="V36" s="11"/>
      <c r="W36" s="11">
        <f>+W37+W42</f>
        <v>5139.7845235684681</v>
      </c>
      <c r="X36" s="11">
        <f>+W36+U36+S36+Q36+O36+M36+K36+I36+G36+E36</f>
        <v>172103.5972261616</v>
      </c>
      <c r="AA36" t="s">
        <v>101</v>
      </c>
      <c r="AB36" s="3">
        <f t="shared" si="2"/>
        <v>24335.854084428145</v>
      </c>
      <c r="AC36" s="3">
        <f t="shared" si="3"/>
        <v>19145.599675622569</v>
      </c>
      <c r="AD36" s="3">
        <f t="shared" si="4"/>
        <v>5540.0813181970034</v>
      </c>
      <c r="AE36" s="3">
        <f t="shared" si="5"/>
        <v>2462.6281630755261</v>
      </c>
      <c r="AF36" s="3">
        <f t="shared" si="6"/>
        <v>1901.6091753077144</v>
      </c>
      <c r="AG36" s="3">
        <f t="shared" si="7"/>
        <v>94281.00774928699</v>
      </c>
      <c r="AH36" s="3">
        <f t="shared" si="8"/>
        <v>16693.624621005365</v>
      </c>
      <c r="AI36" s="3">
        <f t="shared" si="9"/>
        <v>2529.8229181842448</v>
      </c>
      <c r="AJ36" s="3">
        <f t="shared" si="10"/>
        <v>73.584997485566461</v>
      </c>
      <c r="AK36" s="3">
        <f t="shared" si="11"/>
        <v>5139.7845235684681</v>
      </c>
      <c r="AL36" s="3">
        <f>SUM(AB36:AK36)</f>
        <v>172103.5972261616</v>
      </c>
      <c r="AM36" t="s">
        <v>101</v>
      </c>
    </row>
    <row r="37" spans="1:39" ht="15.5" x14ac:dyDescent="0.35">
      <c r="A37" s="4" t="s">
        <v>65</v>
      </c>
      <c r="E37" s="3">
        <f>+E16</f>
        <v>22936.356412258392</v>
      </c>
      <c r="F37" s="3"/>
      <c r="G37" s="3">
        <f>+F16</f>
        <v>18072.196062677154</v>
      </c>
      <c r="H37" s="3"/>
      <c r="I37" s="3">
        <f>+G16</f>
        <v>5354.7771044970114</v>
      </c>
      <c r="J37" s="3"/>
      <c r="K37" s="3">
        <f>+H16</f>
        <v>2423.2519788019727</v>
      </c>
      <c r="L37" s="3"/>
      <c r="M37" s="3">
        <f>+I16</f>
        <v>1833.2695517885325</v>
      </c>
      <c r="N37" s="3"/>
      <c r="O37" s="3">
        <f>+J16</f>
        <v>91038.967005120343</v>
      </c>
      <c r="P37" s="3"/>
      <c r="Q37" s="3">
        <f>+K16</f>
        <v>15983.289461214683</v>
      </c>
      <c r="R37" s="3"/>
      <c r="S37" s="3">
        <f>+L16</f>
        <v>2300.9227752518364</v>
      </c>
      <c r="T37" s="3"/>
      <c r="U37" s="3">
        <f>+M16</f>
        <v>68.330467951672063</v>
      </c>
      <c r="V37" s="3"/>
      <c r="W37" s="3">
        <f>+N16</f>
        <v>4865.9979043626863</v>
      </c>
      <c r="X37" s="11">
        <f>+W37+U37+S37+Q37+O37+M37+K37+I37+G37+E37</f>
        <v>164877.35872392426</v>
      </c>
      <c r="AA37" s="4" t="s">
        <v>65</v>
      </c>
      <c r="AB37" s="3">
        <f t="shared" si="2"/>
        <v>22936.356412258392</v>
      </c>
      <c r="AC37" s="3">
        <f t="shared" si="3"/>
        <v>18072.196062677154</v>
      </c>
      <c r="AD37" s="3">
        <f t="shared" si="4"/>
        <v>5354.7771044970114</v>
      </c>
      <c r="AE37" s="3">
        <f t="shared" si="5"/>
        <v>2423.2519788019727</v>
      </c>
      <c r="AF37" s="3">
        <f t="shared" si="6"/>
        <v>1833.2695517885325</v>
      </c>
      <c r="AG37" s="3">
        <f t="shared" si="7"/>
        <v>91038.967005120343</v>
      </c>
      <c r="AH37" s="3">
        <f t="shared" si="8"/>
        <v>15983.289461214683</v>
      </c>
      <c r="AI37" s="3">
        <f t="shared" si="9"/>
        <v>2300.9227752518364</v>
      </c>
      <c r="AJ37" s="3">
        <f t="shared" si="10"/>
        <v>68.330467951672063</v>
      </c>
      <c r="AK37" s="3">
        <f t="shared" si="11"/>
        <v>4865.9979043626863</v>
      </c>
      <c r="AL37" s="3">
        <f>SUM(AB37:AK37)</f>
        <v>164877.35872392426</v>
      </c>
      <c r="AM37" s="4" t="s">
        <v>65</v>
      </c>
    </row>
    <row r="38" spans="1:39" ht="15.5" x14ac:dyDescent="0.35">
      <c r="A38" s="4" t="s">
        <v>102</v>
      </c>
      <c r="E38" s="16">
        <f>+E37/E36</f>
        <v>0.94249235439551493</v>
      </c>
      <c r="G38" s="16">
        <f>+G37/G36</f>
        <v>0.94393470922134959</v>
      </c>
      <c r="I38" s="16">
        <f>+I37/I36</f>
        <v>0.96655207693588541</v>
      </c>
      <c r="K38" s="16">
        <f>+K37/K36</f>
        <v>0.98401050354903064</v>
      </c>
      <c r="M38" s="16">
        <f>+M37/M36</f>
        <v>0.96406221404136661</v>
      </c>
      <c r="O38" s="16">
        <f>+O37/O36</f>
        <v>0.96561300285644047</v>
      </c>
      <c r="Q38" s="16">
        <f>+Q37/Q36</f>
        <v>0.95744871614658944</v>
      </c>
      <c r="S38" s="16">
        <f>+S37/S36</f>
        <v>0.90951930220606136</v>
      </c>
      <c r="U38" s="16">
        <f>+U37/U36</f>
        <v>0.92859238005783629</v>
      </c>
      <c r="W38" s="16">
        <f>+W37/W36</f>
        <v>0.94673188769872862</v>
      </c>
      <c r="X38" s="16">
        <f>+X37/X36</f>
        <v>0.95801227505581232</v>
      </c>
      <c r="AA38" s="4" t="s">
        <v>102</v>
      </c>
      <c r="AB38" s="17">
        <f t="shared" si="2"/>
        <v>0.94249235439551493</v>
      </c>
      <c r="AC38" s="17">
        <f t="shared" si="3"/>
        <v>0.94393470922134959</v>
      </c>
      <c r="AD38" s="16">
        <f t="shared" si="4"/>
        <v>0.96655207693588541</v>
      </c>
      <c r="AE38" s="16">
        <f t="shared" si="5"/>
        <v>0.98401050354903064</v>
      </c>
      <c r="AF38" s="17">
        <f t="shared" si="6"/>
        <v>0.96406221404136661</v>
      </c>
      <c r="AG38" s="17">
        <f t="shared" si="7"/>
        <v>0.96561300285644047</v>
      </c>
      <c r="AH38" s="17">
        <f t="shared" si="8"/>
        <v>0.95744871614658944</v>
      </c>
      <c r="AI38" s="17">
        <f t="shared" si="9"/>
        <v>0.90951930220606136</v>
      </c>
      <c r="AJ38" s="17">
        <f t="shared" si="10"/>
        <v>0.92859238005783629</v>
      </c>
      <c r="AK38" s="17">
        <f t="shared" si="11"/>
        <v>0.94673188769872862</v>
      </c>
      <c r="AL38" s="17">
        <f>+X38</f>
        <v>0.95801227505581232</v>
      </c>
      <c r="AM38" s="4" t="s">
        <v>102</v>
      </c>
    </row>
    <row r="39" spans="1:39" ht="15.5" x14ac:dyDescent="0.35">
      <c r="A39" s="5" t="s">
        <v>104</v>
      </c>
      <c r="E39" s="3">
        <f>+E17</f>
        <v>413.62839703908401</v>
      </c>
      <c r="F39" s="3"/>
      <c r="G39" s="3">
        <f>+F17</f>
        <v>344.5407364654564</v>
      </c>
      <c r="H39" s="3"/>
      <c r="I39" s="3">
        <f>+G17</f>
        <v>119.12173004613692</v>
      </c>
      <c r="J39" s="3"/>
      <c r="K39" s="3">
        <f>+H17</f>
        <v>20.005739759808492</v>
      </c>
      <c r="L39" s="3"/>
      <c r="M39" s="3">
        <f>+I17</f>
        <v>29.331123748441634</v>
      </c>
      <c r="N39" s="3"/>
      <c r="O39" s="3">
        <f>+J17</f>
        <v>1345.903759219018</v>
      </c>
      <c r="P39" s="3"/>
      <c r="Q39" s="3">
        <f>+K17</f>
        <v>281.55703413126201</v>
      </c>
      <c r="R39" s="3"/>
      <c r="S39" s="3">
        <f>+L17</f>
        <v>43.783502995924351</v>
      </c>
      <c r="T39" s="3"/>
      <c r="U39" s="3">
        <f>+M17</f>
        <v>2.7891555160510864</v>
      </c>
      <c r="V39" s="3"/>
      <c r="W39" s="3">
        <f>+N17</f>
        <v>100.1725145658457</v>
      </c>
      <c r="X39" s="11">
        <f>+W39+U39+S39+Q39+O39+M39+K39+I39+G39+E39</f>
        <v>2700.8336934870285</v>
      </c>
      <c r="AA39" s="5" t="s">
        <v>104</v>
      </c>
      <c r="AB39" s="3">
        <f t="shared" si="2"/>
        <v>413.62839703908401</v>
      </c>
      <c r="AC39" s="3">
        <f t="shared" si="3"/>
        <v>344.5407364654564</v>
      </c>
      <c r="AD39" s="3">
        <f t="shared" si="4"/>
        <v>119.12173004613692</v>
      </c>
      <c r="AE39" s="3">
        <f t="shared" si="5"/>
        <v>20.005739759808492</v>
      </c>
      <c r="AF39" s="3">
        <f t="shared" si="6"/>
        <v>29.331123748441634</v>
      </c>
      <c r="AG39" s="3">
        <f t="shared" si="7"/>
        <v>1345.903759219018</v>
      </c>
      <c r="AH39" s="3">
        <f t="shared" si="8"/>
        <v>281.55703413126201</v>
      </c>
      <c r="AI39" s="3">
        <f t="shared" si="9"/>
        <v>43.783502995924351</v>
      </c>
      <c r="AJ39" s="3">
        <f t="shared" si="10"/>
        <v>2.7891555160510864</v>
      </c>
      <c r="AK39" s="3">
        <f t="shared" si="11"/>
        <v>100.1725145658457</v>
      </c>
      <c r="AL39" s="3">
        <f>SUM(AB39:AK39)</f>
        <v>2700.8336934870281</v>
      </c>
      <c r="AM39" s="5" t="s">
        <v>104</v>
      </c>
    </row>
    <row r="40" spans="1:39" ht="15.5" x14ac:dyDescent="0.35">
      <c r="A40" s="18" t="s">
        <v>84</v>
      </c>
      <c r="E40" s="3">
        <f>+E18</f>
        <v>446.67314018046255</v>
      </c>
      <c r="F40" s="3"/>
      <c r="G40" s="3">
        <f>+F18</f>
        <v>357.62281721941059</v>
      </c>
      <c r="H40" s="3"/>
      <c r="I40" s="3">
        <f>+G18</f>
        <v>76.714923574933536</v>
      </c>
      <c r="J40" s="3"/>
      <c r="K40" s="3">
        <f>+H18</f>
        <v>18.465740791916556</v>
      </c>
      <c r="L40" s="3"/>
      <c r="M40" s="3">
        <f>+I18</f>
        <v>26.183543250015354</v>
      </c>
      <c r="N40" s="3"/>
      <c r="O40" s="3">
        <f>+J18</f>
        <v>1149.797926752078</v>
      </c>
      <c r="P40" s="3"/>
      <c r="Q40" s="3">
        <f>+K18</f>
        <v>285.71505282861017</v>
      </c>
      <c r="R40" s="3"/>
      <c r="S40" s="3">
        <f>+L18</f>
        <v>47.204425481222415</v>
      </c>
      <c r="T40" s="3"/>
      <c r="U40" s="3">
        <f>+M18</f>
        <v>2.6229190364387813</v>
      </c>
      <c r="V40" s="3"/>
      <c r="W40" s="3">
        <f>+N18</f>
        <v>115.4178527707208</v>
      </c>
      <c r="X40" s="11">
        <f>+W40+U40+S40+Q40+O40+M40+K40+I40+G40+E40</f>
        <v>2526.4183418858088</v>
      </c>
      <c r="AA40" s="5" t="s">
        <v>84</v>
      </c>
      <c r="AB40" s="3">
        <f t="shared" si="2"/>
        <v>446.67314018046255</v>
      </c>
      <c r="AC40" s="3">
        <f t="shared" si="3"/>
        <v>357.62281721941059</v>
      </c>
      <c r="AD40" s="3">
        <f t="shared" si="4"/>
        <v>76.714923574933536</v>
      </c>
      <c r="AE40" s="3">
        <f t="shared" si="5"/>
        <v>18.465740791916556</v>
      </c>
      <c r="AF40" s="3">
        <f t="shared" si="6"/>
        <v>26.183543250015354</v>
      </c>
      <c r="AG40" s="3">
        <f t="shared" si="7"/>
        <v>1149.797926752078</v>
      </c>
      <c r="AH40" s="3">
        <f t="shared" si="8"/>
        <v>285.71505282861017</v>
      </c>
      <c r="AI40" s="3">
        <f t="shared" si="9"/>
        <v>47.204425481222415</v>
      </c>
      <c r="AJ40" s="3">
        <f t="shared" si="10"/>
        <v>2.6229190364387813</v>
      </c>
      <c r="AK40" s="3">
        <f t="shared" si="11"/>
        <v>115.4178527707208</v>
      </c>
      <c r="AL40" s="3">
        <f t="shared" ref="AL40:AL43" si="12">SUM(AB40:AK40)</f>
        <v>2526.4183418858088</v>
      </c>
      <c r="AM40" s="5" t="s">
        <v>84</v>
      </c>
    </row>
    <row r="41" spans="1:39" ht="15.5" x14ac:dyDescent="0.35">
      <c r="A41" s="18" t="s">
        <v>85</v>
      </c>
      <c r="B41">
        <f>+E41/E42</f>
        <v>0.68083323819470931</v>
      </c>
      <c r="D41" s="3"/>
      <c r="E41" s="3">
        <f>+E19</f>
        <v>952.82453198929079</v>
      </c>
      <c r="F41" s="3"/>
      <c r="G41" s="3">
        <f>+F19</f>
        <v>715.78079572600348</v>
      </c>
      <c r="H41" s="3"/>
      <c r="I41" s="3">
        <f>+G19</f>
        <v>108.58929012505831</v>
      </c>
      <c r="J41" s="3"/>
      <c r="K41" s="3">
        <f>+H19</f>
        <v>20.910443481636889</v>
      </c>
      <c r="L41" s="3"/>
      <c r="M41" s="3">
        <f>+I19</f>
        <v>42.156080269166686</v>
      </c>
      <c r="N41" s="3"/>
      <c r="O41" s="3">
        <f>+J19</f>
        <v>2092.2428174145648</v>
      </c>
      <c r="P41" s="3"/>
      <c r="Q41" s="3">
        <f>+K19</f>
        <v>424.62010696207187</v>
      </c>
      <c r="R41" s="3"/>
      <c r="S41" s="3">
        <f>+L19</f>
        <v>181.69571745118617</v>
      </c>
      <c r="T41" s="3"/>
      <c r="U41" s="3">
        <f>+M19</f>
        <v>2.6316104974556214</v>
      </c>
      <c r="V41" s="3"/>
      <c r="W41" s="3">
        <f>+N19</f>
        <v>158.36876643506082</v>
      </c>
      <c r="X41" s="11">
        <f>+W41+U41+S41+Q41+O41+M41+K41+I41+G41+E41</f>
        <v>4699.8201603514954</v>
      </c>
      <c r="Y41" s="3">
        <f>SUM(E41:W41)</f>
        <v>4699.8201603514963</v>
      </c>
      <c r="Z41">
        <f>0.95*Y41</f>
        <v>4464.8291523339212</v>
      </c>
      <c r="AA41" s="5" t="s">
        <v>85</v>
      </c>
      <c r="AB41" s="3">
        <f t="shared" si="2"/>
        <v>952.82453198929079</v>
      </c>
      <c r="AC41" s="3">
        <f t="shared" si="3"/>
        <v>715.78079572600348</v>
      </c>
      <c r="AD41" s="3">
        <f t="shared" si="4"/>
        <v>108.58929012505831</v>
      </c>
      <c r="AE41" s="3">
        <f t="shared" si="5"/>
        <v>20.910443481636889</v>
      </c>
      <c r="AF41" s="3">
        <f t="shared" si="6"/>
        <v>42.156080269166686</v>
      </c>
      <c r="AG41" s="3">
        <f t="shared" si="7"/>
        <v>2092.2428174145648</v>
      </c>
      <c r="AH41" s="3">
        <f t="shared" si="8"/>
        <v>424.62010696207187</v>
      </c>
      <c r="AI41" s="3">
        <f t="shared" si="9"/>
        <v>181.69571745118617</v>
      </c>
      <c r="AJ41" s="3">
        <f t="shared" si="10"/>
        <v>2.6316104974556214</v>
      </c>
      <c r="AK41" s="3">
        <f t="shared" si="11"/>
        <v>158.36876643506082</v>
      </c>
      <c r="AL41" s="3">
        <f t="shared" si="12"/>
        <v>4699.8201603514963</v>
      </c>
      <c r="AM41" s="5" t="s">
        <v>85</v>
      </c>
    </row>
    <row r="42" spans="1:39" ht="15.5" x14ac:dyDescent="0.35">
      <c r="A42" s="4" t="s">
        <v>66</v>
      </c>
      <c r="D42" s="3"/>
      <c r="E42" s="19">
        <f>+E39*$N$2+E40+E41</f>
        <v>1399.4976721697533</v>
      </c>
      <c r="F42" s="19"/>
      <c r="G42" s="19">
        <f>+G39*$N$2+G40+G41</f>
        <v>1073.4036129454141</v>
      </c>
      <c r="H42" s="19"/>
      <c r="I42" s="19">
        <f>+I39*$N$2+I40+I41</f>
        <v>185.30421369999186</v>
      </c>
      <c r="J42" s="19"/>
      <c r="K42" s="19">
        <f>+K39*$N$2+K40+K41</f>
        <v>39.376184273553449</v>
      </c>
      <c r="L42" s="19"/>
      <c r="M42" s="19">
        <f>+M39*$N$2+M40+M41</f>
        <v>68.339623519182041</v>
      </c>
      <c r="N42" s="19"/>
      <c r="O42" s="19">
        <f>+O39*$N$2+O40+O41</f>
        <v>3242.040744166643</v>
      </c>
      <c r="P42" s="19"/>
      <c r="Q42" s="19">
        <f>+Q39*$N$2+Q40+Q41</f>
        <v>710.33515979068204</v>
      </c>
      <c r="R42" s="19"/>
      <c r="S42" s="19">
        <f>+S39*$N$2+S40+S41</f>
        <v>228.90014293240858</v>
      </c>
      <c r="T42" s="19"/>
      <c r="U42" s="19">
        <f>+U39*$N$2+U40+U41</f>
        <v>5.2545295338944022</v>
      </c>
      <c r="V42" s="19"/>
      <c r="W42" s="19">
        <f>+W39*$N$2+W40+W41</f>
        <v>273.78661920578162</v>
      </c>
      <c r="X42" s="19">
        <f>+X39*$N$2+X40+X41</f>
        <v>7226.2385022373037</v>
      </c>
      <c r="Y42">
        <f>0.05*X42</f>
        <v>361.31192511186521</v>
      </c>
      <c r="AA42" s="4" t="s">
        <v>66</v>
      </c>
      <c r="AB42" s="3">
        <f t="shared" si="2"/>
        <v>1399.4976721697533</v>
      </c>
      <c r="AC42" s="3">
        <f t="shared" si="3"/>
        <v>1073.4036129454141</v>
      </c>
      <c r="AD42" s="3">
        <f t="shared" si="4"/>
        <v>185.30421369999186</v>
      </c>
      <c r="AE42" s="3">
        <f t="shared" si="5"/>
        <v>39.376184273553449</v>
      </c>
      <c r="AF42" s="3">
        <f t="shared" si="6"/>
        <v>68.339623519182041</v>
      </c>
      <c r="AG42" s="3">
        <f t="shared" si="7"/>
        <v>3242.040744166643</v>
      </c>
      <c r="AH42" s="3">
        <f t="shared" si="8"/>
        <v>710.33515979068204</v>
      </c>
      <c r="AI42" s="3">
        <f t="shared" si="9"/>
        <v>228.90014293240858</v>
      </c>
      <c r="AJ42" s="3">
        <f t="shared" si="10"/>
        <v>5.2545295338944022</v>
      </c>
      <c r="AK42" s="3">
        <f t="shared" si="11"/>
        <v>273.78661920578162</v>
      </c>
      <c r="AL42" s="3">
        <f t="shared" si="12"/>
        <v>7226.2385022373055</v>
      </c>
      <c r="AM42" s="4" t="s">
        <v>66</v>
      </c>
    </row>
    <row r="43" spans="1:39" ht="15.5" x14ac:dyDescent="0.35">
      <c r="A43" s="4" t="s">
        <v>67</v>
      </c>
      <c r="B43" s="21">
        <f>+E43/(E43+E45+E46)</f>
        <v>0.30726867011312431</v>
      </c>
      <c r="E43" s="3">
        <f>+E21</f>
        <v>425.35337405870723</v>
      </c>
      <c r="F43" s="3"/>
      <c r="G43" s="3">
        <f>+F21</f>
        <v>171.92767832385215</v>
      </c>
      <c r="H43" s="3"/>
      <c r="I43" s="3">
        <f>+G21</f>
        <v>135.5830266638543</v>
      </c>
      <c r="J43" s="3"/>
      <c r="K43" s="3">
        <f>+H21</f>
        <v>23.758266697304197</v>
      </c>
      <c r="L43" s="3"/>
      <c r="M43" s="3">
        <f>+I21</f>
        <v>5.1831423128523246</v>
      </c>
      <c r="N43" s="3"/>
      <c r="O43" s="3">
        <f>+J21</f>
        <v>1534.2214063423826</v>
      </c>
      <c r="P43" s="3"/>
      <c r="Q43" s="3">
        <f>+K21</f>
        <v>221.99349245988745</v>
      </c>
      <c r="R43" s="3"/>
      <c r="S43" s="3">
        <f>+L21</f>
        <v>31.900236900892555</v>
      </c>
      <c r="T43" s="3"/>
      <c r="U43" s="3">
        <f>+M21</f>
        <v>0</v>
      </c>
      <c r="V43" s="3"/>
      <c r="W43" s="3">
        <f>+N21</f>
        <v>0</v>
      </c>
      <c r="X43" s="11">
        <f>+W43+U43+S43+Q43+O43+M43+K43+I43+G43+E43</f>
        <v>2549.9206237597327</v>
      </c>
      <c r="AA43" s="4" t="s">
        <v>67</v>
      </c>
      <c r="AB43" s="3">
        <f t="shared" si="2"/>
        <v>425.35337405870723</v>
      </c>
      <c r="AC43" s="3">
        <f t="shared" si="3"/>
        <v>171.92767832385215</v>
      </c>
      <c r="AD43" s="3">
        <f t="shared" si="4"/>
        <v>135.5830266638543</v>
      </c>
      <c r="AE43" s="3">
        <f t="shared" si="5"/>
        <v>23.758266697304197</v>
      </c>
      <c r="AF43" s="3">
        <f t="shared" si="6"/>
        <v>5.1831423128523246</v>
      </c>
      <c r="AG43" s="3">
        <f t="shared" si="7"/>
        <v>1534.2214063423826</v>
      </c>
      <c r="AH43" s="3">
        <f t="shared" si="8"/>
        <v>221.99349245988745</v>
      </c>
      <c r="AI43" s="3">
        <f t="shared" si="9"/>
        <v>31.900236900892555</v>
      </c>
      <c r="AJ43" s="3">
        <f t="shared" si="10"/>
        <v>0</v>
      </c>
      <c r="AK43" s="3">
        <f t="shared" si="11"/>
        <v>0</v>
      </c>
      <c r="AL43" s="3">
        <f t="shared" si="12"/>
        <v>2549.9206237597327</v>
      </c>
      <c r="AM43" s="4" t="s">
        <v>67</v>
      </c>
    </row>
    <row r="44" spans="1:39" ht="15.5" x14ac:dyDescent="0.35">
      <c r="A44" s="22" t="s">
        <v>105</v>
      </c>
      <c r="B44" s="23"/>
      <c r="C44" s="24"/>
      <c r="D44" s="24"/>
      <c r="E44" s="25">
        <f>+E43/(E40+E41)</f>
        <v>0.30393289143471591</v>
      </c>
      <c r="F44" s="25"/>
      <c r="G44" s="25">
        <f t="shared" ref="G44:X44" si="13">+G43/(G40+G41)</f>
        <v>0.16017057912827726</v>
      </c>
      <c r="H44" s="25"/>
      <c r="I44" s="25">
        <f t="shared" si="13"/>
        <v>0.73167805500291361</v>
      </c>
      <c r="J44" s="25"/>
      <c r="K44" s="25">
        <f t="shared" si="13"/>
        <v>0.60336640371883765</v>
      </c>
      <c r="L44" s="25"/>
      <c r="M44" s="25">
        <f t="shared" si="13"/>
        <v>7.5843881571830488E-2</v>
      </c>
      <c r="N44" s="25"/>
      <c r="O44" s="25">
        <f t="shared" si="13"/>
        <v>0.47322705894516748</v>
      </c>
      <c r="P44" s="25"/>
      <c r="Q44" s="25">
        <f t="shared" si="13"/>
        <v>0.31251936413411291</v>
      </c>
      <c r="R44" s="25"/>
      <c r="S44" s="25">
        <f t="shared" si="13"/>
        <v>0.1393631148160196</v>
      </c>
      <c r="T44" s="25"/>
      <c r="U44" s="25">
        <f t="shared" si="13"/>
        <v>0</v>
      </c>
      <c r="V44" s="25"/>
      <c r="W44" s="25">
        <f t="shared" si="13"/>
        <v>0</v>
      </c>
      <c r="X44" s="25">
        <f t="shared" si="13"/>
        <v>0.35286970157022302</v>
      </c>
      <c r="AA44" s="4" t="s">
        <v>105</v>
      </c>
      <c r="AB44" s="17">
        <f t="shared" si="2"/>
        <v>0.30393289143471591</v>
      </c>
      <c r="AC44" s="17">
        <f t="shared" si="3"/>
        <v>0.16017057912827726</v>
      </c>
      <c r="AD44" s="16">
        <f t="shared" si="4"/>
        <v>0.73167805500291361</v>
      </c>
      <c r="AE44" s="16">
        <f t="shared" si="5"/>
        <v>0.60336640371883765</v>
      </c>
      <c r="AF44" s="17">
        <f t="shared" si="6"/>
        <v>7.5843881571830488E-2</v>
      </c>
      <c r="AG44" s="17">
        <f t="shared" si="7"/>
        <v>0.47322705894516748</v>
      </c>
      <c r="AH44" s="17">
        <f t="shared" si="8"/>
        <v>0.31251936413411291</v>
      </c>
      <c r="AI44" s="17">
        <f t="shared" si="9"/>
        <v>0.1393631148160196</v>
      </c>
      <c r="AJ44" s="17">
        <f t="shared" si="10"/>
        <v>0</v>
      </c>
      <c r="AK44" s="17">
        <f t="shared" si="11"/>
        <v>0</v>
      </c>
      <c r="AL44" s="17">
        <f>+X44</f>
        <v>0.35286970157022302</v>
      </c>
      <c r="AM44" s="4" t="s">
        <v>105</v>
      </c>
    </row>
    <row r="45" spans="1:39" ht="15.5" x14ac:dyDescent="0.35">
      <c r="A45" s="4" t="s">
        <v>106</v>
      </c>
      <c r="B45" s="21">
        <f>1-B43</f>
        <v>0.69273132988687569</v>
      </c>
      <c r="E45" s="3">
        <f t="shared" ref="E45:E52" si="14">+E22</f>
        <v>906.10158078832046</v>
      </c>
      <c r="F45" s="3"/>
      <c r="G45" s="3">
        <f t="shared" ref="G45:G52" si="15">+F22</f>
        <v>844.56459564074862</v>
      </c>
      <c r="H45" s="3"/>
      <c r="I45" s="3">
        <f t="shared" ref="I45:I52" si="16">+G22</f>
        <v>31.710804725389654</v>
      </c>
      <c r="J45" s="3"/>
      <c r="K45" s="3">
        <f t="shared" ref="K45:K52" si="17">+H22</f>
        <v>10.824328069485128</v>
      </c>
      <c r="L45" s="3"/>
      <c r="M45" s="3">
        <f t="shared" ref="M45:M52" si="18">+I22</f>
        <v>50.899207815986429</v>
      </c>
      <c r="N45" s="3"/>
      <c r="O45" s="3">
        <f t="shared" ref="O45:O52" si="19">+J22</f>
        <v>1260.5526149823704</v>
      </c>
      <c r="P45" s="3"/>
      <c r="Q45" s="3">
        <f t="shared" ref="Q45:Q52" si="20">+K22</f>
        <v>401.40435340841037</v>
      </c>
      <c r="R45" s="3"/>
      <c r="S45" s="3">
        <f t="shared" ref="S45:S52" si="21">+L22</f>
        <v>81.322743314468525</v>
      </c>
      <c r="T45" s="3"/>
      <c r="U45" s="3">
        <f t="shared" ref="U45:U52" si="22">+M22</f>
        <v>4.3076817800411042</v>
      </c>
      <c r="V45" s="3"/>
      <c r="W45" s="3">
        <f t="shared" ref="W45:W52" si="23">+N22</f>
        <v>0</v>
      </c>
      <c r="X45" s="11">
        <f>+W45+U45+S45+Q45+O45+M45+K45+I45+G45+E45</f>
        <v>3591.687910525221</v>
      </c>
      <c r="AA45" s="4" t="s">
        <v>68</v>
      </c>
      <c r="AB45" s="3">
        <f t="shared" si="2"/>
        <v>906.10158078832046</v>
      </c>
      <c r="AC45" s="3">
        <f t="shared" si="3"/>
        <v>844.56459564074862</v>
      </c>
      <c r="AD45" s="3">
        <f t="shared" si="4"/>
        <v>31.710804725389654</v>
      </c>
      <c r="AE45" s="3">
        <f t="shared" si="5"/>
        <v>10.824328069485128</v>
      </c>
      <c r="AF45" s="3">
        <f t="shared" si="6"/>
        <v>50.899207815986429</v>
      </c>
      <c r="AG45" s="3">
        <f t="shared" si="7"/>
        <v>1260.5526149823704</v>
      </c>
      <c r="AH45" s="3">
        <f t="shared" si="8"/>
        <v>401.40435340841037</v>
      </c>
      <c r="AI45" s="3">
        <f t="shared" si="9"/>
        <v>81.322743314468525</v>
      </c>
      <c r="AJ45" s="3">
        <f t="shared" si="10"/>
        <v>4.3076817800411042</v>
      </c>
      <c r="AK45" s="3">
        <f t="shared" si="11"/>
        <v>0</v>
      </c>
      <c r="AL45" s="3">
        <f>SUM(AB45:AK45)</f>
        <v>3591.6879105252206</v>
      </c>
      <c r="AM45" s="4" t="s">
        <v>68</v>
      </c>
    </row>
    <row r="46" spans="1:39" ht="15.5" x14ac:dyDescent="0.35">
      <c r="A46" s="4" t="s">
        <v>86</v>
      </c>
      <c r="B46" s="3"/>
      <c r="E46" s="3">
        <f t="shared" si="14"/>
        <v>52.849451788731152</v>
      </c>
      <c r="F46" s="3"/>
      <c r="G46" s="3">
        <f t="shared" si="15"/>
        <v>48.987197133900814</v>
      </c>
      <c r="H46" s="3"/>
      <c r="I46" s="3">
        <f t="shared" si="16"/>
        <v>13.593702575271891</v>
      </c>
      <c r="J46" s="3"/>
      <c r="K46" s="3">
        <f t="shared" si="17"/>
        <v>4.6877074921625503</v>
      </c>
      <c r="L46" s="3"/>
      <c r="M46" s="3">
        <f t="shared" si="18"/>
        <v>1.3436185203698454</v>
      </c>
      <c r="N46" s="3"/>
      <c r="O46" s="3">
        <f t="shared" si="19"/>
        <v>349.34638222119492</v>
      </c>
      <c r="P46" s="3"/>
      <c r="Q46" s="3">
        <f t="shared" si="20"/>
        <v>67.453319109953952</v>
      </c>
      <c r="R46" s="3"/>
      <c r="S46" s="3">
        <f t="shared" si="21"/>
        <v>5.5775802978595221</v>
      </c>
      <c r="T46" s="3"/>
      <c r="U46" s="3">
        <f t="shared" si="22"/>
        <v>0</v>
      </c>
      <c r="V46" s="3"/>
      <c r="W46" s="3">
        <f t="shared" si="23"/>
        <v>0</v>
      </c>
      <c r="X46" s="11">
        <f>+W46+U46+S46+Q46+O46+M46+K46+I46+G46+E46</f>
        <v>543.83895913944457</v>
      </c>
      <c r="Y46">
        <f>+X46/X42</f>
        <v>7.5258927444903381E-2</v>
      </c>
      <c r="AA46" s="4" t="s">
        <v>86</v>
      </c>
      <c r="AB46" s="3">
        <f t="shared" si="2"/>
        <v>52.849451788731152</v>
      </c>
      <c r="AC46" s="3">
        <f t="shared" si="3"/>
        <v>48.987197133900814</v>
      </c>
      <c r="AD46" s="3">
        <f t="shared" si="4"/>
        <v>13.593702575271891</v>
      </c>
      <c r="AE46" s="3">
        <f t="shared" si="5"/>
        <v>4.6877074921625503</v>
      </c>
      <c r="AF46" s="3">
        <f t="shared" si="6"/>
        <v>1.3436185203698454</v>
      </c>
      <c r="AG46" s="3">
        <f t="shared" si="7"/>
        <v>349.34638222119492</v>
      </c>
      <c r="AH46" s="3">
        <f t="shared" si="8"/>
        <v>67.453319109953952</v>
      </c>
      <c r="AI46" s="3">
        <f t="shared" si="9"/>
        <v>5.5775802978595221</v>
      </c>
      <c r="AJ46" s="3">
        <f t="shared" si="10"/>
        <v>0</v>
      </c>
      <c r="AK46" s="3">
        <f t="shared" si="11"/>
        <v>0</v>
      </c>
      <c r="AL46" s="3">
        <f>SUM(AB46:AK46)</f>
        <v>543.83895913944468</v>
      </c>
      <c r="AM46" s="4" t="s">
        <v>69</v>
      </c>
    </row>
    <row r="47" spans="1:39" ht="15.5" x14ac:dyDescent="0.35">
      <c r="A47" s="22" t="s">
        <v>107</v>
      </c>
      <c r="E47" s="26">
        <f t="shared" si="14"/>
        <v>29.53504722231007</v>
      </c>
      <c r="F47" s="26"/>
      <c r="G47" s="26">
        <f t="shared" si="15"/>
        <v>16.876803892414635</v>
      </c>
      <c r="H47" s="26"/>
      <c r="I47" s="26">
        <f t="shared" si="16"/>
        <v>7.6232935653516947</v>
      </c>
      <c r="J47" s="26"/>
      <c r="K47" s="26">
        <f t="shared" si="17"/>
        <v>11.984769005375959</v>
      </c>
      <c r="L47" s="26"/>
      <c r="M47" s="26">
        <f t="shared" si="18"/>
        <v>15.322303975518157</v>
      </c>
      <c r="N47" s="26"/>
      <c r="O47" s="26">
        <f t="shared" si="19"/>
        <v>25.402230336653041</v>
      </c>
      <c r="P47" s="26"/>
      <c r="Q47" s="26">
        <f t="shared" si="20"/>
        <v>12.988796085396585</v>
      </c>
      <c r="R47" s="26"/>
      <c r="S47" s="26">
        <f t="shared" si="21"/>
        <v>24.94912451807657</v>
      </c>
      <c r="T47" s="26"/>
      <c r="U47" s="26">
        <f t="shared" si="22"/>
        <v>0</v>
      </c>
      <c r="V47" s="26"/>
      <c r="W47" s="26">
        <f t="shared" si="23"/>
        <v>16.841359501839761</v>
      </c>
      <c r="X47" s="27">
        <f>+O24</f>
        <v>22.939044792278569</v>
      </c>
      <c r="AA47" s="4" t="s">
        <v>107</v>
      </c>
      <c r="AB47" s="19">
        <f t="shared" si="2"/>
        <v>29.53504722231007</v>
      </c>
      <c r="AC47" s="19">
        <f t="shared" si="3"/>
        <v>16.876803892414635</v>
      </c>
      <c r="AD47" s="3">
        <f t="shared" si="4"/>
        <v>7.6232935653516947</v>
      </c>
      <c r="AE47" s="3">
        <f t="shared" si="5"/>
        <v>11.984769005375959</v>
      </c>
      <c r="AF47" s="19">
        <f t="shared" si="6"/>
        <v>15.322303975518157</v>
      </c>
      <c r="AG47" s="19">
        <f t="shared" si="7"/>
        <v>25.402230336653041</v>
      </c>
      <c r="AH47" s="19">
        <f t="shared" si="8"/>
        <v>12.988796085396585</v>
      </c>
      <c r="AI47" s="19">
        <f t="shared" si="9"/>
        <v>24.94912451807657</v>
      </c>
      <c r="AJ47" s="19">
        <f t="shared" si="10"/>
        <v>0</v>
      </c>
      <c r="AK47" s="19">
        <f t="shared" si="11"/>
        <v>16.841359501839761</v>
      </c>
      <c r="AL47" s="19">
        <f>+X47</f>
        <v>22.939044792278569</v>
      </c>
      <c r="AM47" s="4" t="s">
        <v>107</v>
      </c>
    </row>
    <row r="48" spans="1:39" ht="15.5" x14ac:dyDescent="0.35">
      <c r="A48" s="4" t="s">
        <v>88</v>
      </c>
      <c r="E48" s="3">
        <f t="shared" si="14"/>
        <v>637.19845052999267</v>
      </c>
      <c r="F48" s="3"/>
      <c r="G48" s="3">
        <f t="shared" si="15"/>
        <v>393.44611379862295</v>
      </c>
      <c r="H48" s="3"/>
      <c r="I48" s="3">
        <f t="shared" si="16"/>
        <v>76.291945496147733</v>
      </c>
      <c r="J48" s="3"/>
      <c r="K48" s="3">
        <f t="shared" si="17"/>
        <v>12.841825052644953</v>
      </c>
      <c r="L48" s="3"/>
      <c r="M48" s="3">
        <f t="shared" si="18"/>
        <v>26.468027393263583</v>
      </c>
      <c r="N48" s="3"/>
      <c r="O48" s="3">
        <f t="shared" si="19"/>
        <v>1421.5982613380165</v>
      </c>
      <c r="P48" s="3"/>
      <c r="Q48" s="3">
        <f t="shared" si="20"/>
        <v>285.36588091781601</v>
      </c>
      <c r="R48" s="3"/>
      <c r="S48" s="3">
        <f t="shared" si="21"/>
        <v>107.44547971725029</v>
      </c>
      <c r="T48" s="3"/>
      <c r="U48" s="3">
        <f t="shared" si="22"/>
        <v>0</v>
      </c>
      <c r="V48" s="3"/>
      <c r="W48" s="3">
        <f t="shared" si="23"/>
        <v>100.14469133288793</v>
      </c>
      <c r="X48" s="11">
        <f>+W48+U48+S48+Q48+O48+M48+K48+I48+G48+E48</f>
        <v>3060.8006755766428</v>
      </c>
      <c r="AA48" s="4" t="s">
        <v>88</v>
      </c>
      <c r="AB48" s="3">
        <f t="shared" si="2"/>
        <v>637.19845052999267</v>
      </c>
      <c r="AC48" s="3">
        <f t="shared" si="3"/>
        <v>393.44611379862295</v>
      </c>
      <c r="AD48" s="3">
        <f t="shared" si="4"/>
        <v>76.291945496147733</v>
      </c>
      <c r="AE48" s="3">
        <f t="shared" si="5"/>
        <v>12.841825052644953</v>
      </c>
      <c r="AF48" s="3">
        <f t="shared" si="6"/>
        <v>26.468027393263583</v>
      </c>
      <c r="AG48" s="3">
        <f t="shared" si="7"/>
        <v>1421.5982613380165</v>
      </c>
      <c r="AH48" s="3">
        <f t="shared" si="8"/>
        <v>285.36588091781601</v>
      </c>
      <c r="AI48" s="3">
        <f t="shared" si="9"/>
        <v>107.44547971725029</v>
      </c>
      <c r="AJ48" s="3">
        <f t="shared" si="10"/>
        <v>0</v>
      </c>
      <c r="AK48" s="3">
        <f t="shared" si="11"/>
        <v>100.14469133288793</v>
      </c>
      <c r="AL48" s="3">
        <f t="shared" ref="AL48:AL53" si="24">SUM(AB48:AK48)</f>
        <v>3060.8006755766423</v>
      </c>
      <c r="AM48" s="4" t="s">
        <v>88</v>
      </c>
    </row>
    <row r="49" spans="1:39" ht="15.5" x14ac:dyDescent="0.35">
      <c r="A49" s="22" t="s">
        <v>89</v>
      </c>
      <c r="E49" s="3">
        <f t="shared" si="14"/>
        <v>281.41717546879192</v>
      </c>
      <c r="F49" s="3"/>
      <c r="G49" s="3">
        <f t="shared" si="15"/>
        <v>120.8009211942426</v>
      </c>
      <c r="H49" s="3"/>
      <c r="I49" s="3">
        <f t="shared" si="16"/>
        <v>8.2780803667646534</v>
      </c>
      <c r="J49" s="3"/>
      <c r="K49" s="3">
        <f t="shared" si="17"/>
        <v>2.5060683492738756</v>
      </c>
      <c r="L49" s="3"/>
      <c r="M49" s="3">
        <f t="shared" si="18"/>
        <v>6.4592827630051524</v>
      </c>
      <c r="N49" s="3"/>
      <c r="O49" s="3">
        <f t="shared" si="19"/>
        <v>531.47633968172693</v>
      </c>
      <c r="P49" s="3"/>
      <c r="Q49" s="3">
        <f t="shared" si="20"/>
        <v>55.153039830896375</v>
      </c>
      <c r="R49" s="3"/>
      <c r="S49" s="3">
        <f t="shared" si="21"/>
        <v>45.331490790909015</v>
      </c>
      <c r="T49" s="3"/>
      <c r="U49" s="3">
        <f t="shared" si="22"/>
        <v>0</v>
      </c>
      <c r="V49" s="3"/>
      <c r="W49" s="3">
        <f t="shared" si="23"/>
        <v>26.671453293957534</v>
      </c>
      <c r="X49" s="11">
        <f>+W49+U49+S49+Q49+O49+M49+K49+I49+G49+E49</f>
        <v>1078.093851739568</v>
      </c>
      <c r="AA49" s="4" t="s">
        <v>89</v>
      </c>
      <c r="AB49" s="3">
        <f t="shared" si="2"/>
        <v>281.41717546879192</v>
      </c>
      <c r="AC49" s="3">
        <f t="shared" si="3"/>
        <v>120.8009211942426</v>
      </c>
      <c r="AD49" s="3">
        <f t="shared" si="4"/>
        <v>8.2780803667646534</v>
      </c>
      <c r="AE49" s="3">
        <f t="shared" si="5"/>
        <v>2.5060683492738756</v>
      </c>
      <c r="AF49" s="3">
        <f t="shared" si="6"/>
        <v>6.4592827630051524</v>
      </c>
      <c r="AG49" s="3">
        <f t="shared" si="7"/>
        <v>531.47633968172693</v>
      </c>
      <c r="AH49" s="3">
        <f t="shared" si="8"/>
        <v>55.153039830896375</v>
      </c>
      <c r="AI49" s="3">
        <f t="shared" si="9"/>
        <v>45.331490790909015</v>
      </c>
      <c r="AJ49" s="3">
        <f t="shared" si="10"/>
        <v>0</v>
      </c>
      <c r="AK49" s="3">
        <f t="shared" si="11"/>
        <v>26.671453293957534</v>
      </c>
      <c r="AL49" s="3">
        <f t="shared" si="24"/>
        <v>1078.0938517395682</v>
      </c>
      <c r="AM49" s="4" t="s">
        <v>89</v>
      </c>
    </row>
    <row r="50" spans="1:39" ht="15.5" x14ac:dyDescent="0.35">
      <c r="A50" s="4" t="s">
        <v>90</v>
      </c>
      <c r="E50" s="3">
        <f t="shared" si="14"/>
        <v>671.40735652049887</v>
      </c>
      <c r="F50" s="3"/>
      <c r="G50" s="3">
        <f t="shared" si="15"/>
        <v>594.97987453176086</v>
      </c>
      <c r="H50" s="3"/>
      <c r="I50" s="3">
        <f t="shared" si="16"/>
        <v>100.31120975829366</v>
      </c>
      <c r="J50" s="3"/>
      <c r="K50" s="3">
        <f t="shared" si="17"/>
        <v>18.404375132363015</v>
      </c>
      <c r="L50" s="3"/>
      <c r="M50" s="3">
        <f t="shared" si="18"/>
        <v>35.696797506161531</v>
      </c>
      <c r="N50" s="3"/>
      <c r="O50" s="3">
        <f t="shared" si="19"/>
        <v>1560.7664777328378</v>
      </c>
      <c r="P50" s="3"/>
      <c r="Q50" s="3">
        <f t="shared" si="20"/>
        <v>369.4670671311755</v>
      </c>
      <c r="R50" s="3"/>
      <c r="S50" s="3">
        <v>0</v>
      </c>
      <c r="T50" s="3"/>
      <c r="U50" s="3">
        <f t="shared" si="22"/>
        <v>2.6316104974556214</v>
      </c>
      <c r="V50" s="3"/>
      <c r="W50" s="3">
        <f t="shared" si="23"/>
        <v>0</v>
      </c>
      <c r="X50" s="11">
        <f>+W50+U50+S50+Q50+O50+M50+K50+I50+G50+E50</f>
        <v>3353.6647688105468</v>
      </c>
      <c r="AA50" s="4" t="s">
        <v>90</v>
      </c>
      <c r="AB50" s="19">
        <f t="shared" si="2"/>
        <v>671.40735652049887</v>
      </c>
      <c r="AC50" s="19">
        <f t="shared" si="3"/>
        <v>594.97987453176086</v>
      </c>
      <c r="AD50" s="3">
        <f t="shared" si="4"/>
        <v>100.31120975829366</v>
      </c>
      <c r="AE50" s="3">
        <f t="shared" si="5"/>
        <v>18.404375132363015</v>
      </c>
      <c r="AF50" s="19">
        <f t="shared" si="6"/>
        <v>35.696797506161531</v>
      </c>
      <c r="AG50" s="19">
        <f t="shared" si="7"/>
        <v>1560.7664777328378</v>
      </c>
      <c r="AH50" s="19">
        <f t="shared" si="8"/>
        <v>369.4670671311755</v>
      </c>
      <c r="AI50" s="19">
        <f t="shared" si="9"/>
        <v>0</v>
      </c>
      <c r="AJ50" s="19">
        <f t="shared" si="10"/>
        <v>2.6316104974556214</v>
      </c>
      <c r="AK50" s="19">
        <f t="shared" si="11"/>
        <v>0</v>
      </c>
      <c r="AL50" s="19">
        <f t="shared" si="24"/>
        <v>3353.6647688105472</v>
      </c>
      <c r="AM50" s="4" t="s">
        <v>90</v>
      </c>
    </row>
    <row r="51" spans="1:39" ht="15.5" x14ac:dyDescent="0.35">
      <c r="A51" s="4" t="s">
        <v>70</v>
      </c>
      <c r="E51" s="3">
        <f t="shared" si="14"/>
        <v>44.3</v>
      </c>
      <c r="F51" s="3"/>
      <c r="G51" s="3">
        <f t="shared" si="15"/>
        <v>28.4</v>
      </c>
      <c r="H51" s="3"/>
      <c r="I51" s="3">
        <f t="shared" si="16"/>
        <v>4.7</v>
      </c>
      <c r="J51" s="3"/>
      <c r="K51" s="3">
        <f t="shared" si="17"/>
        <v>6.6</v>
      </c>
      <c r="L51" s="3"/>
      <c r="M51" s="3">
        <f t="shared" si="18"/>
        <v>10.1</v>
      </c>
      <c r="N51" s="3"/>
      <c r="O51" s="3">
        <f t="shared" si="19"/>
        <v>142.9</v>
      </c>
      <c r="P51" s="3"/>
      <c r="Q51" s="3">
        <f t="shared" si="20"/>
        <v>25.6</v>
      </c>
      <c r="R51" s="3"/>
      <c r="S51" s="3">
        <f t="shared" si="21"/>
        <v>3.7</v>
      </c>
      <c r="T51" s="3"/>
      <c r="U51" s="3">
        <f t="shared" si="22"/>
        <v>0</v>
      </c>
      <c r="V51" s="3"/>
      <c r="W51" s="3">
        <f t="shared" si="23"/>
        <v>17.399999999999999</v>
      </c>
      <c r="X51" s="11">
        <f>+W51+U51+S51+Q51+O51+M51+K51+I51+G51+E51</f>
        <v>283.7</v>
      </c>
      <c r="AA51" s="4" t="s">
        <v>70</v>
      </c>
      <c r="AB51" s="3">
        <f t="shared" si="2"/>
        <v>44.3</v>
      </c>
      <c r="AC51" s="3">
        <f t="shared" si="3"/>
        <v>28.4</v>
      </c>
      <c r="AD51" s="3">
        <f t="shared" si="4"/>
        <v>4.7</v>
      </c>
      <c r="AE51" s="3">
        <f t="shared" si="5"/>
        <v>6.6</v>
      </c>
      <c r="AF51" s="3">
        <f t="shared" si="6"/>
        <v>10.1</v>
      </c>
      <c r="AG51" s="3">
        <f t="shared" si="7"/>
        <v>142.9</v>
      </c>
      <c r="AH51" s="3">
        <f t="shared" si="8"/>
        <v>25.6</v>
      </c>
      <c r="AI51" s="3">
        <f t="shared" si="9"/>
        <v>3.7</v>
      </c>
      <c r="AJ51" s="3">
        <f t="shared" si="10"/>
        <v>0</v>
      </c>
      <c r="AK51" s="3">
        <f t="shared" si="11"/>
        <v>17.399999999999999</v>
      </c>
      <c r="AL51" s="3">
        <f t="shared" si="24"/>
        <v>283.7</v>
      </c>
      <c r="AM51" s="4" t="s">
        <v>70</v>
      </c>
    </row>
    <row r="52" spans="1:39" ht="15.5" x14ac:dyDescent="0.35">
      <c r="A52" s="4" t="s">
        <v>71</v>
      </c>
      <c r="E52" s="3">
        <f t="shared" si="14"/>
        <v>333.64460343025149</v>
      </c>
      <c r="F52" s="3"/>
      <c r="G52" s="3">
        <f t="shared" si="15"/>
        <v>298.97598397535609</v>
      </c>
      <c r="H52" s="3"/>
      <c r="I52" s="3">
        <f t="shared" si="16"/>
        <v>8.1070277669756798</v>
      </c>
      <c r="J52" s="3"/>
      <c r="K52" s="3">
        <f t="shared" si="17"/>
        <v>1.5321849307200224</v>
      </c>
      <c r="L52" s="3"/>
      <c r="M52" s="3">
        <f t="shared" si="18"/>
        <v>5.2922277173427119</v>
      </c>
      <c r="N52" s="3"/>
      <c r="O52" s="3">
        <f t="shared" si="19"/>
        <v>737.06555227292188</v>
      </c>
      <c r="P52" s="3"/>
      <c r="Q52" s="3">
        <f t="shared" si="20"/>
        <v>129.70202578867847</v>
      </c>
      <c r="R52" s="3"/>
      <c r="S52" s="3">
        <f t="shared" si="21"/>
        <v>64.005980566356286</v>
      </c>
      <c r="T52" s="3"/>
      <c r="U52" s="3">
        <f t="shared" si="22"/>
        <v>0</v>
      </c>
      <c r="V52" s="3"/>
      <c r="W52" s="3">
        <f t="shared" si="23"/>
        <v>55.356813089614029</v>
      </c>
      <c r="X52" s="11">
        <f>+W52+U52+S52+Q52+O52+M52+K52+I52+G52+E52</f>
        <v>1633.6823995382165</v>
      </c>
      <c r="AA52" s="4" t="s">
        <v>71</v>
      </c>
      <c r="AB52" s="3">
        <f t="shared" si="2"/>
        <v>333.64460343025149</v>
      </c>
      <c r="AC52" s="3">
        <f t="shared" si="3"/>
        <v>298.97598397535609</v>
      </c>
      <c r="AD52" s="3">
        <f t="shared" si="4"/>
        <v>8.1070277669756798</v>
      </c>
      <c r="AE52" s="3">
        <f t="shared" si="5"/>
        <v>1.5321849307200224</v>
      </c>
      <c r="AF52" s="3">
        <f t="shared" si="6"/>
        <v>5.2922277173427119</v>
      </c>
      <c r="AG52" s="3">
        <f t="shared" si="7"/>
        <v>737.06555227292188</v>
      </c>
      <c r="AH52" s="3">
        <f t="shared" si="8"/>
        <v>129.70202578867847</v>
      </c>
      <c r="AI52" s="3">
        <f t="shared" si="9"/>
        <v>64.005980566356286</v>
      </c>
      <c r="AJ52" s="3">
        <f t="shared" si="10"/>
        <v>0</v>
      </c>
      <c r="AK52" s="3">
        <f t="shared" si="11"/>
        <v>55.356813089614029</v>
      </c>
      <c r="AL52" s="3">
        <f t="shared" si="24"/>
        <v>1633.6823995382167</v>
      </c>
      <c r="AM52" s="4" t="s">
        <v>71</v>
      </c>
    </row>
    <row r="53" spans="1:39" ht="15.5" x14ac:dyDescent="0.35">
      <c r="A53" s="4" t="s">
        <v>108</v>
      </c>
      <c r="E53" s="2">
        <f>0.001*(35*E43+25*E45+25*E46)</f>
        <v>38.86114390648104</v>
      </c>
      <c r="F53" s="2"/>
      <c r="G53" s="2">
        <f>0.001*(35*G43+25*G45+25*G46+35*G44*G39+25*(1-G44)*G39)</f>
        <v>37.521634865267018</v>
      </c>
      <c r="H53" s="2"/>
      <c r="I53" s="2">
        <f>0.001*(35*I43+25*I45+25*I46+35*I44*I39+25*(1-I44)*I39)</f>
        <v>9.7276494243922578</v>
      </c>
      <c r="J53" s="2"/>
      <c r="K53" s="2">
        <f>0.001*(35*K43+25*K45+25*K46+35*K44*K39+25*(1-K44)*K39)</f>
        <v>1.8401916299681575</v>
      </c>
      <c r="L53" s="2"/>
      <c r="M53" s="2">
        <f>0.001*(35*M43+25*M45+25*M46+35*M44*M39+25*(1-M44)*M39)</f>
        <v>2.2430045958292339</v>
      </c>
      <c r="N53" s="2"/>
      <c r="O53" s="2">
        <f>0.001*(35*O43+25*O45+25*O46+35*O44*O39+25*(1-O44)*O39)</f>
        <v>133.96199890853259</v>
      </c>
      <c r="P53" s="2"/>
      <c r="Q53" s="2">
        <f>0.001*(35*Q43+25*Q45+25*Q46+35*Q44*Q39+25*(1-Q44)*Q39)</f>
        <v>27.410060155078604</v>
      </c>
      <c r="R53" s="2"/>
      <c r="S53" s="2">
        <f>0.001*(35*S43+25*S45+25*S46+35*S44*S39+25*(1-S44)*S39)</f>
        <v>4.4446220102882341</v>
      </c>
      <c r="T53" s="2"/>
      <c r="U53" s="2">
        <f>0.001*(35*U43+25*U45+25*U46+35*U44*U39+25*(1-U44)*U39)</f>
        <v>0.17742093240230478</v>
      </c>
      <c r="V53" s="2"/>
      <c r="W53" s="2">
        <f>0.001*(35*W43+25*W45+25*W46+35*W44*W39+25*(1-W44)*W39)</f>
        <v>2.5043128641461427</v>
      </c>
      <c r="X53" s="2">
        <f>SUM(E53:W53)</f>
        <v>258.69203929238557</v>
      </c>
      <c r="AA53" s="4" t="s">
        <v>109</v>
      </c>
      <c r="AB53" s="2">
        <f>+E54</f>
        <v>39.24097554483091</v>
      </c>
      <c r="AC53" s="2">
        <f>+G54</f>
        <v>28.554367106873876</v>
      </c>
      <c r="AD53" s="2">
        <f>+I54</f>
        <v>5.9884356091383397</v>
      </c>
      <c r="AE53" s="2">
        <f>+K54</f>
        <v>1.2219872738118782</v>
      </c>
      <c r="AF53" s="2">
        <f>+M54</f>
        <v>1.7603220111080744</v>
      </c>
      <c r="AG53" s="2">
        <f>+O54</f>
        <v>96.393232667589899</v>
      </c>
      <c r="AH53" s="2">
        <f>+Q54</f>
        <v>19.978313919365927</v>
      </c>
      <c r="AI53" s="2">
        <f>+S54</f>
        <v>6.04150594231914</v>
      </c>
      <c r="AJ53" s="2">
        <f>+U54</f>
        <v>0.13136323834736008</v>
      </c>
      <c r="AK53" s="2">
        <f>+W54</f>
        <v>6.8446654801445401</v>
      </c>
      <c r="AL53" s="3">
        <f t="shared" si="24"/>
        <v>206.1551687935299</v>
      </c>
      <c r="AM53" s="4" t="s">
        <v>109</v>
      </c>
    </row>
    <row r="54" spans="1:39" ht="15.5" x14ac:dyDescent="0.35">
      <c r="A54" s="4" t="s">
        <v>110</v>
      </c>
      <c r="E54" s="2">
        <f>+(E44*E42*35+(1-E44)*E42*25)/1000</f>
        <v>39.24097554483091</v>
      </c>
      <c r="F54" s="3"/>
      <c r="G54" s="2">
        <f>+(G44*G42*35+(1-G44)*G42*25)/1000</f>
        <v>28.554367106873876</v>
      </c>
      <c r="H54" s="3"/>
      <c r="I54" s="2">
        <f>+(I44*I42*35+(1-I44)*I42*25)/1000</f>
        <v>5.9884356091383397</v>
      </c>
      <c r="J54" s="3"/>
      <c r="K54" s="2">
        <f>+(K44*K42*35+(1-K44)*K42*25)/1000</f>
        <v>1.2219872738118782</v>
      </c>
      <c r="L54" s="3"/>
      <c r="M54" s="2">
        <f>+(M44*M42*35+(1-M44)*M42*25)/1000</f>
        <v>1.7603220111080744</v>
      </c>
      <c r="N54" s="3"/>
      <c r="O54" s="2">
        <f>+(O44*O42*35+(1-O44)*O42*25)/1000</f>
        <v>96.393232667589899</v>
      </c>
      <c r="P54" s="3"/>
      <c r="Q54" s="2">
        <f>+(Q44*Q42*35+(1-Q44)*Q42*25)/1000</f>
        <v>19.978313919365927</v>
      </c>
      <c r="R54" s="3"/>
      <c r="S54" s="2">
        <f>+(S44*S42*35+(1-S44)*S42*25)/1000</f>
        <v>6.04150594231914</v>
      </c>
      <c r="T54" s="3"/>
      <c r="U54" s="2">
        <f>+(U44*U42*35+(1-U44)*U42*25)/1000</f>
        <v>0.13136323834736008</v>
      </c>
      <c r="V54" s="3"/>
      <c r="W54" s="2">
        <f>+(W44*W42*35+(1-W44)*W42*25)/1000</f>
        <v>6.8446654801445401</v>
      </c>
      <c r="X54" s="49">
        <f>+E54+G54+I54+K54+M54+O54+Q54+S54+U54+W54</f>
        <v>206.1551687935299</v>
      </c>
    </row>
    <row r="55" spans="1:39" ht="15.5" x14ac:dyDescent="0.35">
      <c r="A55" s="4" t="s">
        <v>111</v>
      </c>
    </row>
    <row r="56" spans="1:39" ht="15.5" x14ac:dyDescent="0.35">
      <c r="A56" s="4" t="s">
        <v>223</v>
      </c>
      <c r="E56" s="3">
        <f>0.0006*E41</f>
        <v>0.5716947191935744</v>
      </c>
      <c r="F56" s="3"/>
      <c r="G56" s="3">
        <f>0.0006*G41</f>
        <v>0.42946847743560207</v>
      </c>
      <c r="H56" s="3"/>
      <c r="I56" s="3">
        <f>0.0006*I41</f>
        <v>6.5153574075034984E-2</v>
      </c>
      <c r="J56" s="3"/>
      <c r="K56" s="3">
        <f>0.0006*K41</f>
        <v>1.2546266088982133E-2</v>
      </c>
      <c r="L56" s="3"/>
      <c r="M56" s="3">
        <f>0.0006*M41</f>
        <v>2.529364816150001E-2</v>
      </c>
      <c r="N56" s="3"/>
      <c r="O56" s="3">
        <f>0.0006*O41</f>
        <v>1.2553456904487388</v>
      </c>
      <c r="P56" s="3"/>
      <c r="Q56" s="3">
        <f>0.0006*Q41</f>
        <v>0.25477206417724307</v>
      </c>
      <c r="R56" s="3"/>
      <c r="S56" s="3">
        <f>0.0006*S41</f>
        <v>0.10901743047071169</v>
      </c>
      <c r="T56" s="3"/>
      <c r="U56" s="3">
        <f>0.0006*U41</f>
        <v>1.5789662984733728E-3</v>
      </c>
      <c r="V56" s="3"/>
      <c r="W56" s="3">
        <f>0.0006*W41</f>
        <v>9.5021259861036489E-2</v>
      </c>
      <c r="X56" s="3">
        <f>0.0006*X41</f>
        <v>2.8198920962108969</v>
      </c>
    </row>
    <row r="57" spans="1:39" ht="15.5" x14ac:dyDescent="0.35">
      <c r="A57" s="4" t="s">
        <v>113</v>
      </c>
      <c r="B57" s="21">
        <f>+E57/(E57+E58)</f>
        <v>0.29535047222310068</v>
      </c>
      <c r="E57" s="28">
        <f>E47/100*E56</f>
        <v>0.16885030528127515</v>
      </c>
      <c r="F57" s="28"/>
      <c r="G57" s="28">
        <f t="shared" ref="G57:W57" si="25">G47/100*G56</f>
        <v>7.2480552716545563E-2</v>
      </c>
      <c r="H57" s="28"/>
      <c r="I57" s="28">
        <f t="shared" si="25"/>
        <v>4.9668482200587918E-3</v>
      </c>
      <c r="J57" s="28"/>
      <c r="K57" s="28">
        <f t="shared" si="25"/>
        <v>1.5036410095643252E-3</v>
      </c>
      <c r="L57" s="28"/>
      <c r="M57" s="28">
        <f t="shared" si="25"/>
        <v>3.8755696578030908E-3</v>
      </c>
      <c r="N57" s="28"/>
      <c r="O57" s="28">
        <f t="shared" si="25"/>
        <v>0.31888580380903614</v>
      </c>
      <c r="P57" s="28"/>
      <c r="Q57" s="28">
        <f t="shared" si="25"/>
        <v>3.309182389853782E-2</v>
      </c>
      <c r="R57" s="28"/>
      <c r="S57" s="28">
        <f>S47/100*S56</f>
        <v>2.7198894474545408E-2</v>
      </c>
      <c r="T57" s="28"/>
      <c r="U57" s="28">
        <f t="shared" si="25"/>
        <v>0</v>
      </c>
      <c r="V57" s="28"/>
      <c r="W57" s="28">
        <f t="shared" si="25"/>
        <v>1.6002871976374521E-2</v>
      </c>
      <c r="X57" s="28">
        <f>+W57+U57+S57+Q57+O57+M57+K57+I57+G57+E57</f>
        <v>0.64685631104374086</v>
      </c>
      <c r="Y57" s="3"/>
    </row>
    <row r="58" spans="1:39" ht="15.5" x14ac:dyDescent="0.35">
      <c r="A58" s="29" t="s">
        <v>114</v>
      </c>
      <c r="B58" s="21">
        <f>1-B57</f>
        <v>0.70464952777689938</v>
      </c>
      <c r="E58" s="30">
        <f>E56-E57</f>
        <v>0.40284441391229925</v>
      </c>
      <c r="F58" s="30"/>
      <c r="G58" s="30">
        <f t="shared" ref="G58:W58" si="26">G56-G57</f>
        <v>0.35698792471905649</v>
      </c>
      <c r="H58" s="30"/>
      <c r="I58" s="30">
        <f t="shared" si="26"/>
        <v>6.018672585497619E-2</v>
      </c>
      <c r="J58" s="30"/>
      <c r="K58" s="30">
        <f t="shared" si="26"/>
        <v>1.1042625079417808E-2</v>
      </c>
      <c r="L58" s="30"/>
      <c r="M58" s="30">
        <f t="shared" si="26"/>
        <v>2.1418078503696918E-2</v>
      </c>
      <c r="N58" s="30"/>
      <c r="O58" s="30">
        <f t="shared" si="26"/>
        <v>0.9364598866397027</v>
      </c>
      <c r="P58" s="30"/>
      <c r="Q58" s="30">
        <f t="shared" si="26"/>
        <v>0.22168024027870525</v>
      </c>
      <c r="R58" s="30"/>
      <c r="S58" s="30">
        <f t="shared" si="26"/>
        <v>8.1818535996166286E-2</v>
      </c>
      <c r="T58" s="30"/>
      <c r="U58" s="30">
        <f t="shared" si="26"/>
        <v>1.5789662984733728E-3</v>
      </c>
      <c r="V58" s="30"/>
      <c r="W58" s="30">
        <f t="shared" si="26"/>
        <v>7.9018387884661964E-2</v>
      </c>
      <c r="X58" s="28">
        <f t="shared" ref="X58:X60" si="27">+W58+U58+S58+Q58+O58+M58+K58+I58+G58+E58</f>
        <v>2.1730357851671558</v>
      </c>
    </row>
    <row r="59" spans="1:39" ht="15.5" x14ac:dyDescent="0.35">
      <c r="A59" s="29" t="s">
        <v>115</v>
      </c>
      <c r="E59" s="3">
        <f t="shared" ref="E59:U59" si="28">+E41-E56</f>
        <v>952.25283727009719</v>
      </c>
      <c r="F59" s="3"/>
      <c r="G59" s="3">
        <f t="shared" si="28"/>
        <v>715.35132724856783</v>
      </c>
      <c r="H59" s="3"/>
      <c r="I59" s="3">
        <f t="shared" si="28"/>
        <v>108.52413655098327</v>
      </c>
      <c r="J59" s="3"/>
      <c r="K59" s="3">
        <f t="shared" si="28"/>
        <v>20.897897215547907</v>
      </c>
      <c r="L59" s="3"/>
      <c r="M59" s="3">
        <f t="shared" si="28"/>
        <v>42.130786621005186</v>
      </c>
      <c r="N59" s="3"/>
      <c r="O59" s="3">
        <f t="shared" si="28"/>
        <v>2090.9874717241159</v>
      </c>
      <c r="P59" s="3"/>
      <c r="Q59" s="3">
        <f t="shared" si="28"/>
        <v>424.36533489789463</v>
      </c>
      <c r="R59" s="3"/>
      <c r="S59" s="3">
        <f t="shared" si="28"/>
        <v>181.58670002071545</v>
      </c>
      <c r="T59" s="3"/>
      <c r="U59" s="3">
        <f t="shared" si="28"/>
        <v>2.6300315311571478</v>
      </c>
      <c r="V59" s="3"/>
      <c r="W59" s="3">
        <f t="shared" ref="W59" si="29">+W41-W56</f>
        <v>158.27374517519979</v>
      </c>
      <c r="X59" s="28">
        <f t="shared" si="27"/>
        <v>4697.000268255284</v>
      </c>
    </row>
    <row r="60" spans="1:39" ht="15.5" x14ac:dyDescent="0.35">
      <c r="A60" s="4" t="s">
        <v>116</v>
      </c>
      <c r="B60" s="21">
        <f>+E60/(E60+E61)</f>
        <v>0.29535047222310068</v>
      </c>
      <c r="E60" s="28">
        <f>E47/100*E59</f>
        <v>281.24832516351063</v>
      </c>
      <c r="F60" s="28"/>
      <c r="G60" s="28">
        <f t="shared" ref="G60:W60" si="30">G47/100*G59</f>
        <v>120.72844064152605</v>
      </c>
      <c r="H60" s="28"/>
      <c r="I60" s="28">
        <f t="shared" si="30"/>
        <v>8.2731135185445943</v>
      </c>
      <c r="J60" s="28"/>
      <c r="K60" s="28">
        <f t="shared" si="30"/>
        <v>2.504564708264311</v>
      </c>
      <c r="L60" s="28"/>
      <c r="M60" s="28">
        <f t="shared" si="30"/>
        <v>6.4554071933473489</v>
      </c>
      <c r="N60" s="28"/>
      <c r="O60" s="28">
        <f t="shared" si="30"/>
        <v>531.15745387791787</v>
      </c>
      <c r="P60" s="28"/>
      <c r="Q60" s="28">
        <f t="shared" si="30"/>
        <v>55.119948006997838</v>
      </c>
      <c r="R60" s="28"/>
      <c r="S60" s="28">
        <f t="shared" si="30"/>
        <v>45.304291896434471</v>
      </c>
      <c r="T60" s="28"/>
      <c r="U60" s="28">
        <f t="shared" si="30"/>
        <v>0</v>
      </c>
      <c r="V60" s="28"/>
      <c r="W60" s="28">
        <f t="shared" si="30"/>
        <v>26.655450421981161</v>
      </c>
      <c r="X60" s="28">
        <f t="shared" si="27"/>
        <v>1077.4469954285244</v>
      </c>
    </row>
    <row r="61" spans="1:39" ht="15.5" x14ac:dyDescent="0.35">
      <c r="A61" s="29" t="s">
        <v>114</v>
      </c>
      <c r="B61" s="21">
        <f>1-B60</f>
        <v>0.70464952777689938</v>
      </c>
      <c r="E61" s="30">
        <f>E59-E60</f>
        <v>671.00451210658662</v>
      </c>
      <c r="F61" s="30"/>
      <c r="G61" s="30">
        <f t="shared" ref="G61:W61" si="31">G59-G60</f>
        <v>594.62288660704178</v>
      </c>
      <c r="H61" s="30"/>
      <c r="I61" s="30">
        <f t="shared" si="31"/>
        <v>100.25102303243868</v>
      </c>
      <c r="J61" s="30"/>
      <c r="K61" s="30">
        <f t="shared" si="31"/>
        <v>18.393332507283596</v>
      </c>
      <c r="L61" s="30"/>
      <c r="M61" s="30">
        <f t="shared" si="31"/>
        <v>35.675379427657838</v>
      </c>
      <c r="N61" s="30"/>
      <c r="O61" s="30">
        <f t="shared" si="31"/>
        <v>1559.8300178461982</v>
      </c>
      <c r="P61" s="30"/>
      <c r="Q61" s="30">
        <f t="shared" si="31"/>
        <v>369.24538689089678</v>
      </c>
      <c r="R61" s="30"/>
      <c r="S61" s="30">
        <f t="shared" si="31"/>
        <v>136.28240812428098</v>
      </c>
      <c r="T61" s="30"/>
      <c r="U61" s="30">
        <f t="shared" si="31"/>
        <v>2.6300315311571478</v>
      </c>
      <c r="V61" s="30"/>
      <c r="W61" s="30">
        <f t="shared" si="31"/>
        <v>131.61829475321863</v>
      </c>
      <c r="X61" s="30">
        <f>X59-X60</f>
        <v>3619.5532728267599</v>
      </c>
      <c r="Y61" s="3"/>
    </row>
    <row r="62" spans="1:39" ht="15.5" x14ac:dyDescent="0.35">
      <c r="A62" s="29" t="s">
        <v>224</v>
      </c>
      <c r="B62" s="21"/>
      <c r="E62" s="3">
        <f>0.0006*E40</f>
        <v>0.26800388410827752</v>
      </c>
      <c r="F62" s="3"/>
      <c r="G62" s="3">
        <f>0.0006*G40</f>
        <v>0.21457369033164633</v>
      </c>
      <c r="H62" s="3"/>
      <c r="I62" s="3">
        <f>0.0006*I40</f>
        <v>4.6028954144960117E-2</v>
      </c>
      <c r="J62" s="3"/>
      <c r="K62" s="3">
        <f>0.0006*K40</f>
        <v>1.1079444475149932E-2</v>
      </c>
      <c r="L62" s="3"/>
      <c r="M62" s="3">
        <f>0.0006*M40</f>
        <v>1.5710125950009212E-2</v>
      </c>
      <c r="N62" s="3"/>
      <c r="O62" s="3">
        <f>0.0006*O40</f>
        <v>0.68987875605124671</v>
      </c>
      <c r="P62" s="3"/>
      <c r="Q62" s="3">
        <f>0.0006*Q40</f>
        <v>0.17142903169716608</v>
      </c>
      <c r="R62" s="3"/>
      <c r="S62" s="3">
        <f>0.0006*S40</f>
        <v>2.8322655288733446E-2</v>
      </c>
      <c r="T62" s="3"/>
      <c r="U62" s="3">
        <f>0.0006*U40</f>
        <v>1.5737514218632687E-3</v>
      </c>
      <c r="V62" s="3"/>
      <c r="W62" s="3">
        <f>0.0006*W40</f>
        <v>6.9250711662432476E-2</v>
      </c>
      <c r="X62" s="3">
        <f>0.0006*X40</f>
        <v>1.5158510051314851</v>
      </c>
      <c r="Y62" s="3"/>
    </row>
    <row r="63" spans="1:39" ht="15.5" x14ac:dyDescent="0.35">
      <c r="A63" s="29" t="s">
        <v>225</v>
      </c>
      <c r="B63" s="21"/>
      <c r="E63" s="3">
        <f>0.0006*E39</f>
        <v>0.24817703822345039</v>
      </c>
      <c r="F63" s="3"/>
      <c r="G63" s="3">
        <f>0.0006*G39</f>
        <v>0.20672444187927383</v>
      </c>
      <c r="H63" s="3"/>
      <c r="I63" s="3">
        <f>0.0006*I39</f>
        <v>7.1473038027682151E-2</v>
      </c>
      <c r="J63" s="3"/>
      <c r="K63" s="3">
        <f>0.0006*K39</f>
        <v>1.2003443855885094E-2</v>
      </c>
      <c r="L63" s="3"/>
      <c r="M63" s="3">
        <f>0.0006*M39</f>
        <v>1.7598674249064979E-2</v>
      </c>
      <c r="N63" s="3"/>
      <c r="O63" s="3">
        <f>0.0006*O39</f>
        <v>0.80754225553141068</v>
      </c>
      <c r="P63" s="3"/>
      <c r="Q63" s="3">
        <f>0.0006*Q39</f>
        <v>0.1689342204787572</v>
      </c>
      <c r="R63" s="3"/>
      <c r="S63" s="3">
        <f>0.0006*S39</f>
        <v>2.627010179755461E-2</v>
      </c>
      <c r="T63" s="3"/>
      <c r="U63" s="3">
        <f>0.0006*U39</f>
        <v>1.6734933096306517E-3</v>
      </c>
      <c r="V63" s="3"/>
      <c r="W63" s="3">
        <f>0.0006*W39</f>
        <v>6.0103508739507414E-2</v>
      </c>
      <c r="X63" s="3">
        <f>0.0006*X39</f>
        <v>1.6205002160922171</v>
      </c>
      <c r="Y63" s="3"/>
    </row>
    <row r="64" spans="1:39" ht="15.5" x14ac:dyDescent="0.35">
      <c r="A64" s="29" t="s">
        <v>119</v>
      </c>
      <c r="B64" s="21"/>
      <c r="E64" s="3">
        <f>+E62+E56+E63</f>
        <v>1.0878756415253021</v>
      </c>
      <c r="F64" s="3"/>
      <c r="G64" s="3">
        <f>+G62+G56+G63</f>
        <v>0.85076660964652229</v>
      </c>
      <c r="H64" s="3"/>
      <c r="I64" s="3">
        <f>+I62+I56+I63</f>
        <v>0.18265556624767726</v>
      </c>
      <c r="J64" s="3"/>
      <c r="K64" s="3">
        <f>+K62+K56+K63</f>
        <v>3.5629154420017156E-2</v>
      </c>
      <c r="L64" s="3"/>
      <c r="M64" s="3">
        <f>+M62+M56+M63</f>
        <v>5.8602448360574204E-2</v>
      </c>
      <c r="N64" s="3"/>
      <c r="O64" s="3">
        <f>+O62+O56+O63</f>
        <v>2.752766702031396</v>
      </c>
      <c r="P64" s="3"/>
      <c r="Q64" s="3">
        <f>+Q62+Q56+Q63</f>
        <v>0.5951353163531663</v>
      </c>
      <c r="R64" s="3"/>
      <c r="S64" s="3">
        <f>+S62+S56+S63</f>
        <v>0.16361018755699974</v>
      </c>
      <c r="T64" s="3"/>
      <c r="U64" s="3">
        <f>+U62+U56+U63</f>
        <v>4.8262110299672929E-3</v>
      </c>
      <c r="V64" s="3"/>
      <c r="W64" s="3">
        <f>+W62+W56+W63</f>
        <v>0.22437548026297638</v>
      </c>
      <c r="X64" s="3">
        <f>+X62+X56+X63</f>
        <v>5.9562433174345992</v>
      </c>
      <c r="Y64" s="1">
        <f>+X64/X42</f>
        <v>8.2425224625377316E-4</v>
      </c>
    </row>
    <row r="65" spans="1:52" ht="15.5" x14ac:dyDescent="0.35">
      <c r="A65" s="29" t="s">
        <v>120</v>
      </c>
      <c r="B65" s="21"/>
      <c r="E65" s="35">
        <v>5.9999999999999995E-4</v>
      </c>
      <c r="F65" s="3"/>
      <c r="G65" s="35">
        <v>5.9999999999999995E-4</v>
      </c>
      <c r="H65" s="3"/>
      <c r="I65" s="35">
        <v>5.9999999999999995E-4</v>
      </c>
      <c r="J65" s="3"/>
      <c r="K65" s="35">
        <v>5.9999999999999995E-4</v>
      </c>
      <c r="L65" s="3"/>
      <c r="M65" s="35">
        <v>5.9999999999999995E-4</v>
      </c>
      <c r="N65" s="3"/>
      <c r="O65" s="35">
        <v>5.9999999999999995E-4</v>
      </c>
      <c r="P65" s="3"/>
      <c r="Q65" s="35">
        <v>5.9999999999999995E-4</v>
      </c>
      <c r="R65" s="3"/>
      <c r="S65" s="35">
        <v>5.9999999999999995E-4</v>
      </c>
      <c r="T65" s="3"/>
      <c r="U65" s="35">
        <v>5.9999999999999995E-4</v>
      </c>
      <c r="V65" s="3"/>
      <c r="W65" s="35">
        <v>5.9999999999999995E-4</v>
      </c>
      <c r="X65" s="35">
        <v>5.9999999999999995E-4</v>
      </c>
      <c r="Y65" s="1"/>
    </row>
    <row r="66" spans="1:52" ht="15.5" x14ac:dyDescent="0.35">
      <c r="A66" s="29"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9" t="s">
        <v>122</v>
      </c>
      <c r="E67" s="3"/>
      <c r="F67" s="3"/>
      <c r="G67" s="3"/>
      <c r="H67" s="3"/>
      <c r="I67" s="3"/>
      <c r="J67" s="3"/>
      <c r="K67" s="3"/>
      <c r="L67" s="3"/>
      <c r="M67" s="3"/>
      <c r="N67" s="3"/>
      <c r="O67" s="3"/>
      <c r="P67" s="3"/>
      <c r="Q67" s="3"/>
      <c r="R67" s="3"/>
      <c r="S67" s="3"/>
      <c r="T67" s="3"/>
      <c r="U67" s="3"/>
      <c r="V67" s="3"/>
      <c r="W67" s="3"/>
      <c r="X67" s="3"/>
    </row>
    <row r="68" spans="1:52" ht="15.5" x14ac:dyDescent="0.35">
      <c r="A68" s="29"/>
      <c r="E68" s="3"/>
      <c r="F68" s="3"/>
      <c r="G68" s="3"/>
      <c r="H68" s="3"/>
      <c r="I68" s="3"/>
      <c r="J68" s="3"/>
      <c r="K68" s="3"/>
      <c r="L68" s="3"/>
      <c r="M68" s="3"/>
      <c r="N68" s="3"/>
      <c r="O68" s="3"/>
      <c r="P68" s="3"/>
      <c r="Q68" s="3"/>
      <c r="R68" s="3"/>
      <c r="S68" s="3"/>
      <c r="T68" s="3"/>
      <c r="U68" s="3"/>
      <c r="V68" s="3"/>
      <c r="W68" s="3"/>
    </row>
    <row r="69" spans="1:52" ht="15.5" x14ac:dyDescent="0.35">
      <c r="A69" s="22" t="s">
        <v>123</v>
      </c>
      <c r="D69" s="31" t="s">
        <v>124</v>
      </c>
    </row>
    <row r="70" spans="1:52" ht="23.5" x14ac:dyDescent="0.55000000000000004">
      <c r="A70" s="14" t="s">
        <v>125</v>
      </c>
      <c r="B70" s="8"/>
      <c r="D70" s="4" t="s">
        <v>72</v>
      </c>
      <c r="E70" s="4"/>
      <c r="F70" s="4" t="s">
        <v>73</v>
      </c>
      <c r="G70" s="4"/>
      <c r="H70" s="4" t="s">
        <v>80</v>
      </c>
      <c r="I70" s="4"/>
      <c r="J70" s="4" t="s">
        <v>75</v>
      </c>
      <c r="K70" s="4"/>
      <c r="L70" s="4" t="s">
        <v>76</v>
      </c>
      <c r="M70" s="4"/>
      <c r="N70" s="4" t="s">
        <v>77</v>
      </c>
      <c r="O70" s="4"/>
      <c r="P70" s="4" t="s">
        <v>78</v>
      </c>
      <c r="Q70" s="4"/>
      <c r="R70" s="4" t="s">
        <v>79</v>
      </c>
      <c r="S70" s="4"/>
      <c r="T70" s="4" t="s">
        <v>81</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79</v>
      </c>
      <c r="AJ71" s="4" t="s">
        <v>81</v>
      </c>
      <c r="AK71" s="4" t="s">
        <v>9</v>
      </c>
      <c r="AL71" s="4" t="s">
        <v>10</v>
      </c>
    </row>
    <row r="72" spans="1:52" ht="15.5" x14ac:dyDescent="0.35">
      <c r="A72" s="4" t="s">
        <v>128</v>
      </c>
      <c r="B72" s="8"/>
      <c r="C72" s="8" t="s">
        <v>129</v>
      </c>
      <c r="D72" s="8" t="s">
        <v>130</v>
      </c>
      <c r="E72" s="4" t="s">
        <v>58</v>
      </c>
      <c r="F72" s="8" t="s">
        <v>130</v>
      </c>
      <c r="G72" s="4" t="s">
        <v>58</v>
      </c>
      <c r="H72" s="8" t="s">
        <v>130</v>
      </c>
      <c r="I72" s="4" t="s">
        <v>58</v>
      </c>
      <c r="J72" s="8" t="s">
        <v>130</v>
      </c>
      <c r="K72" s="4" t="s">
        <v>58</v>
      </c>
      <c r="L72" s="8" t="s">
        <v>130</v>
      </c>
      <c r="M72" s="4" t="s">
        <v>58</v>
      </c>
      <c r="N72" s="8" t="s">
        <v>130</v>
      </c>
      <c r="O72" s="4" t="s">
        <v>58</v>
      </c>
      <c r="P72" s="8" t="s">
        <v>130</v>
      </c>
      <c r="Q72" s="4" t="s">
        <v>58</v>
      </c>
      <c r="R72" s="8" t="s">
        <v>130</v>
      </c>
      <c r="S72" s="4" t="s">
        <v>58</v>
      </c>
      <c r="T72" s="8" t="s">
        <v>130</v>
      </c>
      <c r="U72" s="4" t="s">
        <v>58</v>
      </c>
      <c r="V72" s="8" t="s">
        <v>130</v>
      </c>
      <c r="W72" s="4" t="s">
        <v>58</v>
      </c>
      <c r="X72" s="4"/>
      <c r="AA72" s="4" t="s">
        <v>128</v>
      </c>
    </row>
    <row r="73" spans="1:52" ht="15.5" x14ac:dyDescent="0.35">
      <c r="A73" s="5" t="s">
        <v>131</v>
      </c>
      <c r="C73">
        <v>3</v>
      </c>
      <c r="D73" s="16">
        <v>1</v>
      </c>
      <c r="E73" s="3">
        <f>+$D73*E57</f>
        <v>0.16885030528127515</v>
      </c>
      <c r="F73" s="16">
        <v>1</v>
      </c>
      <c r="G73" s="3">
        <f>+$D73*G57</f>
        <v>7.2480552716545563E-2</v>
      </c>
      <c r="H73" s="16">
        <v>1</v>
      </c>
      <c r="I73" s="3">
        <f>+$D73*I57</f>
        <v>4.9668482200587918E-3</v>
      </c>
      <c r="J73" s="16">
        <v>1</v>
      </c>
      <c r="K73" s="3">
        <f>+$D73*K57</f>
        <v>1.5036410095643252E-3</v>
      </c>
      <c r="L73" s="16">
        <v>1</v>
      </c>
      <c r="M73" s="3">
        <f>+$D73*M57</f>
        <v>3.8755696578030908E-3</v>
      </c>
      <c r="N73" s="16">
        <v>1</v>
      </c>
      <c r="O73" s="3">
        <f>+$D73*O57</f>
        <v>0.31888580380903614</v>
      </c>
      <c r="P73" s="16">
        <v>1</v>
      </c>
      <c r="Q73" s="3">
        <f>+$D73*Q57</f>
        <v>3.309182389853782E-2</v>
      </c>
      <c r="R73" s="16">
        <v>1</v>
      </c>
      <c r="S73" s="3">
        <f>+$D73*S57</f>
        <v>2.7198894474545408E-2</v>
      </c>
      <c r="T73" s="16">
        <v>1</v>
      </c>
      <c r="U73" s="3">
        <f>+$D73*U57</f>
        <v>0</v>
      </c>
      <c r="V73" s="16">
        <v>1</v>
      </c>
      <c r="W73" s="3">
        <f>+$D73*W57</f>
        <v>1.6002871976374521E-2</v>
      </c>
      <c r="X73" s="3">
        <f>+E73+G73+I73+K73+M73+O73+Q73+S73+U73+W73</f>
        <v>0.64685631104374086</v>
      </c>
      <c r="AA73" s="5" t="s">
        <v>131</v>
      </c>
      <c r="AB73" s="3">
        <f>+E73</f>
        <v>0.16885030528127515</v>
      </c>
      <c r="AC73" s="3">
        <f>+G73</f>
        <v>7.2480552716545563E-2</v>
      </c>
      <c r="AD73" s="3">
        <f>+I73</f>
        <v>4.9668482200587918E-3</v>
      </c>
      <c r="AE73" s="3">
        <f>+K73</f>
        <v>1.5036410095643252E-3</v>
      </c>
      <c r="AF73" s="3">
        <f>+M73</f>
        <v>3.8755696578030908E-3</v>
      </c>
      <c r="AG73" s="3">
        <f>+O73</f>
        <v>0.31888580380903614</v>
      </c>
      <c r="AH73" s="3">
        <f>+Q73</f>
        <v>3.309182389853782E-2</v>
      </c>
      <c r="AI73" s="3">
        <f>+S73</f>
        <v>2.7198894474545408E-2</v>
      </c>
      <c r="AJ73" s="3">
        <f>+U73</f>
        <v>0</v>
      </c>
      <c r="AK73" s="3">
        <f>+W73</f>
        <v>1.6002871976374521E-2</v>
      </c>
      <c r="AL73" s="3">
        <f>SUM(AB73:AK73)</f>
        <v>0.64685631104374086</v>
      </c>
    </row>
    <row r="74" spans="1:52" ht="15.5" x14ac:dyDescent="0.35">
      <c r="A74" s="5" t="s">
        <v>132</v>
      </c>
      <c r="C74">
        <v>15</v>
      </c>
      <c r="D74" s="16">
        <v>0</v>
      </c>
      <c r="E74" s="3">
        <f>+$D74*E57</f>
        <v>0</v>
      </c>
      <c r="F74" s="16">
        <v>0</v>
      </c>
      <c r="G74" s="3">
        <f>+$D74*G57</f>
        <v>0</v>
      </c>
      <c r="H74" s="16">
        <v>0</v>
      </c>
      <c r="I74" s="3">
        <f>+$D74*I57</f>
        <v>0</v>
      </c>
      <c r="J74" s="16">
        <v>0</v>
      </c>
      <c r="K74" s="3">
        <f>+$D74*K57</f>
        <v>0</v>
      </c>
      <c r="L74" s="16">
        <v>0</v>
      </c>
      <c r="M74" s="3">
        <f>+$D74*M57</f>
        <v>0</v>
      </c>
      <c r="N74" s="16">
        <v>0</v>
      </c>
      <c r="O74" s="3">
        <f>+$D74*O57</f>
        <v>0</v>
      </c>
      <c r="P74" s="16">
        <v>0</v>
      </c>
      <c r="Q74" s="3">
        <f>+$D74*Q57</f>
        <v>0</v>
      </c>
      <c r="R74" s="16">
        <v>0</v>
      </c>
      <c r="S74" s="3">
        <f>+$D74*S57</f>
        <v>0</v>
      </c>
      <c r="T74" s="16">
        <v>0</v>
      </c>
      <c r="U74" s="3">
        <f>+$D74*U57</f>
        <v>0</v>
      </c>
      <c r="V74" s="16">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6">
        <v>0</v>
      </c>
      <c r="E75" s="3">
        <f>+$D75*E57</f>
        <v>0</v>
      </c>
      <c r="F75" s="16">
        <v>0</v>
      </c>
      <c r="G75" s="3">
        <f>+$D75*G57</f>
        <v>0</v>
      </c>
      <c r="H75" s="16">
        <v>0</v>
      </c>
      <c r="I75" s="3">
        <f>+$D75*I57</f>
        <v>0</v>
      </c>
      <c r="J75" s="16">
        <v>0</v>
      </c>
      <c r="K75" s="3">
        <f>+$D75*K57</f>
        <v>0</v>
      </c>
      <c r="L75" s="16">
        <v>0</v>
      </c>
      <c r="M75" s="3">
        <f>+$D75*M57</f>
        <v>0</v>
      </c>
      <c r="N75" s="16">
        <v>0</v>
      </c>
      <c r="O75" s="3">
        <f>+$D75*O57</f>
        <v>0</v>
      </c>
      <c r="P75" s="16">
        <v>0</v>
      </c>
      <c r="Q75" s="3">
        <f>+$D75*Q57</f>
        <v>0</v>
      </c>
      <c r="R75" s="16">
        <v>0</v>
      </c>
      <c r="S75" s="3">
        <f>+$D75*S57</f>
        <v>0</v>
      </c>
      <c r="T75" s="16">
        <v>0</v>
      </c>
      <c r="U75" s="3">
        <f>+$D75*U57</f>
        <v>0</v>
      </c>
      <c r="V75" s="16">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6">
        <v>0</v>
      </c>
      <c r="E76" s="3">
        <f>+$D76*E57</f>
        <v>0</v>
      </c>
      <c r="F76" s="16">
        <v>0</v>
      </c>
      <c r="G76" s="3">
        <f>+$D76*G57</f>
        <v>0</v>
      </c>
      <c r="H76" s="16">
        <v>0</v>
      </c>
      <c r="I76" s="3">
        <f>+$D76*I57</f>
        <v>0</v>
      </c>
      <c r="J76" s="16">
        <v>0</v>
      </c>
      <c r="K76" s="3">
        <f>+$D76*K57</f>
        <v>0</v>
      </c>
      <c r="L76" s="16">
        <v>0</v>
      </c>
      <c r="M76" s="3">
        <f>+$D76*M57</f>
        <v>0</v>
      </c>
      <c r="N76" s="16">
        <v>0</v>
      </c>
      <c r="O76" s="3">
        <f>+$D76*O57</f>
        <v>0</v>
      </c>
      <c r="P76" s="16">
        <v>0</v>
      </c>
      <c r="Q76" s="3">
        <f>+$D76*Q57</f>
        <v>0</v>
      </c>
      <c r="R76" s="16">
        <v>0</v>
      </c>
      <c r="S76" s="3">
        <f>+$D76*S57</f>
        <v>0</v>
      </c>
      <c r="T76" s="16">
        <v>0</v>
      </c>
      <c r="U76" s="3">
        <f>+$D76*U57</f>
        <v>0</v>
      </c>
      <c r="V76" s="16">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6">
        <f t="shared" ref="D77:V77" si="33">SUM(D73:D76)</f>
        <v>1</v>
      </c>
      <c r="E77" s="28">
        <f>SUM(E73:E76)</f>
        <v>0.16885030528127515</v>
      </c>
      <c r="F77" s="16">
        <f t="shared" si="33"/>
        <v>1</v>
      </c>
      <c r="G77" s="28">
        <f>SUM(G73:G76)</f>
        <v>7.2480552716545563E-2</v>
      </c>
      <c r="H77" s="16">
        <f t="shared" si="33"/>
        <v>1</v>
      </c>
      <c r="I77" s="28">
        <f>SUM(I73:I76)</f>
        <v>4.9668482200587918E-3</v>
      </c>
      <c r="J77" s="16">
        <f t="shared" si="33"/>
        <v>1</v>
      </c>
      <c r="K77" s="28">
        <f>SUM(K73:K76)</f>
        <v>1.5036410095643252E-3</v>
      </c>
      <c r="L77" s="16">
        <f t="shared" si="33"/>
        <v>1</v>
      </c>
      <c r="M77" s="28">
        <f>SUM(M73:M76)</f>
        <v>3.8755696578030908E-3</v>
      </c>
      <c r="N77" s="16">
        <f t="shared" si="33"/>
        <v>1</v>
      </c>
      <c r="O77" s="28">
        <f>SUM(O73:O76)</f>
        <v>0.31888580380903614</v>
      </c>
      <c r="P77" s="16">
        <f t="shared" si="33"/>
        <v>1</v>
      </c>
      <c r="Q77" s="28">
        <f>SUM(Q73:Q76)</f>
        <v>3.309182389853782E-2</v>
      </c>
      <c r="R77" s="16">
        <f t="shared" si="33"/>
        <v>1</v>
      </c>
      <c r="S77" s="28">
        <f>SUM(S73:S76)</f>
        <v>2.7198894474545408E-2</v>
      </c>
      <c r="T77" s="16">
        <f t="shared" si="33"/>
        <v>1</v>
      </c>
      <c r="U77" s="28">
        <f>SUM(U73:U76)</f>
        <v>0</v>
      </c>
      <c r="V77" s="16">
        <f t="shared" si="33"/>
        <v>1</v>
      </c>
      <c r="W77" s="28">
        <f>SUM(W73:W76)</f>
        <v>1.6002871976374521E-2</v>
      </c>
      <c r="X77" s="3">
        <f t="shared" si="32"/>
        <v>0.64685631104374086</v>
      </c>
      <c r="Y77" s="3"/>
      <c r="AA77" s="5"/>
      <c r="AB77" s="4" t="s">
        <v>0</v>
      </c>
      <c r="AC77" s="4" t="s">
        <v>1</v>
      </c>
      <c r="AD77" s="4" t="s">
        <v>2</v>
      </c>
      <c r="AE77" s="4" t="s">
        <v>3</v>
      </c>
      <c r="AF77" s="4" t="s">
        <v>4</v>
      </c>
      <c r="AG77" s="4" t="s">
        <v>5</v>
      </c>
      <c r="AH77" s="4" t="s">
        <v>6</v>
      </c>
      <c r="AI77" s="4" t="s">
        <v>79</v>
      </c>
      <c r="AJ77" s="4" t="s">
        <v>81</v>
      </c>
      <c r="AK77" s="4" t="s">
        <v>9</v>
      </c>
      <c r="AL77" s="4" t="s">
        <v>10</v>
      </c>
      <c r="AO77" s="4" t="s">
        <v>0</v>
      </c>
      <c r="AP77" s="4" t="s">
        <v>1</v>
      </c>
      <c r="AQ77" s="4" t="s">
        <v>2</v>
      </c>
      <c r="AR77" s="4" t="s">
        <v>3</v>
      </c>
      <c r="AS77" s="4" t="s">
        <v>4</v>
      </c>
      <c r="AT77" s="4" t="s">
        <v>5</v>
      </c>
      <c r="AU77" s="4" t="s">
        <v>6</v>
      </c>
      <c r="AV77" s="4" t="s">
        <v>7</v>
      </c>
      <c r="AW77" s="4" t="s">
        <v>8</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281.24832516351063</v>
      </c>
      <c r="AC78" s="3">
        <f>+G60</f>
        <v>120.72844064152605</v>
      </c>
      <c r="AD78" s="3">
        <f>+I60</f>
        <v>8.2731135185445943</v>
      </c>
      <c r="AE78" s="3">
        <f>+K60</f>
        <v>2.504564708264311</v>
      </c>
      <c r="AF78" s="3">
        <f>+M60</f>
        <v>6.4554071933473489</v>
      </c>
      <c r="AG78" s="3">
        <f>+O60</f>
        <v>531.15745387791787</v>
      </c>
      <c r="AH78" s="3">
        <f>+Q60</f>
        <v>55.119948006997838</v>
      </c>
      <c r="AI78" s="3">
        <f>+S60</f>
        <v>45.304291896434471</v>
      </c>
      <c r="AJ78" s="3">
        <f>+U60</f>
        <v>0</v>
      </c>
      <c r="AK78" s="3">
        <f>+W60</f>
        <v>26.655450421981161</v>
      </c>
      <c r="AL78" s="3">
        <f>+X60</f>
        <v>1077.4469954285244</v>
      </c>
      <c r="AN78" t="s">
        <v>137</v>
      </c>
      <c r="AO78" s="3">
        <f>+AB$78*AB79</f>
        <v>281.24832516351063</v>
      </c>
      <c r="AP78" s="3">
        <f t="shared" ref="AP78:AX78" si="34">+AC$78*AC79</f>
        <v>120.72844064152605</v>
      </c>
      <c r="AQ78" s="3">
        <f t="shared" si="34"/>
        <v>8.2731135185445943</v>
      </c>
      <c r="AR78" s="3">
        <f t="shared" si="34"/>
        <v>2.504564708264311</v>
      </c>
      <c r="AS78" s="3">
        <f t="shared" si="34"/>
        <v>6.4554071933473489</v>
      </c>
      <c r="AT78" s="3">
        <f t="shared" si="34"/>
        <v>531.15745387791787</v>
      </c>
      <c r="AU78" s="3">
        <f t="shared" si="34"/>
        <v>55.119948006997838</v>
      </c>
      <c r="AV78" s="3">
        <f t="shared" si="34"/>
        <v>45.304291896434471</v>
      </c>
      <c r="AW78" s="3">
        <f t="shared" si="34"/>
        <v>0</v>
      </c>
      <c r="AX78" s="3">
        <f t="shared" si="34"/>
        <v>26.655450421981161</v>
      </c>
      <c r="AY78" s="3">
        <f>SUM(AO78:AX78)</f>
        <v>1077.4469954285241</v>
      </c>
      <c r="AZ78" t="s">
        <v>138</v>
      </c>
    </row>
    <row r="79" spans="1:52" ht="15.5" x14ac:dyDescent="0.35">
      <c r="A79" s="5" t="s">
        <v>139</v>
      </c>
      <c r="B79" t="s">
        <v>140</v>
      </c>
      <c r="C79">
        <v>3</v>
      </c>
      <c r="D79" s="16">
        <v>1</v>
      </c>
      <c r="E79" s="3">
        <f t="shared" ref="E79:E84" si="35">+$D79*E$60</f>
        <v>281.24832516351063</v>
      </c>
      <c r="F79" s="16">
        <v>1</v>
      </c>
      <c r="G79" s="3">
        <f>+$F79*G$60</f>
        <v>120.72844064152605</v>
      </c>
      <c r="H79" s="16">
        <v>1</v>
      </c>
      <c r="I79" s="3">
        <f t="shared" ref="I79:I84" si="36">+$H79*I$60</f>
        <v>8.2731135185445943</v>
      </c>
      <c r="J79" s="16">
        <v>1</v>
      </c>
      <c r="K79" s="3">
        <f t="shared" ref="K79:K84" si="37">+$J79*K$60</f>
        <v>2.504564708264311</v>
      </c>
      <c r="L79" s="16">
        <v>1</v>
      </c>
      <c r="M79" s="3">
        <f t="shared" ref="M79:M84" si="38">+$L79*M$60</f>
        <v>6.4554071933473489</v>
      </c>
      <c r="N79" s="16">
        <v>1</v>
      </c>
      <c r="O79" s="3">
        <f t="shared" ref="O79:O84" si="39">+$N79*O$60</f>
        <v>531.15745387791787</v>
      </c>
      <c r="P79" s="16">
        <v>1</v>
      </c>
      <c r="Q79" s="3">
        <f t="shared" ref="Q79:Q84" si="40">+$P79*Q$60</f>
        <v>55.119948006997838</v>
      </c>
      <c r="R79" s="16">
        <v>1</v>
      </c>
      <c r="S79" s="3">
        <f t="shared" ref="S79:S84" si="41">+$R79*S$60</f>
        <v>45.304291896434471</v>
      </c>
      <c r="T79" s="16">
        <v>1</v>
      </c>
      <c r="U79" s="3">
        <f t="shared" ref="U79:U84" si="42">+$T79*U$60</f>
        <v>0</v>
      </c>
      <c r="V79" s="16">
        <v>1</v>
      </c>
      <c r="W79" s="3">
        <f t="shared" ref="W79:W84" si="43">+$V79*W$60</f>
        <v>26.655450421981161</v>
      </c>
      <c r="X79" s="3">
        <f>+E79+G79+I79+K79+M79+O79+Q79+S79+U79+W79</f>
        <v>1077.4469954285241</v>
      </c>
      <c r="AA79" t="s">
        <v>139</v>
      </c>
      <c r="AB79" s="16">
        <f t="shared" ref="AB79:AB84" si="44">+D79</f>
        <v>1</v>
      </c>
      <c r="AC79" s="16">
        <f t="shared" ref="AC79:AC84" si="45">+F79</f>
        <v>1</v>
      </c>
      <c r="AD79" s="16">
        <f t="shared" ref="AD79:AD84" si="46">+H79</f>
        <v>1</v>
      </c>
      <c r="AE79" s="16">
        <f t="shared" ref="AE79:AE84" si="47">+J79</f>
        <v>1</v>
      </c>
      <c r="AF79" s="16">
        <f t="shared" ref="AF79:AF84" si="48">+L79</f>
        <v>1</v>
      </c>
      <c r="AG79" s="16">
        <f t="shared" ref="AG79:AG84" si="49">+N79</f>
        <v>1</v>
      </c>
      <c r="AH79" s="16">
        <f t="shared" ref="AH79:AH84" si="50">+P79</f>
        <v>1</v>
      </c>
      <c r="AI79" s="16">
        <f t="shared" ref="AI79:AI84" si="51">+R79</f>
        <v>1</v>
      </c>
      <c r="AJ79" s="16">
        <f t="shared" ref="AJ79:AJ84" si="52">+T79</f>
        <v>1</v>
      </c>
      <c r="AK79" s="16">
        <f t="shared" ref="AK79:AK84" si="53">+V79</f>
        <v>1</v>
      </c>
      <c r="AN79" t="s">
        <v>141</v>
      </c>
      <c r="AO79" s="3">
        <f t="shared" ref="AO79:AX84" si="54">+AB79*AO$78</f>
        <v>281.24832516351063</v>
      </c>
      <c r="AP79" s="3">
        <f t="shared" si="54"/>
        <v>120.72844064152605</v>
      </c>
      <c r="AQ79" s="3">
        <f t="shared" si="54"/>
        <v>8.2731135185445943</v>
      </c>
      <c r="AR79" s="3">
        <f t="shared" si="54"/>
        <v>2.504564708264311</v>
      </c>
      <c r="AS79" s="3">
        <f t="shared" si="54"/>
        <v>6.4554071933473489</v>
      </c>
      <c r="AT79" s="3">
        <f t="shared" si="54"/>
        <v>531.15745387791787</v>
      </c>
      <c r="AU79" s="3">
        <f t="shared" si="54"/>
        <v>55.119948006997838</v>
      </c>
      <c r="AV79" s="3">
        <f t="shared" si="54"/>
        <v>45.304291896434471</v>
      </c>
      <c r="AW79" s="3">
        <f t="shared" si="54"/>
        <v>0</v>
      </c>
      <c r="AX79" s="3">
        <f t="shared" si="54"/>
        <v>26.655450421981161</v>
      </c>
      <c r="AY79" s="3">
        <f t="shared" ref="AY79:AY84" si="55">SUM(AO79:AX79)</f>
        <v>1077.4469954285241</v>
      </c>
      <c r="AZ79" t="s">
        <v>141</v>
      </c>
    </row>
    <row r="80" spans="1:52" ht="15.5" x14ac:dyDescent="0.35">
      <c r="A80" s="5" t="s">
        <v>142</v>
      </c>
      <c r="B80" t="s">
        <v>143</v>
      </c>
      <c r="C80">
        <v>15</v>
      </c>
      <c r="D80" s="16">
        <v>0</v>
      </c>
      <c r="E80" s="3">
        <f t="shared" si="35"/>
        <v>0</v>
      </c>
      <c r="F80" s="16">
        <v>0</v>
      </c>
      <c r="G80" s="3">
        <f>+$F80*G$60</f>
        <v>0</v>
      </c>
      <c r="H80" s="16">
        <v>0</v>
      </c>
      <c r="I80" s="3">
        <f t="shared" si="36"/>
        <v>0</v>
      </c>
      <c r="J80" s="16">
        <v>0</v>
      </c>
      <c r="K80" s="3">
        <f t="shared" si="37"/>
        <v>0</v>
      </c>
      <c r="L80" s="16">
        <v>0</v>
      </c>
      <c r="M80" s="3">
        <f t="shared" si="38"/>
        <v>0</v>
      </c>
      <c r="N80" s="16">
        <v>0</v>
      </c>
      <c r="O80" s="3">
        <f t="shared" si="39"/>
        <v>0</v>
      </c>
      <c r="P80" s="16">
        <v>0</v>
      </c>
      <c r="Q80" s="3">
        <f t="shared" si="40"/>
        <v>0</v>
      </c>
      <c r="R80" s="16">
        <v>0</v>
      </c>
      <c r="S80" s="3">
        <f t="shared" si="41"/>
        <v>0</v>
      </c>
      <c r="T80" s="16">
        <v>0</v>
      </c>
      <c r="U80" s="3">
        <f t="shared" si="42"/>
        <v>0</v>
      </c>
      <c r="V80" s="16">
        <v>0</v>
      </c>
      <c r="W80" s="3">
        <f t="shared" si="43"/>
        <v>0</v>
      </c>
      <c r="X80" s="3">
        <f t="shared" ref="X80:X85" si="56">+E80+G80+I80+K80+M80+O80+Q80+S80+U80+W80</f>
        <v>0</v>
      </c>
      <c r="AA80" t="s">
        <v>142</v>
      </c>
      <c r="AB80" s="16">
        <f t="shared" si="44"/>
        <v>0</v>
      </c>
      <c r="AC80" s="16">
        <f t="shared" si="45"/>
        <v>0</v>
      </c>
      <c r="AD80" s="16">
        <f t="shared" si="46"/>
        <v>0</v>
      </c>
      <c r="AE80" s="16">
        <f t="shared" si="47"/>
        <v>0</v>
      </c>
      <c r="AF80" s="16">
        <f t="shared" si="48"/>
        <v>0</v>
      </c>
      <c r="AG80" s="16">
        <f t="shared" si="49"/>
        <v>0</v>
      </c>
      <c r="AH80" s="16">
        <f t="shared" si="50"/>
        <v>0</v>
      </c>
      <c r="AI80" s="16">
        <f t="shared" si="51"/>
        <v>0</v>
      </c>
      <c r="AJ80" s="16">
        <f t="shared" si="52"/>
        <v>0</v>
      </c>
      <c r="AK80" s="16">
        <f t="shared" si="53"/>
        <v>0</v>
      </c>
      <c r="AN80" t="s">
        <v>144</v>
      </c>
      <c r="AO80" s="3">
        <f t="shared" si="54"/>
        <v>0</v>
      </c>
      <c r="AP80" s="3">
        <f t="shared" si="54"/>
        <v>0</v>
      </c>
      <c r="AQ80" s="3">
        <f t="shared" si="54"/>
        <v>0</v>
      </c>
      <c r="AR80" s="3">
        <f t="shared" si="54"/>
        <v>0</v>
      </c>
      <c r="AS80" s="3">
        <f t="shared" si="54"/>
        <v>0</v>
      </c>
      <c r="AT80" s="3">
        <f t="shared" si="54"/>
        <v>0</v>
      </c>
      <c r="AU80" s="3">
        <f t="shared" si="54"/>
        <v>0</v>
      </c>
      <c r="AV80" s="3">
        <f t="shared" si="54"/>
        <v>0</v>
      </c>
      <c r="AW80" s="3">
        <f t="shared" si="54"/>
        <v>0</v>
      </c>
      <c r="AX80" s="3">
        <f t="shared" si="54"/>
        <v>0</v>
      </c>
      <c r="AY80" s="3">
        <f t="shared" si="55"/>
        <v>0</v>
      </c>
      <c r="AZ80" t="s">
        <v>144</v>
      </c>
    </row>
    <row r="81" spans="1:52" ht="15.5" x14ac:dyDescent="0.35">
      <c r="A81" s="5" t="s">
        <v>145</v>
      </c>
      <c r="B81" t="s">
        <v>146</v>
      </c>
      <c r="C81">
        <v>20</v>
      </c>
      <c r="D81" s="16">
        <v>0</v>
      </c>
      <c r="E81" s="3">
        <f t="shared" si="35"/>
        <v>0</v>
      </c>
      <c r="F81" s="16">
        <v>0</v>
      </c>
      <c r="G81" s="3">
        <f>+$F81*G$60</f>
        <v>0</v>
      </c>
      <c r="H81" s="16">
        <v>0</v>
      </c>
      <c r="I81" s="3">
        <f t="shared" si="36"/>
        <v>0</v>
      </c>
      <c r="J81" s="16">
        <v>0</v>
      </c>
      <c r="K81" s="3">
        <f t="shared" si="37"/>
        <v>0</v>
      </c>
      <c r="L81" s="16">
        <v>0</v>
      </c>
      <c r="M81" s="3">
        <f t="shared" si="38"/>
        <v>0</v>
      </c>
      <c r="N81" s="16">
        <v>0</v>
      </c>
      <c r="O81" s="3">
        <f t="shared" si="39"/>
        <v>0</v>
      </c>
      <c r="P81" s="16">
        <v>0</v>
      </c>
      <c r="Q81" s="3">
        <f t="shared" si="40"/>
        <v>0</v>
      </c>
      <c r="R81" s="16">
        <v>0</v>
      </c>
      <c r="S81" s="3">
        <f t="shared" si="41"/>
        <v>0</v>
      </c>
      <c r="T81" s="16">
        <v>0</v>
      </c>
      <c r="U81" s="3">
        <f t="shared" si="42"/>
        <v>0</v>
      </c>
      <c r="V81" s="16">
        <v>0</v>
      </c>
      <c r="W81" s="3">
        <f t="shared" si="43"/>
        <v>0</v>
      </c>
      <c r="X81" s="3">
        <f t="shared" si="56"/>
        <v>0</v>
      </c>
      <c r="AA81" t="s">
        <v>145</v>
      </c>
      <c r="AB81" s="16">
        <f t="shared" si="44"/>
        <v>0</v>
      </c>
      <c r="AC81" s="16">
        <f t="shared" si="45"/>
        <v>0</v>
      </c>
      <c r="AD81" s="16">
        <f t="shared" si="46"/>
        <v>0</v>
      </c>
      <c r="AE81" s="16">
        <f t="shared" si="47"/>
        <v>0</v>
      </c>
      <c r="AF81" s="16">
        <f t="shared" si="48"/>
        <v>0</v>
      </c>
      <c r="AG81" s="16">
        <f t="shared" si="49"/>
        <v>0</v>
      </c>
      <c r="AH81" s="16">
        <f t="shared" si="50"/>
        <v>0</v>
      </c>
      <c r="AI81" s="16">
        <f t="shared" si="51"/>
        <v>0</v>
      </c>
      <c r="AJ81" s="16">
        <f t="shared" si="52"/>
        <v>0</v>
      </c>
      <c r="AK81" s="16">
        <f t="shared" si="53"/>
        <v>0</v>
      </c>
      <c r="AN81" t="s">
        <v>145</v>
      </c>
      <c r="AO81" s="3">
        <f t="shared" si="54"/>
        <v>0</v>
      </c>
      <c r="AP81" s="3">
        <f t="shared" si="54"/>
        <v>0</v>
      </c>
      <c r="AQ81" s="3">
        <f t="shared" si="54"/>
        <v>0</v>
      </c>
      <c r="AR81" s="3">
        <f t="shared" si="54"/>
        <v>0</v>
      </c>
      <c r="AS81" s="3">
        <f t="shared" si="54"/>
        <v>0</v>
      </c>
      <c r="AT81" s="3">
        <f t="shared" si="54"/>
        <v>0</v>
      </c>
      <c r="AU81" s="3">
        <f t="shared" si="54"/>
        <v>0</v>
      </c>
      <c r="AV81" s="3">
        <f t="shared" si="54"/>
        <v>0</v>
      </c>
      <c r="AW81" s="3">
        <f t="shared" si="54"/>
        <v>0</v>
      </c>
      <c r="AX81" s="3">
        <f t="shared" si="54"/>
        <v>0</v>
      </c>
      <c r="AY81" s="3">
        <f t="shared" si="55"/>
        <v>0</v>
      </c>
      <c r="AZ81" t="s">
        <v>145</v>
      </c>
    </row>
    <row r="82" spans="1:52" ht="15.5" x14ac:dyDescent="0.35">
      <c r="A82" s="5" t="s">
        <v>147</v>
      </c>
      <c r="B82" t="s">
        <v>140</v>
      </c>
      <c r="C82">
        <v>25</v>
      </c>
      <c r="D82" s="16">
        <v>0</v>
      </c>
      <c r="E82" s="3">
        <f t="shared" si="35"/>
        <v>0</v>
      </c>
      <c r="F82" s="16">
        <v>0</v>
      </c>
      <c r="G82" s="3">
        <f>+$F82*G$60</f>
        <v>0</v>
      </c>
      <c r="H82" s="16">
        <v>0</v>
      </c>
      <c r="I82" s="3">
        <f t="shared" si="36"/>
        <v>0</v>
      </c>
      <c r="J82" s="16">
        <v>0</v>
      </c>
      <c r="K82" s="3">
        <f t="shared" si="37"/>
        <v>0</v>
      </c>
      <c r="L82" s="16">
        <v>0</v>
      </c>
      <c r="M82" s="3">
        <f t="shared" si="38"/>
        <v>0</v>
      </c>
      <c r="N82" s="16">
        <v>0</v>
      </c>
      <c r="O82" s="3">
        <f t="shared" si="39"/>
        <v>0</v>
      </c>
      <c r="P82" s="16">
        <v>0</v>
      </c>
      <c r="Q82" s="3">
        <f t="shared" si="40"/>
        <v>0</v>
      </c>
      <c r="R82" s="16">
        <v>0</v>
      </c>
      <c r="S82" s="3">
        <f t="shared" si="41"/>
        <v>0</v>
      </c>
      <c r="T82" s="16">
        <v>0</v>
      </c>
      <c r="U82" s="3">
        <f t="shared" si="42"/>
        <v>0</v>
      </c>
      <c r="V82" s="16">
        <v>0</v>
      </c>
      <c r="W82" s="3">
        <f t="shared" si="43"/>
        <v>0</v>
      </c>
      <c r="X82" s="3">
        <f t="shared" si="56"/>
        <v>0</v>
      </c>
      <c r="AA82" t="s">
        <v>147</v>
      </c>
      <c r="AB82" s="16">
        <f t="shared" si="44"/>
        <v>0</v>
      </c>
      <c r="AC82" s="16">
        <f t="shared" si="45"/>
        <v>0</v>
      </c>
      <c r="AD82" s="16">
        <f t="shared" si="46"/>
        <v>0</v>
      </c>
      <c r="AE82" s="16">
        <f t="shared" si="47"/>
        <v>0</v>
      </c>
      <c r="AF82" s="16">
        <f t="shared" si="48"/>
        <v>0</v>
      </c>
      <c r="AG82" s="16">
        <f t="shared" si="49"/>
        <v>0</v>
      </c>
      <c r="AH82" s="16">
        <f t="shared" si="50"/>
        <v>0</v>
      </c>
      <c r="AI82" s="16">
        <f t="shared" si="51"/>
        <v>0</v>
      </c>
      <c r="AJ82" s="16">
        <f t="shared" si="52"/>
        <v>0</v>
      </c>
      <c r="AK82" s="16">
        <f t="shared" si="53"/>
        <v>0</v>
      </c>
      <c r="AN82" t="s">
        <v>147</v>
      </c>
      <c r="AO82" s="3">
        <f t="shared" si="54"/>
        <v>0</v>
      </c>
      <c r="AP82" s="3">
        <f t="shared" si="54"/>
        <v>0</v>
      </c>
      <c r="AQ82" s="3">
        <f t="shared" si="54"/>
        <v>0</v>
      </c>
      <c r="AR82" s="3">
        <f t="shared" si="54"/>
        <v>0</v>
      </c>
      <c r="AS82" s="3">
        <f t="shared" si="54"/>
        <v>0</v>
      </c>
      <c r="AT82" s="3">
        <f t="shared" si="54"/>
        <v>0</v>
      </c>
      <c r="AU82" s="3">
        <f t="shared" si="54"/>
        <v>0</v>
      </c>
      <c r="AV82" s="3">
        <f t="shared" si="54"/>
        <v>0</v>
      </c>
      <c r="AW82" s="3">
        <f t="shared" si="54"/>
        <v>0</v>
      </c>
      <c r="AX82" s="3">
        <f t="shared" si="54"/>
        <v>0</v>
      </c>
      <c r="AY82" s="3">
        <f t="shared" si="55"/>
        <v>0</v>
      </c>
      <c r="AZ82" t="s">
        <v>147</v>
      </c>
    </row>
    <row r="83" spans="1:52" ht="15.5" x14ac:dyDescent="0.35">
      <c r="A83" s="5" t="s">
        <v>148</v>
      </c>
      <c r="B83" t="s">
        <v>146</v>
      </c>
      <c r="C83">
        <v>35</v>
      </c>
      <c r="D83" s="16">
        <v>0</v>
      </c>
      <c r="E83" s="3">
        <f t="shared" si="35"/>
        <v>0</v>
      </c>
      <c r="F83" s="16">
        <v>0</v>
      </c>
      <c r="G83" s="3">
        <f>+$F83*G$60</f>
        <v>0</v>
      </c>
      <c r="H83" s="16">
        <v>0</v>
      </c>
      <c r="I83" s="3">
        <f t="shared" si="36"/>
        <v>0</v>
      </c>
      <c r="J83" s="16">
        <v>0</v>
      </c>
      <c r="K83" s="3">
        <f t="shared" si="37"/>
        <v>0</v>
      </c>
      <c r="L83" s="16">
        <v>0</v>
      </c>
      <c r="M83" s="3">
        <f t="shared" si="38"/>
        <v>0</v>
      </c>
      <c r="N83" s="16">
        <v>0</v>
      </c>
      <c r="O83" s="3">
        <f t="shared" si="39"/>
        <v>0</v>
      </c>
      <c r="P83" s="16">
        <v>0</v>
      </c>
      <c r="Q83" s="3">
        <f t="shared" si="40"/>
        <v>0</v>
      </c>
      <c r="R83" s="16">
        <v>0</v>
      </c>
      <c r="S83" s="3">
        <f t="shared" si="41"/>
        <v>0</v>
      </c>
      <c r="T83" s="16">
        <v>0</v>
      </c>
      <c r="U83" s="3">
        <f t="shared" si="42"/>
        <v>0</v>
      </c>
      <c r="V83" s="16">
        <v>0</v>
      </c>
      <c r="W83" s="3">
        <f t="shared" si="43"/>
        <v>0</v>
      </c>
      <c r="X83" s="3">
        <f t="shared" si="56"/>
        <v>0</v>
      </c>
      <c r="AA83" t="s">
        <v>148</v>
      </c>
      <c r="AB83" s="16">
        <f t="shared" si="44"/>
        <v>0</v>
      </c>
      <c r="AC83" s="16">
        <f t="shared" si="45"/>
        <v>0</v>
      </c>
      <c r="AD83" s="16">
        <f t="shared" si="46"/>
        <v>0</v>
      </c>
      <c r="AE83" s="16">
        <f t="shared" si="47"/>
        <v>0</v>
      </c>
      <c r="AF83" s="16">
        <f t="shared" si="48"/>
        <v>0</v>
      </c>
      <c r="AG83" s="16">
        <f t="shared" si="49"/>
        <v>0</v>
      </c>
      <c r="AH83" s="16">
        <f t="shared" si="50"/>
        <v>0</v>
      </c>
      <c r="AI83" s="16">
        <f t="shared" si="51"/>
        <v>0</v>
      </c>
      <c r="AJ83" s="16">
        <f t="shared" si="52"/>
        <v>0</v>
      </c>
      <c r="AK83" s="16">
        <f t="shared" si="53"/>
        <v>0</v>
      </c>
      <c r="AN83" t="s">
        <v>148</v>
      </c>
      <c r="AO83" s="3">
        <f t="shared" si="54"/>
        <v>0</v>
      </c>
      <c r="AP83" s="3">
        <f t="shared" si="54"/>
        <v>0</v>
      </c>
      <c r="AQ83" s="3">
        <f t="shared" si="54"/>
        <v>0</v>
      </c>
      <c r="AR83" s="3">
        <f t="shared" si="54"/>
        <v>0</v>
      </c>
      <c r="AS83" s="3">
        <f t="shared" si="54"/>
        <v>0</v>
      </c>
      <c r="AT83" s="3">
        <f t="shared" si="54"/>
        <v>0</v>
      </c>
      <c r="AU83" s="3">
        <f t="shared" si="54"/>
        <v>0</v>
      </c>
      <c r="AV83" s="3">
        <f t="shared" si="54"/>
        <v>0</v>
      </c>
      <c r="AW83" s="3">
        <f t="shared" si="54"/>
        <v>0</v>
      </c>
      <c r="AX83" s="3">
        <f t="shared" si="54"/>
        <v>0</v>
      </c>
      <c r="AY83" s="3">
        <f t="shared" si="55"/>
        <v>0</v>
      </c>
      <c r="AZ83" t="s">
        <v>148</v>
      </c>
    </row>
    <row r="84" spans="1:52" ht="15.5" x14ac:dyDescent="0.35">
      <c r="A84" s="5" t="s">
        <v>149</v>
      </c>
      <c r="B84" t="s">
        <v>143</v>
      </c>
      <c r="C84">
        <v>25</v>
      </c>
      <c r="D84" s="16">
        <v>0</v>
      </c>
      <c r="E84" s="3">
        <f t="shared" si="35"/>
        <v>0</v>
      </c>
      <c r="F84" s="16">
        <v>0</v>
      </c>
      <c r="G84" s="3">
        <f t="shared" ref="G84" si="57">+$F84*G$60</f>
        <v>0</v>
      </c>
      <c r="H84" s="16">
        <v>0</v>
      </c>
      <c r="I84" s="3">
        <f t="shared" si="36"/>
        <v>0</v>
      </c>
      <c r="J84" s="16">
        <v>0</v>
      </c>
      <c r="K84" s="3">
        <f t="shared" si="37"/>
        <v>0</v>
      </c>
      <c r="L84" s="16">
        <v>0</v>
      </c>
      <c r="M84" s="3">
        <f t="shared" si="38"/>
        <v>0</v>
      </c>
      <c r="N84" s="16">
        <v>0</v>
      </c>
      <c r="O84" s="3">
        <f t="shared" si="39"/>
        <v>0</v>
      </c>
      <c r="P84" s="16">
        <v>0</v>
      </c>
      <c r="Q84" s="3">
        <f t="shared" si="40"/>
        <v>0</v>
      </c>
      <c r="R84" s="16">
        <v>0</v>
      </c>
      <c r="S84" s="3">
        <f t="shared" si="41"/>
        <v>0</v>
      </c>
      <c r="T84" s="16">
        <v>0</v>
      </c>
      <c r="U84" s="3">
        <f t="shared" si="42"/>
        <v>0</v>
      </c>
      <c r="V84" s="16">
        <v>0</v>
      </c>
      <c r="W84" s="3">
        <f t="shared" si="43"/>
        <v>0</v>
      </c>
      <c r="X84" s="3">
        <f t="shared" si="56"/>
        <v>0</v>
      </c>
      <c r="AA84" t="s">
        <v>149</v>
      </c>
      <c r="AB84" s="16">
        <f t="shared" si="44"/>
        <v>0</v>
      </c>
      <c r="AC84" s="16">
        <f t="shared" si="45"/>
        <v>0</v>
      </c>
      <c r="AD84" s="16">
        <f t="shared" si="46"/>
        <v>0</v>
      </c>
      <c r="AE84" s="16">
        <f t="shared" si="47"/>
        <v>0</v>
      </c>
      <c r="AF84" s="16">
        <f t="shared" si="48"/>
        <v>0</v>
      </c>
      <c r="AG84" s="16">
        <f t="shared" si="49"/>
        <v>0</v>
      </c>
      <c r="AH84" s="16">
        <f t="shared" si="50"/>
        <v>0</v>
      </c>
      <c r="AI84" s="16">
        <f t="shared" si="51"/>
        <v>0</v>
      </c>
      <c r="AJ84" s="16">
        <f t="shared" si="52"/>
        <v>0</v>
      </c>
      <c r="AK84" s="16">
        <f t="shared" si="53"/>
        <v>0</v>
      </c>
      <c r="AN84" t="s">
        <v>149</v>
      </c>
      <c r="AO84" s="3">
        <f t="shared" si="54"/>
        <v>0</v>
      </c>
      <c r="AP84" s="3">
        <f t="shared" si="54"/>
        <v>0</v>
      </c>
      <c r="AQ84" s="3">
        <f t="shared" si="54"/>
        <v>0</v>
      </c>
      <c r="AR84" s="3">
        <f t="shared" si="54"/>
        <v>0</v>
      </c>
      <c r="AS84" s="3">
        <f t="shared" si="54"/>
        <v>0</v>
      </c>
      <c r="AT84" s="3">
        <f t="shared" si="54"/>
        <v>0</v>
      </c>
      <c r="AU84" s="3">
        <f t="shared" si="54"/>
        <v>0</v>
      </c>
      <c r="AV84" s="3">
        <f t="shared" si="54"/>
        <v>0</v>
      </c>
      <c r="AW84" s="3">
        <f t="shared" si="54"/>
        <v>0</v>
      </c>
      <c r="AX84" s="3">
        <f t="shared" si="54"/>
        <v>0</v>
      </c>
      <c r="AY84" s="3">
        <f t="shared" si="55"/>
        <v>0</v>
      </c>
      <c r="AZ84" t="s">
        <v>149</v>
      </c>
    </row>
    <row r="85" spans="1:52" ht="15.5" x14ac:dyDescent="0.35">
      <c r="A85" s="5" t="s">
        <v>150</v>
      </c>
      <c r="D85" s="16">
        <f>SUM(D79:D84)</f>
        <v>1</v>
      </c>
      <c r="E85" s="28">
        <f>SUM(E79:E84)</f>
        <v>281.24832516351063</v>
      </c>
      <c r="F85" s="16">
        <f>SUM(F79:F84)</f>
        <v>1</v>
      </c>
      <c r="G85" s="28">
        <f t="shared" ref="G85:U85" si="58">SUM(G79:G84)</f>
        <v>120.72844064152605</v>
      </c>
      <c r="H85" s="16">
        <f>SUM(H79:H84)</f>
        <v>1</v>
      </c>
      <c r="I85" s="28">
        <f t="shared" si="58"/>
        <v>8.2731135185445943</v>
      </c>
      <c r="J85" s="16">
        <f>SUM(J79:J84)</f>
        <v>1</v>
      </c>
      <c r="K85" s="28">
        <f t="shared" si="58"/>
        <v>2.504564708264311</v>
      </c>
      <c r="L85" s="16">
        <f>SUM(L79:L84)</f>
        <v>1</v>
      </c>
      <c r="M85" s="28">
        <f>SUM(M79:M84)</f>
        <v>6.4554071933473489</v>
      </c>
      <c r="N85" s="16">
        <f>SUM(N79:N84)</f>
        <v>1</v>
      </c>
      <c r="O85" s="28">
        <f t="shared" si="58"/>
        <v>531.15745387791787</v>
      </c>
      <c r="P85" s="16">
        <f>SUM(P79:P84)</f>
        <v>1</v>
      </c>
      <c r="Q85" s="28">
        <f t="shared" si="58"/>
        <v>55.119948006997838</v>
      </c>
      <c r="R85" s="16">
        <f>SUM(R79:R84)</f>
        <v>1</v>
      </c>
      <c r="S85" s="28">
        <f t="shared" si="58"/>
        <v>45.304291896434471</v>
      </c>
      <c r="T85" s="16">
        <f>SUM(T79:T84)</f>
        <v>1</v>
      </c>
      <c r="U85" s="28">
        <f t="shared" si="58"/>
        <v>0</v>
      </c>
      <c r="V85" s="16">
        <f>SUM(V79:V84)</f>
        <v>1</v>
      </c>
      <c r="W85" s="28">
        <f t="shared" ref="W85" si="59">SUM(W79:W84)</f>
        <v>26.655450421981161</v>
      </c>
      <c r="X85" s="3">
        <f t="shared" si="56"/>
        <v>1077.4469954285241</v>
      </c>
      <c r="AA85" t="s">
        <v>150</v>
      </c>
      <c r="AB85" s="16">
        <f>SUM(AB79:AB84)</f>
        <v>1</v>
      </c>
      <c r="AC85" s="16">
        <f t="shared" ref="AC85:AK85" si="60">SUM(AC79:AC84)</f>
        <v>1</v>
      </c>
      <c r="AD85" s="16">
        <f t="shared" si="60"/>
        <v>1</v>
      </c>
      <c r="AE85" s="16">
        <f t="shared" si="60"/>
        <v>1</v>
      </c>
      <c r="AF85" s="16">
        <f t="shared" si="60"/>
        <v>1</v>
      </c>
      <c r="AG85" s="16">
        <f t="shared" si="60"/>
        <v>1</v>
      </c>
      <c r="AH85" s="16">
        <f t="shared" si="60"/>
        <v>1</v>
      </c>
      <c r="AI85" s="16">
        <f t="shared" si="60"/>
        <v>1</v>
      </c>
      <c r="AJ85" s="16">
        <f t="shared" si="60"/>
        <v>1</v>
      </c>
      <c r="AK85" s="16">
        <f t="shared" si="60"/>
        <v>1</v>
      </c>
      <c r="AN85" t="s">
        <v>150</v>
      </c>
      <c r="AO85" s="3">
        <f t="shared" ref="AO85:AX85" si="61">SUM(AO79:AO84)</f>
        <v>281.24832516351063</v>
      </c>
      <c r="AP85" s="3">
        <f t="shared" si="61"/>
        <v>120.72844064152605</v>
      </c>
      <c r="AQ85" s="3">
        <f t="shared" si="61"/>
        <v>8.2731135185445943</v>
      </c>
      <c r="AR85" s="3">
        <f t="shared" si="61"/>
        <v>2.504564708264311</v>
      </c>
      <c r="AS85" s="3">
        <f t="shared" si="61"/>
        <v>6.4554071933473489</v>
      </c>
      <c r="AT85" s="3">
        <f t="shared" si="61"/>
        <v>531.15745387791787</v>
      </c>
      <c r="AU85" s="3">
        <f t="shared" si="61"/>
        <v>55.119948006997838</v>
      </c>
      <c r="AV85" s="3">
        <f t="shared" si="61"/>
        <v>45.304291896434471</v>
      </c>
      <c r="AW85" s="3">
        <f t="shared" si="61"/>
        <v>0</v>
      </c>
      <c r="AX85" s="3">
        <f t="shared" si="61"/>
        <v>26.655450421981161</v>
      </c>
      <c r="AY85" s="3">
        <f>SUM(AO85:AX85)</f>
        <v>1077.4469954285241</v>
      </c>
    </row>
    <row r="86" spans="1:52" ht="15.5" x14ac:dyDescent="0.35">
      <c r="A86" s="4" t="s">
        <v>151</v>
      </c>
      <c r="D86" s="4" t="s">
        <v>72</v>
      </c>
      <c r="E86" s="4"/>
      <c r="F86" s="4" t="s">
        <v>73</v>
      </c>
      <c r="G86" s="4"/>
      <c r="H86" s="4" t="s">
        <v>80</v>
      </c>
      <c r="I86" s="4"/>
      <c r="J86" s="4" t="s">
        <v>75</v>
      </c>
      <c r="K86" s="4"/>
      <c r="L86" s="4" t="s">
        <v>76</v>
      </c>
      <c r="M86" s="4"/>
      <c r="N86" s="4" t="s">
        <v>77</v>
      </c>
      <c r="O86" s="4"/>
      <c r="P86" s="4" t="s">
        <v>78</v>
      </c>
      <c r="Q86" s="4"/>
      <c r="R86" s="4" t="s">
        <v>79</v>
      </c>
      <c r="S86" s="4"/>
      <c r="T86" s="4" t="s">
        <v>81</v>
      </c>
      <c r="U86" s="4"/>
      <c r="V86" s="4" t="s">
        <v>9</v>
      </c>
      <c r="X86" s="4" t="s">
        <v>126</v>
      </c>
    </row>
    <row r="87" spans="1:52" ht="15.5" x14ac:dyDescent="0.35">
      <c r="A87" s="4" t="s">
        <v>128</v>
      </c>
      <c r="C87" s="8" t="s">
        <v>129</v>
      </c>
      <c r="D87" s="8" t="s">
        <v>130</v>
      </c>
      <c r="E87" s="4" t="s">
        <v>58</v>
      </c>
      <c r="F87" s="8" t="s">
        <v>130</v>
      </c>
      <c r="G87" s="4" t="s">
        <v>58</v>
      </c>
      <c r="H87" s="8" t="s">
        <v>130</v>
      </c>
      <c r="I87" s="4" t="s">
        <v>58</v>
      </c>
      <c r="J87" s="8" t="s">
        <v>130</v>
      </c>
      <c r="K87" s="4" t="s">
        <v>58</v>
      </c>
      <c r="L87" s="8" t="s">
        <v>130</v>
      </c>
      <c r="M87" s="4" t="s">
        <v>58</v>
      </c>
      <c r="N87" s="8" t="s">
        <v>130</v>
      </c>
      <c r="O87" s="4" t="s">
        <v>58</v>
      </c>
      <c r="P87" s="8" t="s">
        <v>130</v>
      </c>
      <c r="Q87" s="4" t="s">
        <v>58</v>
      </c>
      <c r="R87" s="8" t="s">
        <v>130</v>
      </c>
      <c r="S87" s="4" t="s">
        <v>58</v>
      </c>
      <c r="T87" s="8" t="s">
        <v>130</v>
      </c>
      <c r="U87" s="4" t="s">
        <v>58</v>
      </c>
      <c r="V87" s="8" t="s">
        <v>130</v>
      </c>
      <c r="W87" s="4" t="s">
        <v>58</v>
      </c>
    </row>
    <row r="88" spans="1:52" ht="15.5" x14ac:dyDescent="0.35">
      <c r="A88" s="5" t="s">
        <v>152</v>
      </c>
      <c r="C88">
        <v>16</v>
      </c>
      <c r="D88" s="16">
        <v>0.8</v>
      </c>
      <c r="E88" s="3">
        <f>+$D88*E$58</f>
        <v>0.32227553112983942</v>
      </c>
      <c r="F88" s="16">
        <v>0.8</v>
      </c>
      <c r="G88" s="3">
        <f>+$F88*G$58</f>
        <v>0.28559033977524523</v>
      </c>
      <c r="H88" s="16">
        <v>0.8</v>
      </c>
      <c r="I88" s="3">
        <f>+$H88*I$58</f>
        <v>4.8149380683980954E-2</v>
      </c>
      <c r="J88" s="16">
        <v>0.8</v>
      </c>
      <c r="K88" s="3">
        <f>+$J88*K$58</f>
        <v>8.8341000635342466E-3</v>
      </c>
      <c r="L88" s="16">
        <v>0.8</v>
      </c>
      <c r="M88" s="3">
        <f>+$L88*M$58</f>
        <v>1.7134462802957533E-2</v>
      </c>
      <c r="N88" s="16">
        <v>0.8</v>
      </c>
      <c r="O88" s="3">
        <f>+$N88*O$58</f>
        <v>0.74916790931176225</v>
      </c>
      <c r="P88" s="16">
        <v>0.8</v>
      </c>
      <c r="Q88" s="3">
        <f>+$P88*Q$58</f>
        <v>0.17734419222296421</v>
      </c>
      <c r="R88" s="16">
        <v>0.8</v>
      </c>
      <c r="S88" s="3">
        <f>+$R88*S$58</f>
        <v>6.5454828796933026E-2</v>
      </c>
      <c r="T88" s="16">
        <v>0.8</v>
      </c>
      <c r="U88" s="3">
        <f>+$T88*U$58</f>
        <v>1.2631730387786984E-3</v>
      </c>
      <c r="V88" s="16">
        <v>0.8</v>
      </c>
      <c r="W88" s="3">
        <f>+$V88*W$58</f>
        <v>6.3214710307729571E-2</v>
      </c>
      <c r="X88" s="3">
        <f>+E88+G88+I88+K88+M88+O88+Q88+S88+U88+W88</f>
        <v>1.7384286281337251</v>
      </c>
    </row>
    <row r="89" spans="1:52" ht="15.5" x14ac:dyDescent="0.35">
      <c r="A89" s="5" t="s">
        <v>153</v>
      </c>
      <c r="C89">
        <v>18</v>
      </c>
      <c r="D89" s="16">
        <v>0.2</v>
      </c>
      <c r="E89" s="3">
        <f>+$D89*E$58</f>
        <v>8.0568882782459855E-2</v>
      </c>
      <c r="F89" s="16">
        <v>0.2</v>
      </c>
      <c r="G89" s="3">
        <f>+$F89*G$58</f>
        <v>7.1397584943811307E-2</v>
      </c>
      <c r="H89" s="16">
        <v>0.2</v>
      </c>
      <c r="I89" s="3">
        <f>+$H89*I$58</f>
        <v>1.2037345170995238E-2</v>
      </c>
      <c r="J89" s="16">
        <v>0.2</v>
      </c>
      <c r="K89" s="3">
        <f>+$J89*K$58</f>
        <v>2.2085250158835616E-3</v>
      </c>
      <c r="L89" s="16">
        <v>0.2</v>
      </c>
      <c r="M89" s="3">
        <f>+$L89*M$58</f>
        <v>4.2836157007393834E-3</v>
      </c>
      <c r="N89" s="16">
        <v>0.2</v>
      </c>
      <c r="O89" s="3">
        <f>+$N89*O$58</f>
        <v>0.18729197732794056</v>
      </c>
      <c r="P89" s="16">
        <v>0.2</v>
      </c>
      <c r="Q89" s="3">
        <f>+$P89*Q$58</f>
        <v>4.4336048055741054E-2</v>
      </c>
      <c r="R89" s="16">
        <v>0.2</v>
      </c>
      <c r="S89" s="3">
        <f>+$R89*S$58</f>
        <v>1.6363707199233257E-2</v>
      </c>
      <c r="T89" s="16">
        <v>0.2</v>
      </c>
      <c r="U89" s="3">
        <f>+$T89*U$58</f>
        <v>3.157932596946746E-4</v>
      </c>
      <c r="V89" s="16">
        <v>0.2</v>
      </c>
      <c r="W89" s="3">
        <f>+$V89*W$58</f>
        <v>1.5803677576932393E-2</v>
      </c>
      <c r="X89" s="3">
        <f>+E89+G89+I89+K89+M89+O89+Q89+S89+U89+W89</f>
        <v>0.43460715703343128</v>
      </c>
    </row>
    <row r="90" spans="1:52" ht="15.5" x14ac:dyDescent="0.35">
      <c r="A90" s="5" t="s">
        <v>10</v>
      </c>
      <c r="D90" s="16">
        <f>SUM(D88:D89)</f>
        <v>1</v>
      </c>
      <c r="E90" s="30">
        <f>SUM(E88:E89)</f>
        <v>0.4028444139122993</v>
      </c>
      <c r="F90" s="32">
        <f>SUM(F88:F89)</f>
        <v>1</v>
      </c>
      <c r="G90" s="30">
        <f t="shared" ref="G90:U90" si="62">SUM(G88:G89)</f>
        <v>0.35698792471905655</v>
      </c>
      <c r="H90" s="32">
        <f>SUM(H88:H89)</f>
        <v>1</v>
      </c>
      <c r="I90" s="30">
        <f t="shared" si="62"/>
        <v>6.018672585497619E-2</v>
      </c>
      <c r="J90" s="32">
        <f>SUM(J88:J89)</f>
        <v>1</v>
      </c>
      <c r="K90" s="30">
        <f t="shared" si="62"/>
        <v>1.1042625079417808E-2</v>
      </c>
      <c r="L90" s="32">
        <f>SUM(L88:L89)</f>
        <v>1</v>
      </c>
      <c r="M90" s="30">
        <f t="shared" si="62"/>
        <v>2.1418078503696918E-2</v>
      </c>
      <c r="N90" s="32">
        <f>SUM(N88:N89)</f>
        <v>1</v>
      </c>
      <c r="O90" s="30">
        <f t="shared" si="62"/>
        <v>0.93645988663970281</v>
      </c>
      <c r="P90" s="32">
        <f>SUM(P88:P89)</f>
        <v>1</v>
      </c>
      <c r="Q90" s="30">
        <f t="shared" si="62"/>
        <v>0.22168024027870525</v>
      </c>
      <c r="R90" s="32">
        <f>SUM(R88:R89)</f>
        <v>1</v>
      </c>
      <c r="S90" s="30">
        <f t="shared" si="62"/>
        <v>8.1818535996166286E-2</v>
      </c>
      <c r="T90" s="32">
        <f>SUM(T88:T89)</f>
        <v>1</v>
      </c>
      <c r="U90" s="30">
        <f t="shared" si="62"/>
        <v>1.578966298473373E-3</v>
      </c>
      <c r="V90" s="32">
        <f>SUM(V88:V89)</f>
        <v>1</v>
      </c>
      <c r="W90" s="30">
        <f t="shared" ref="W90" si="63">SUM(W88:W89)</f>
        <v>7.9018387884661964E-2</v>
      </c>
      <c r="X90" s="3">
        <f>+E90+G90+I90+K90+M90+O90+Q90+S90+U90+W90</f>
        <v>2.1730357851671562</v>
      </c>
      <c r="AB90" s="4" t="s">
        <v>0</v>
      </c>
      <c r="AC90" s="4" t="s">
        <v>1</v>
      </c>
      <c r="AD90" s="4" t="s">
        <v>2</v>
      </c>
      <c r="AE90" s="4" t="s">
        <v>3</v>
      </c>
      <c r="AF90" s="4" t="s">
        <v>4</v>
      </c>
      <c r="AG90" s="4" t="s">
        <v>5</v>
      </c>
      <c r="AH90" s="4" t="s">
        <v>6</v>
      </c>
      <c r="AI90" s="4" t="s">
        <v>79</v>
      </c>
      <c r="AJ90" s="4" t="s">
        <v>81</v>
      </c>
      <c r="AK90" s="4" t="s">
        <v>9</v>
      </c>
      <c r="AL90" t="s">
        <v>126</v>
      </c>
    </row>
    <row r="91" spans="1:52" ht="15.5" x14ac:dyDescent="0.35">
      <c r="A91" s="4" t="s">
        <v>154</v>
      </c>
      <c r="AA91" t="s">
        <v>154</v>
      </c>
      <c r="AB91" s="3">
        <f>+E61</f>
        <v>671.00451210658662</v>
      </c>
      <c r="AC91" s="3">
        <f>+G61</f>
        <v>594.62288660704178</v>
      </c>
      <c r="AD91" s="3">
        <f>+I61</f>
        <v>100.25102303243868</v>
      </c>
      <c r="AE91" s="3">
        <f>+K61</f>
        <v>18.393332507283596</v>
      </c>
      <c r="AF91" s="3">
        <f>+M61</f>
        <v>35.675379427657838</v>
      </c>
      <c r="AG91" s="3">
        <f>+O61</f>
        <v>1559.8300178461982</v>
      </c>
      <c r="AH91" s="3">
        <f>+Q61</f>
        <v>369.24538689089678</v>
      </c>
      <c r="AI91" s="3">
        <f>+S61</f>
        <v>136.28240812428098</v>
      </c>
      <c r="AJ91" s="3">
        <f>+U61</f>
        <v>2.6300315311571478</v>
      </c>
      <c r="AK91" s="3">
        <f>+W61</f>
        <v>131.61829475321863</v>
      </c>
      <c r="AL91" s="3">
        <f>SUM(AB91:AK91)</f>
        <v>3619.5532728267608</v>
      </c>
      <c r="AO91" s="4" t="s">
        <v>0</v>
      </c>
      <c r="AP91" s="4" t="s">
        <v>1</v>
      </c>
      <c r="AQ91" s="4" t="s">
        <v>2</v>
      </c>
      <c r="AR91" s="4" t="s">
        <v>3</v>
      </c>
      <c r="AS91" s="4" t="s">
        <v>4</v>
      </c>
      <c r="AT91" s="4" t="s">
        <v>5</v>
      </c>
      <c r="AU91" s="4" t="s">
        <v>6</v>
      </c>
      <c r="AV91" s="4" t="s">
        <v>7</v>
      </c>
      <c r="AW91" s="4" t="s">
        <v>8</v>
      </c>
      <c r="AX91" s="4" t="s">
        <v>9</v>
      </c>
      <c r="AY91" s="4" t="s">
        <v>10</v>
      </c>
    </row>
    <row r="92" spans="1:52" ht="15.5" x14ac:dyDescent="0.35">
      <c r="A92" s="5" t="s">
        <v>156</v>
      </c>
      <c r="B92" t="s">
        <v>143</v>
      </c>
      <c r="C92">
        <v>25</v>
      </c>
      <c r="D92" s="16">
        <v>0.1</v>
      </c>
      <c r="E92" s="3">
        <f t="shared" ref="E92:E97" si="64">+$D92*E$61</f>
        <v>67.100451210658662</v>
      </c>
      <c r="F92" s="16">
        <v>0.1</v>
      </c>
      <c r="G92" s="3">
        <f>+$F92*G$61</f>
        <v>59.462288660704182</v>
      </c>
      <c r="H92" s="16">
        <v>0</v>
      </c>
      <c r="I92" s="3">
        <f t="shared" ref="I92:I97" si="65">+$H92*I$61</f>
        <v>0</v>
      </c>
      <c r="J92" s="16">
        <v>0</v>
      </c>
      <c r="K92" s="3">
        <f>+$J92*K$61</f>
        <v>0</v>
      </c>
      <c r="L92" s="16">
        <v>0.1</v>
      </c>
      <c r="M92" s="3">
        <f>+$L92*M$61</f>
        <v>3.5675379427657838</v>
      </c>
      <c r="N92" s="16">
        <v>0</v>
      </c>
      <c r="O92" s="3">
        <f>+$N92*O$61</f>
        <v>0</v>
      </c>
      <c r="P92" s="16">
        <v>0</v>
      </c>
      <c r="Q92" s="3">
        <f>+$P92*Q$61</f>
        <v>0</v>
      </c>
      <c r="R92" s="16">
        <v>0</v>
      </c>
      <c r="S92" s="3">
        <f>+$R92*S$61</f>
        <v>0</v>
      </c>
      <c r="T92" s="16">
        <v>0</v>
      </c>
      <c r="U92" s="3">
        <f>+$T92*U$61</f>
        <v>0</v>
      </c>
      <c r="V92" s="16">
        <v>0</v>
      </c>
      <c r="W92" s="3">
        <f>+$V92*W$61</f>
        <v>0</v>
      </c>
      <c r="X92" s="3">
        <f t="shared" ref="X92:X98" si="66">+E92+G92+I92+K92+M92+O92+Q92+S92+U92+W92</f>
        <v>130.13027781412865</v>
      </c>
      <c r="AA92" s="5" t="s">
        <v>156</v>
      </c>
      <c r="AB92" s="16">
        <f t="shared" ref="AB92:AB98" si="67">+D92</f>
        <v>0.1</v>
      </c>
      <c r="AC92" s="16">
        <f t="shared" ref="AC92:AC98" si="68">+F92</f>
        <v>0.1</v>
      </c>
      <c r="AD92" s="16">
        <f t="shared" ref="AD92:AD97" si="69">+H92</f>
        <v>0</v>
      </c>
      <c r="AE92" s="16">
        <f t="shared" ref="AE92:AE97" si="70">+J92</f>
        <v>0</v>
      </c>
      <c r="AF92" s="16">
        <f t="shared" ref="AF92:AF98" si="71">+L92</f>
        <v>0.1</v>
      </c>
      <c r="AG92" s="16">
        <f t="shared" ref="AG92:AG98" si="72">+N92</f>
        <v>0</v>
      </c>
      <c r="AH92" s="16">
        <f t="shared" ref="AH92:AH98" si="73">+P92</f>
        <v>0</v>
      </c>
      <c r="AI92" s="16">
        <f t="shared" ref="AI92:AI98" si="74">+R92</f>
        <v>0</v>
      </c>
      <c r="AJ92" s="16">
        <f t="shared" ref="AJ92:AJ98" si="75">+T92</f>
        <v>0</v>
      </c>
      <c r="AK92" s="16">
        <f t="shared" ref="AK92:AK98" si="76">+V92</f>
        <v>0</v>
      </c>
      <c r="AL92" s="3"/>
      <c r="AN92" s="5" t="s">
        <v>156</v>
      </c>
      <c r="AO92" s="3">
        <f t="shared" ref="AO92:AO98" si="77">+E92</f>
        <v>67.100451210658662</v>
      </c>
      <c r="AP92" s="3">
        <f t="shared" ref="AP92:AP98" si="78">+G92</f>
        <v>59.462288660704182</v>
      </c>
      <c r="AQ92" s="3">
        <f t="shared" ref="AQ92:AQ98" si="79">+I92</f>
        <v>0</v>
      </c>
      <c r="AR92" s="3">
        <f t="shared" ref="AR92:AR98" si="80">+K92</f>
        <v>0</v>
      </c>
      <c r="AS92" s="3">
        <f t="shared" ref="AS92:AS98" si="81">+M92</f>
        <v>3.5675379427657838</v>
      </c>
      <c r="AT92" s="3">
        <f t="shared" ref="AT92:AT98" si="82">+O92</f>
        <v>0</v>
      </c>
      <c r="AU92" s="3">
        <f t="shared" ref="AU92:AU98" si="83">+Q92</f>
        <v>0</v>
      </c>
      <c r="AV92" s="3">
        <f t="shared" ref="AV92:AV98" si="84">+S92</f>
        <v>0</v>
      </c>
      <c r="AW92" s="3">
        <f t="shared" ref="AW92:AW98" si="85">+U92</f>
        <v>0</v>
      </c>
      <c r="AX92" s="3">
        <f t="shared" ref="AX92:AX98" si="86">+W92</f>
        <v>0</v>
      </c>
      <c r="AY92" s="3">
        <f>SUM(AO92:AX92)</f>
        <v>130.13027781412865</v>
      </c>
    </row>
    <row r="93" spans="1:52" ht="15.5" x14ac:dyDescent="0.35">
      <c r="A93" s="5" t="s">
        <v>157</v>
      </c>
      <c r="B93" t="s">
        <v>140</v>
      </c>
      <c r="C93">
        <v>25</v>
      </c>
      <c r="D93" s="16">
        <v>0.15</v>
      </c>
      <c r="E93" s="3">
        <f t="shared" si="64"/>
        <v>100.65067681598799</v>
      </c>
      <c r="F93" s="16">
        <v>0.15</v>
      </c>
      <c r="G93" s="3">
        <f t="shared" ref="G93:G97" si="87">+$F93*G$61</f>
        <v>89.19343299105627</v>
      </c>
      <c r="H93" s="16">
        <v>0.15</v>
      </c>
      <c r="I93" s="3">
        <f t="shared" si="65"/>
        <v>15.037653454865801</v>
      </c>
      <c r="J93" s="16">
        <v>0.15</v>
      </c>
      <c r="K93" s="3">
        <f>+$J93*K$61</f>
        <v>2.7589998760925392</v>
      </c>
      <c r="L93" s="16">
        <v>0.1</v>
      </c>
      <c r="M93" s="3">
        <f t="shared" ref="M93:M97" si="88">+$L93*M$61</f>
        <v>3.5675379427657838</v>
      </c>
      <c r="N93" s="16">
        <v>0.3</v>
      </c>
      <c r="O93" s="3">
        <f t="shared" ref="O93:O97" si="89">+$N93*O$61</f>
        <v>467.94900535385943</v>
      </c>
      <c r="P93" s="16">
        <v>0.3</v>
      </c>
      <c r="Q93" s="3">
        <f t="shared" ref="Q93:Q97" si="90">+$P93*Q$61</f>
        <v>110.77361606726903</v>
      </c>
      <c r="R93" s="16">
        <v>0.25</v>
      </c>
      <c r="S93" s="3">
        <f t="shared" ref="S93:S97" si="91">+$R93*S$61</f>
        <v>34.070602031070244</v>
      </c>
      <c r="T93" s="16">
        <v>0.25</v>
      </c>
      <c r="U93" s="3">
        <f t="shared" ref="U93:U97" si="92">+$T93*U$61</f>
        <v>0.65750788278928696</v>
      </c>
      <c r="V93" s="16">
        <v>0.25</v>
      </c>
      <c r="W93" s="3">
        <f t="shared" ref="W93:W97" si="93">+$V93*W$61</f>
        <v>32.904573688304659</v>
      </c>
      <c r="X93" s="3">
        <f t="shared" si="66"/>
        <v>857.56360610406114</v>
      </c>
      <c r="AA93" s="5" t="s">
        <v>157</v>
      </c>
      <c r="AB93" s="16">
        <f t="shared" si="67"/>
        <v>0.15</v>
      </c>
      <c r="AC93" s="16">
        <f t="shared" si="68"/>
        <v>0.15</v>
      </c>
      <c r="AD93" s="16">
        <f t="shared" si="69"/>
        <v>0.15</v>
      </c>
      <c r="AE93" s="16">
        <f t="shared" si="70"/>
        <v>0.15</v>
      </c>
      <c r="AF93" s="16">
        <f t="shared" si="71"/>
        <v>0.1</v>
      </c>
      <c r="AG93" s="16">
        <f t="shared" si="72"/>
        <v>0.3</v>
      </c>
      <c r="AH93" s="16">
        <f t="shared" si="73"/>
        <v>0.3</v>
      </c>
      <c r="AI93" s="16">
        <f t="shared" si="74"/>
        <v>0.25</v>
      </c>
      <c r="AJ93" s="16">
        <f t="shared" si="75"/>
        <v>0.25</v>
      </c>
      <c r="AK93" s="16">
        <f t="shared" si="76"/>
        <v>0.25</v>
      </c>
      <c r="AN93" s="5" t="s">
        <v>157</v>
      </c>
      <c r="AO93" s="3">
        <f t="shared" si="77"/>
        <v>100.65067681598799</v>
      </c>
      <c r="AP93" s="3">
        <f t="shared" si="78"/>
        <v>89.19343299105627</v>
      </c>
      <c r="AQ93" s="3">
        <f t="shared" si="79"/>
        <v>15.037653454865801</v>
      </c>
      <c r="AR93" s="3">
        <f t="shared" si="80"/>
        <v>2.7589998760925392</v>
      </c>
      <c r="AS93" s="3">
        <f t="shared" si="81"/>
        <v>3.5675379427657838</v>
      </c>
      <c r="AT93" s="3">
        <f t="shared" si="82"/>
        <v>467.94900535385943</v>
      </c>
      <c r="AU93" s="3">
        <f t="shared" si="83"/>
        <v>110.77361606726903</v>
      </c>
      <c r="AV93" s="3">
        <f t="shared" si="84"/>
        <v>34.070602031070244</v>
      </c>
      <c r="AW93" s="3">
        <f t="shared" si="85"/>
        <v>0.65750788278928696</v>
      </c>
      <c r="AX93" s="3">
        <f t="shared" si="86"/>
        <v>32.904573688304659</v>
      </c>
      <c r="AY93" s="3">
        <f t="shared" ref="AY93:AY97" si="94">SUM(AO93:AX93)</f>
        <v>857.56360610406114</v>
      </c>
    </row>
    <row r="94" spans="1:52" ht="15.5" x14ac:dyDescent="0.35">
      <c r="A94" s="5" t="s">
        <v>158</v>
      </c>
      <c r="B94" t="s">
        <v>143</v>
      </c>
      <c r="C94">
        <v>25</v>
      </c>
      <c r="D94" s="16">
        <v>0.15</v>
      </c>
      <c r="E94" s="3">
        <f t="shared" si="64"/>
        <v>100.65067681598799</v>
      </c>
      <c r="F94" s="16">
        <v>0.15</v>
      </c>
      <c r="G94" s="3">
        <f t="shared" si="87"/>
        <v>89.19343299105627</v>
      </c>
      <c r="H94" s="16">
        <v>0</v>
      </c>
      <c r="I94" s="3">
        <f t="shared" si="65"/>
        <v>0</v>
      </c>
      <c r="J94" s="16">
        <v>0</v>
      </c>
      <c r="K94" s="3">
        <f t="shared" ref="K94:K97" si="95">+$J94*K$61</f>
        <v>0</v>
      </c>
      <c r="L94" s="16">
        <v>0.15</v>
      </c>
      <c r="M94" s="3">
        <f t="shared" si="88"/>
        <v>5.3513069141486751</v>
      </c>
      <c r="N94" s="16">
        <v>0.3</v>
      </c>
      <c r="O94" s="3">
        <f t="shared" si="89"/>
        <v>467.94900535385943</v>
      </c>
      <c r="P94" s="16">
        <v>0.3</v>
      </c>
      <c r="Q94" s="3">
        <f t="shared" si="90"/>
        <v>110.77361606726903</v>
      </c>
      <c r="R94" s="16">
        <v>0.3</v>
      </c>
      <c r="S94" s="3">
        <f t="shared" si="91"/>
        <v>40.884722437284289</v>
      </c>
      <c r="T94" s="16">
        <v>0.3</v>
      </c>
      <c r="U94" s="3">
        <f t="shared" si="92"/>
        <v>0.78900945934714428</v>
      </c>
      <c r="V94" s="16">
        <v>0.3</v>
      </c>
      <c r="W94" s="3">
        <f t="shared" si="93"/>
        <v>39.485488425965592</v>
      </c>
      <c r="X94" s="3">
        <f t="shared" si="66"/>
        <v>855.07725846491849</v>
      </c>
      <c r="AA94" s="5" t="s">
        <v>158</v>
      </c>
      <c r="AB94" s="16">
        <f t="shared" si="67"/>
        <v>0.15</v>
      </c>
      <c r="AC94" s="16">
        <f t="shared" si="68"/>
        <v>0.15</v>
      </c>
      <c r="AD94" s="16">
        <f t="shared" si="69"/>
        <v>0</v>
      </c>
      <c r="AE94" s="16">
        <f t="shared" si="70"/>
        <v>0</v>
      </c>
      <c r="AF94" s="16">
        <f t="shared" si="71"/>
        <v>0.15</v>
      </c>
      <c r="AG94" s="16">
        <f t="shared" si="72"/>
        <v>0.3</v>
      </c>
      <c r="AH94" s="16">
        <f t="shared" si="73"/>
        <v>0.3</v>
      </c>
      <c r="AI94" s="16">
        <f t="shared" si="74"/>
        <v>0.3</v>
      </c>
      <c r="AJ94" s="16">
        <f t="shared" si="75"/>
        <v>0.3</v>
      </c>
      <c r="AK94" s="16">
        <f t="shared" si="76"/>
        <v>0.3</v>
      </c>
      <c r="AN94" s="5" t="s">
        <v>158</v>
      </c>
      <c r="AO94" s="3">
        <f t="shared" si="77"/>
        <v>100.65067681598799</v>
      </c>
      <c r="AP94" s="3">
        <f t="shared" si="78"/>
        <v>89.19343299105627</v>
      </c>
      <c r="AQ94" s="3">
        <f t="shared" si="79"/>
        <v>0</v>
      </c>
      <c r="AR94" s="3">
        <f t="shared" si="80"/>
        <v>0</v>
      </c>
      <c r="AS94" s="3">
        <f t="shared" si="81"/>
        <v>5.3513069141486751</v>
      </c>
      <c r="AT94" s="3">
        <f t="shared" si="82"/>
        <v>467.94900535385943</v>
      </c>
      <c r="AU94" s="3">
        <f t="shared" si="83"/>
        <v>110.77361606726903</v>
      </c>
      <c r="AV94" s="3">
        <f t="shared" si="84"/>
        <v>40.884722437284289</v>
      </c>
      <c r="AW94" s="3">
        <f t="shared" si="85"/>
        <v>0.78900945934714428</v>
      </c>
      <c r="AX94" s="3">
        <f t="shared" si="86"/>
        <v>39.485488425965592</v>
      </c>
      <c r="AY94" s="3">
        <f t="shared" si="94"/>
        <v>855.07725846491849</v>
      </c>
    </row>
    <row r="95" spans="1:52" ht="15.5" x14ac:dyDescent="0.35">
      <c r="A95" s="5" t="s">
        <v>159</v>
      </c>
      <c r="B95" t="s">
        <v>143</v>
      </c>
      <c r="C95">
        <v>25</v>
      </c>
      <c r="D95" s="16">
        <v>0.05</v>
      </c>
      <c r="E95" s="3">
        <f t="shared" si="64"/>
        <v>33.550225605329331</v>
      </c>
      <c r="F95" s="16">
        <v>0.05</v>
      </c>
      <c r="G95" s="3">
        <f t="shared" si="87"/>
        <v>29.731144330352091</v>
      </c>
      <c r="H95" s="16">
        <v>0</v>
      </c>
      <c r="I95" s="3">
        <f t="shared" si="65"/>
        <v>0</v>
      </c>
      <c r="J95" s="16">
        <v>0</v>
      </c>
      <c r="K95" s="3">
        <f t="shared" si="95"/>
        <v>0</v>
      </c>
      <c r="L95" s="16">
        <v>0</v>
      </c>
      <c r="M95" s="3">
        <f t="shared" si="88"/>
        <v>0</v>
      </c>
      <c r="N95" s="16">
        <v>0.02</v>
      </c>
      <c r="O95" s="3">
        <f t="shared" si="89"/>
        <v>31.196600356923966</v>
      </c>
      <c r="P95" s="16">
        <v>0.02</v>
      </c>
      <c r="Q95" s="3">
        <f t="shared" si="90"/>
        <v>7.3849077378179357</v>
      </c>
      <c r="R95" s="16">
        <v>0.05</v>
      </c>
      <c r="S95" s="3">
        <f t="shared" si="91"/>
        <v>6.814120406214049</v>
      </c>
      <c r="T95" s="16">
        <v>0.05</v>
      </c>
      <c r="U95" s="3">
        <f t="shared" si="92"/>
        <v>0.13150157655785741</v>
      </c>
      <c r="V95" s="16">
        <v>0.05</v>
      </c>
      <c r="W95" s="3">
        <f t="shared" si="93"/>
        <v>6.5809147376609323</v>
      </c>
      <c r="X95" s="3">
        <f t="shared" si="66"/>
        <v>115.38941475085616</v>
      </c>
      <c r="AA95" s="5" t="s">
        <v>159</v>
      </c>
      <c r="AB95" s="16">
        <f t="shared" si="67"/>
        <v>0.05</v>
      </c>
      <c r="AC95" s="16">
        <f t="shared" si="68"/>
        <v>0.05</v>
      </c>
      <c r="AD95" s="16">
        <f t="shared" si="69"/>
        <v>0</v>
      </c>
      <c r="AE95" s="16">
        <f t="shared" si="70"/>
        <v>0</v>
      </c>
      <c r="AF95" s="16">
        <f t="shared" si="71"/>
        <v>0</v>
      </c>
      <c r="AG95" s="16">
        <f t="shared" si="72"/>
        <v>0.02</v>
      </c>
      <c r="AH95" s="16">
        <f t="shared" si="73"/>
        <v>0.02</v>
      </c>
      <c r="AI95" s="16">
        <f t="shared" si="74"/>
        <v>0.05</v>
      </c>
      <c r="AJ95" s="16">
        <f t="shared" si="75"/>
        <v>0.05</v>
      </c>
      <c r="AK95" s="16">
        <f t="shared" si="76"/>
        <v>0.05</v>
      </c>
      <c r="AN95" s="5" t="s">
        <v>159</v>
      </c>
      <c r="AO95" s="3">
        <f t="shared" si="77"/>
        <v>33.550225605329331</v>
      </c>
      <c r="AP95" s="3">
        <f t="shared" si="78"/>
        <v>29.731144330352091</v>
      </c>
      <c r="AQ95" s="3">
        <f t="shared" si="79"/>
        <v>0</v>
      </c>
      <c r="AR95" s="3">
        <f t="shared" si="80"/>
        <v>0</v>
      </c>
      <c r="AS95" s="3">
        <f t="shared" si="81"/>
        <v>0</v>
      </c>
      <c r="AT95" s="3">
        <f t="shared" si="82"/>
        <v>31.196600356923966</v>
      </c>
      <c r="AU95" s="3">
        <f t="shared" si="83"/>
        <v>7.3849077378179357</v>
      </c>
      <c r="AV95" s="3">
        <f t="shared" si="84"/>
        <v>6.814120406214049</v>
      </c>
      <c r="AW95" s="3">
        <f t="shared" si="85"/>
        <v>0.13150157655785741</v>
      </c>
      <c r="AX95" s="3">
        <f t="shared" si="86"/>
        <v>6.5809147376609323</v>
      </c>
      <c r="AY95" s="3">
        <f t="shared" si="94"/>
        <v>115.38941475085616</v>
      </c>
    </row>
    <row r="96" spans="1:52" ht="15.5" x14ac:dyDescent="0.35">
      <c r="A96" s="5" t="s">
        <v>148</v>
      </c>
      <c r="B96" t="s">
        <v>146</v>
      </c>
      <c r="C96">
        <v>35</v>
      </c>
      <c r="D96" s="16">
        <v>0.05</v>
      </c>
      <c r="E96" s="3">
        <f t="shared" si="64"/>
        <v>33.550225605329331</v>
      </c>
      <c r="F96" s="16">
        <v>0.05</v>
      </c>
      <c r="G96" s="3">
        <f t="shared" si="87"/>
        <v>29.731144330352091</v>
      </c>
      <c r="H96" s="16">
        <v>0.1</v>
      </c>
      <c r="I96" s="3">
        <f t="shared" si="65"/>
        <v>10.02510230324387</v>
      </c>
      <c r="J96" s="16">
        <v>0.1</v>
      </c>
      <c r="K96" s="3">
        <f t="shared" si="95"/>
        <v>1.8393332507283597</v>
      </c>
      <c r="L96" s="16">
        <v>0</v>
      </c>
      <c r="M96" s="3">
        <f t="shared" si="88"/>
        <v>0</v>
      </c>
      <c r="N96" s="16">
        <v>0</v>
      </c>
      <c r="O96" s="3">
        <f t="shared" si="89"/>
        <v>0</v>
      </c>
      <c r="P96" s="16">
        <v>0</v>
      </c>
      <c r="Q96" s="3">
        <f t="shared" si="90"/>
        <v>0</v>
      </c>
      <c r="R96" s="16">
        <v>0</v>
      </c>
      <c r="S96" s="3">
        <f t="shared" si="91"/>
        <v>0</v>
      </c>
      <c r="T96" s="16">
        <v>0</v>
      </c>
      <c r="U96" s="3">
        <f t="shared" si="92"/>
        <v>0</v>
      </c>
      <c r="V96" s="16">
        <v>0</v>
      </c>
      <c r="W96" s="3">
        <f t="shared" si="93"/>
        <v>0</v>
      </c>
      <c r="X96" s="3">
        <f t="shared" si="66"/>
        <v>75.145805489653654</v>
      </c>
      <c r="AA96" s="5" t="s">
        <v>148</v>
      </c>
      <c r="AB96" s="16">
        <f t="shared" si="67"/>
        <v>0.05</v>
      </c>
      <c r="AC96" s="16">
        <f t="shared" si="68"/>
        <v>0.05</v>
      </c>
      <c r="AD96" s="16">
        <f t="shared" si="69"/>
        <v>0.1</v>
      </c>
      <c r="AE96" s="16">
        <f t="shared" si="70"/>
        <v>0.1</v>
      </c>
      <c r="AF96" s="16">
        <f t="shared" si="71"/>
        <v>0</v>
      </c>
      <c r="AG96" s="16">
        <f t="shared" si="72"/>
        <v>0</v>
      </c>
      <c r="AH96" s="16">
        <f t="shared" si="73"/>
        <v>0</v>
      </c>
      <c r="AI96" s="16">
        <f t="shared" si="74"/>
        <v>0</v>
      </c>
      <c r="AJ96" s="16">
        <f t="shared" si="75"/>
        <v>0</v>
      </c>
      <c r="AK96" s="16">
        <f t="shared" si="76"/>
        <v>0</v>
      </c>
      <c r="AN96" s="5" t="s">
        <v>148</v>
      </c>
      <c r="AO96" s="3">
        <f t="shared" si="77"/>
        <v>33.550225605329331</v>
      </c>
      <c r="AP96" s="3">
        <f t="shared" si="78"/>
        <v>29.731144330352091</v>
      </c>
      <c r="AQ96" s="3">
        <f t="shared" si="79"/>
        <v>10.02510230324387</v>
      </c>
      <c r="AR96" s="3">
        <f t="shared" si="80"/>
        <v>1.8393332507283597</v>
      </c>
      <c r="AS96" s="3">
        <f t="shared" si="81"/>
        <v>0</v>
      </c>
      <c r="AT96" s="3">
        <f t="shared" si="82"/>
        <v>0</v>
      </c>
      <c r="AU96" s="3">
        <f t="shared" si="83"/>
        <v>0</v>
      </c>
      <c r="AV96" s="3">
        <f t="shared" si="84"/>
        <v>0</v>
      </c>
      <c r="AW96" s="3">
        <f t="shared" si="85"/>
        <v>0</v>
      </c>
      <c r="AX96" s="3">
        <f t="shared" si="86"/>
        <v>0</v>
      </c>
      <c r="AY96" s="3">
        <f t="shared" si="94"/>
        <v>75.145805489653654</v>
      </c>
    </row>
    <row r="97" spans="1:51" ht="15.5" x14ac:dyDescent="0.35">
      <c r="A97" s="5" t="s">
        <v>149</v>
      </c>
      <c r="B97" t="s">
        <v>143</v>
      </c>
      <c r="C97">
        <v>25</v>
      </c>
      <c r="D97" s="16">
        <v>0.5</v>
      </c>
      <c r="E97" s="3">
        <f t="shared" si="64"/>
        <v>335.50225605329331</v>
      </c>
      <c r="F97" s="16">
        <v>0.4</v>
      </c>
      <c r="G97" s="3">
        <f t="shared" si="87"/>
        <v>237.84915464281673</v>
      </c>
      <c r="H97" s="16">
        <v>0.55000000000000004</v>
      </c>
      <c r="I97" s="3">
        <f t="shared" si="65"/>
        <v>55.138062667841282</v>
      </c>
      <c r="J97" s="16">
        <v>0.75</v>
      </c>
      <c r="K97" s="3">
        <f t="shared" si="95"/>
        <v>13.794999380462697</v>
      </c>
      <c r="L97" s="16">
        <v>0.65</v>
      </c>
      <c r="M97" s="3">
        <f t="shared" si="88"/>
        <v>23.188996627977595</v>
      </c>
      <c r="N97" s="16">
        <v>0.38</v>
      </c>
      <c r="O97" s="3">
        <f t="shared" si="89"/>
        <v>592.7354067815553</v>
      </c>
      <c r="P97" s="16">
        <v>0.38</v>
      </c>
      <c r="Q97" s="3">
        <f t="shared" si="90"/>
        <v>140.31324701854078</v>
      </c>
      <c r="R97" s="16">
        <v>0.4</v>
      </c>
      <c r="S97" s="3">
        <f t="shared" si="91"/>
        <v>54.512963249712392</v>
      </c>
      <c r="T97" s="16">
        <v>0.4</v>
      </c>
      <c r="U97" s="3">
        <f t="shared" si="92"/>
        <v>1.0520126124628593</v>
      </c>
      <c r="V97" s="16">
        <v>0.4</v>
      </c>
      <c r="W97" s="3">
        <f t="shared" si="93"/>
        <v>52.647317901287458</v>
      </c>
      <c r="X97" s="3">
        <f t="shared" si="66"/>
        <v>1506.7344169359505</v>
      </c>
      <c r="AA97" s="5" t="s">
        <v>149</v>
      </c>
      <c r="AB97" s="16">
        <f t="shared" si="67"/>
        <v>0.5</v>
      </c>
      <c r="AC97" s="16">
        <f t="shared" si="68"/>
        <v>0.4</v>
      </c>
      <c r="AD97" s="16">
        <f t="shared" si="69"/>
        <v>0.55000000000000004</v>
      </c>
      <c r="AE97" s="16">
        <f t="shared" si="70"/>
        <v>0.75</v>
      </c>
      <c r="AF97" s="16">
        <f t="shared" si="71"/>
        <v>0.65</v>
      </c>
      <c r="AG97" s="16">
        <f t="shared" si="72"/>
        <v>0.38</v>
      </c>
      <c r="AH97" s="16">
        <f t="shared" si="73"/>
        <v>0.38</v>
      </c>
      <c r="AI97" s="16">
        <f t="shared" si="74"/>
        <v>0.4</v>
      </c>
      <c r="AJ97" s="16">
        <f t="shared" si="75"/>
        <v>0.4</v>
      </c>
      <c r="AK97" s="16">
        <f t="shared" si="76"/>
        <v>0.4</v>
      </c>
      <c r="AN97" s="5" t="s">
        <v>149</v>
      </c>
      <c r="AO97" s="3">
        <f t="shared" si="77"/>
        <v>335.50225605329331</v>
      </c>
      <c r="AP97" s="3">
        <f t="shared" si="78"/>
        <v>237.84915464281673</v>
      </c>
      <c r="AQ97" s="3">
        <f t="shared" si="79"/>
        <v>55.138062667841282</v>
      </c>
      <c r="AR97" s="3">
        <f t="shared" si="80"/>
        <v>13.794999380462697</v>
      </c>
      <c r="AS97" s="3">
        <f t="shared" si="81"/>
        <v>23.188996627977595</v>
      </c>
      <c r="AT97" s="3">
        <f t="shared" si="82"/>
        <v>592.7354067815553</v>
      </c>
      <c r="AU97" s="3">
        <f t="shared" si="83"/>
        <v>140.31324701854078</v>
      </c>
      <c r="AV97" s="3">
        <f t="shared" si="84"/>
        <v>54.512963249712392</v>
      </c>
      <c r="AW97" s="3">
        <f t="shared" si="85"/>
        <v>1.0520126124628593</v>
      </c>
      <c r="AX97" s="3">
        <f t="shared" si="86"/>
        <v>52.647317901287458</v>
      </c>
      <c r="AY97" s="3">
        <f t="shared" si="94"/>
        <v>1506.7344169359505</v>
      </c>
    </row>
    <row r="98" spans="1:51" ht="15.5" x14ac:dyDescent="0.35">
      <c r="A98" s="5" t="s">
        <v>10</v>
      </c>
      <c r="D98" s="16">
        <f>SUM(D92:D97)</f>
        <v>1</v>
      </c>
      <c r="E98" s="30">
        <f t="shared" ref="E98:U98" si="96">SUM(E92:E97)</f>
        <v>671.00451210658662</v>
      </c>
      <c r="F98" s="16">
        <f>SUM(F92:F97)</f>
        <v>0.9</v>
      </c>
      <c r="G98" s="30">
        <f t="shared" si="96"/>
        <v>535.16059794633759</v>
      </c>
      <c r="H98" s="16">
        <f>SUM(H92:H97)</f>
        <v>0.8</v>
      </c>
      <c r="I98" s="30">
        <f t="shared" si="96"/>
        <v>80.200818425950956</v>
      </c>
      <c r="J98" s="16">
        <f>SUM(J92:J97)</f>
        <v>1</v>
      </c>
      <c r="K98" s="30">
        <f t="shared" si="96"/>
        <v>18.393332507283596</v>
      </c>
      <c r="L98" s="16">
        <f>SUM(L92:L97)</f>
        <v>1</v>
      </c>
      <c r="M98" s="30">
        <f t="shared" si="96"/>
        <v>35.675379427657838</v>
      </c>
      <c r="N98" s="16">
        <f>SUM(N92:N97)</f>
        <v>1</v>
      </c>
      <c r="O98" s="30">
        <f t="shared" si="96"/>
        <v>1559.8300178461982</v>
      </c>
      <c r="P98" s="16">
        <f>SUM(P92:P97)</f>
        <v>1</v>
      </c>
      <c r="Q98" s="30">
        <f t="shared" si="96"/>
        <v>369.24538689089678</v>
      </c>
      <c r="R98" s="16">
        <f>SUM(R92:R97)</f>
        <v>1</v>
      </c>
      <c r="S98" s="30">
        <f t="shared" si="96"/>
        <v>136.28240812428098</v>
      </c>
      <c r="T98" s="16">
        <f>SUM(T92:T97)</f>
        <v>1</v>
      </c>
      <c r="U98" s="30">
        <f t="shared" si="96"/>
        <v>2.6300315311571478</v>
      </c>
      <c r="V98" s="16">
        <f>SUM(V92:V97)</f>
        <v>1</v>
      </c>
      <c r="W98" s="30">
        <f t="shared" ref="W98" si="97">SUM(W92:W97)</f>
        <v>131.61829475321863</v>
      </c>
      <c r="X98" s="3">
        <f t="shared" si="66"/>
        <v>3540.0407795595688</v>
      </c>
      <c r="AA98" s="5" t="s">
        <v>10</v>
      </c>
      <c r="AB98" s="16">
        <f t="shared" si="67"/>
        <v>1</v>
      </c>
      <c r="AC98" s="16">
        <f t="shared" si="68"/>
        <v>0.9</v>
      </c>
      <c r="AD98" s="16">
        <v>1</v>
      </c>
      <c r="AE98" s="16">
        <f>+H98</f>
        <v>0.8</v>
      </c>
      <c r="AF98" s="16">
        <f t="shared" si="71"/>
        <v>1</v>
      </c>
      <c r="AG98" s="16">
        <f t="shared" si="72"/>
        <v>1</v>
      </c>
      <c r="AH98" s="16">
        <f t="shared" si="73"/>
        <v>1</v>
      </c>
      <c r="AI98" s="16">
        <f t="shared" si="74"/>
        <v>1</v>
      </c>
      <c r="AJ98" s="16">
        <f t="shared" si="75"/>
        <v>1</v>
      </c>
      <c r="AK98" s="16">
        <f t="shared" si="76"/>
        <v>1</v>
      </c>
      <c r="AN98" s="5" t="s">
        <v>10</v>
      </c>
      <c r="AO98" s="3">
        <f t="shared" si="77"/>
        <v>671.00451210658662</v>
      </c>
      <c r="AP98" s="3">
        <f t="shared" si="78"/>
        <v>535.16059794633759</v>
      </c>
      <c r="AQ98" s="3">
        <f t="shared" si="79"/>
        <v>80.200818425950956</v>
      </c>
      <c r="AR98" s="3">
        <f t="shared" si="80"/>
        <v>18.393332507283596</v>
      </c>
      <c r="AS98" s="3">
        <f t="shared" si="81"/>
        <v>35.675379427657838</v>
      </c>
      <c r="AT98" s="3">
        <f t="shared" si="82"/>
        <v>1559.8300178461982</v>
      </c>
      <c r="AU98" s="3">
        <f t="shared" si="83"/>
        <v>369.24538689089678</v>
      </c>
      <c r="AV98" s="3">
        <f t="shared" si="84"/>
        <v>136.28240812428098</v>
      </c>
      <c r="AW98" s="3">
        <f t="shared" si="85"/>
        <v>2.6300315311571478</v>
      </c>
      <c r="AX98" s="3">
        <f t="shared" si="86"/>
        <v>131.61829475321863</v>
      </c>
      <c r="AY98" s="3">
        <f>SUM(AO98:AX98)</f>
        <v>3540.0407795595688</v>
      </c>
    </row>
    <row r="99" spans="1:51" ht="15.5" x14ac:dyDescent="0.35">
      <c r="A99" s="4" t="s">
        <v>160</v>
      </c>
      <c r="D99" s="4" t="s">
        <v>72</v>
      </c>
      <c r="E99" s="4"/>
      <c r="F99" s="4" t="s">
        <v>73</v>
      </c>
      <c r="G99" s="4"/>
      <c r="H99" s="4" t="s">
        <v>80</v>
      </c>
      <c r="I99" s="4"/>
      <c r="J99" s="4" t="s">
        <v>75</v>
      </c>
      <c r="K99" s="4"/>
      <c r="L99" s="4" t="s">
        <v>76</v>
      </c>
      <c r="M99" s="4"/>
      <c r="N99" s="4" t="s">
        <v>77</v>
      </c>
      <c r="O99" s="4"/>
      <c r="P99" s="4" t="s">
        <v>78</v>
      </c>
      <c r="Q99" s="4"/>
      <c r="R99" s="4" t="s">
        <v>79</v>
      </c>
      <c r="S99" s="4"/>
      <c r="T99" s="4" t="s">
        <v>81</v>
      </c>
      <c r="U99" s="4"/>
      <c r="V99" s="4" t="s">
        <v>9</v>
      </c>
      <c r="X99" s="4" t="s">
        <v>126</v>
      </c>
      <c r="AB99" s="16"/>
      <c r="AC99" s="16"/>
      <c r="AD99" s="16"/>
      <c r="AE99" s="16"/>
      <c r="AF99" s="16"/>
      <c r="AG99" s="16"/>
      <c r="AH99" s="16"/>
      <c r="AI99" s="16"/>
      <c r="AJ99" s="16"/>
      <c r="AK99" s="16"/>
    </row>
    <row r="100" spans="1:51" ht="15.5" x14ac:dyDescent="0.35">
      <c r="A100" s="4" t="s">
        <v>161</v>
      </c>
      <c r="C100" s="8" t="s">
        <v>129</v>
      </c>
      <c r="D100" s="8" t="s">
        <v>130</v>
      </c>
      <c r="E100" s="4" t="s">
        <v>58</v>
      </c>
      <c r="F100" s="8" t="s">
        <v>130</v>
      </c>
      <c r="G100" s="4" t="s">
        <v>58</v>
      </c>
      <c r="H100" s="8" t="s">
        <v>130</v>
      </c>
      <c r="I100" s="4" t="s">
        <v>58</v>
      </c>
      <c r="J100" s="8" t="s">
        <v>130</v>
      </c>
      <c r="K100" s="4" t="s">
        <v>58</v>
      </c>
      <c r="L100" s="8" t="s">
        <v>130</v>
      </c>
      <c r="M100" s="4" t="s">
        <v>58</v>
      </c>
      <c r="N100" s="8" t="s">
        <v>130</v>
      </c>
      <c r="O100" s="4" t="s">
        <v>58</v>
      </c>
      <c r="P100" s="8" t="s">
        <v>130</v>
      </c>
      <c r="Q100" s="4" t="s">
        <v>58</v>
      </c>
      <c r="R100" s="8" t="s">
        <v>130</v>
      </c>
      <c r="S100" s="4" t="s">
        <v>58</v>
      </c>
      <c r="T100" s="8" t="s">
        <v>130</v>
      </c>
      <c r="U100" s="4" t="s">
        <v>58</v>
      </c>
      <c r="V100" s="8" t="s">
        <v>130</v>
      </c>
      <c r="W100" s="4" t="s">
        <v>58</v>
      </c>
      <c r="AA100" s="4" t="s">
        <v>161</v>
      </c>
      <c r="AB100" s="4" t="s">
        <v>0</v>
      </c>
      <c r="AC100" s="4" t="s">
        <v>1</v>
      </c>
      <c r="AD100" s="4" t="s">
        <v>2</v>
      </c>
      <c r="AE100" s="4" t="s">
        <v>3</v>
      </c>
      <c r="AF100" s="4" t="s">
        <v>4</v>
      </c>
      <c r="AG100" s="4" t="s">
        <v>5</v>
      </c>
      <c r="AH100" s="4" t="s">
        <v>6</v>
      </c>
      <c r="AI100" s="4" t="s">
        <v>79</v>
      </c>
      <c r="AJ100" s="4" t="s">
        <v>81</v>
      </c>
      <c r="AK100" s="4" t="s">
        <v>9</v>
      </c>
    </row>
    <row r="101" spans="1:51" ht="15.5" x14ac:dyDescent="0.35">
      <c r="A101" s="5" t="s">
        <v>152</v>
      </c>
      <c r="C101">
        <v>16</v>
      </c>
      <c r="D101" s="16">
        <v>0.8</v>
      </c>
      <c r="E101" s="3">
        <f>+D101*E$62</f>
        <v>0.21440310728662204</v>
      </c>
      <c r="F101" s="16">
        <v>0.8</v>
      </c>
      <c r="G101" s="3">
        <f>+F101*G$62</f>
        <v>0.17165895226531708</v>
      </c>
      <c r="H101" s="16">
        <v>0.8</v>
      </c>
      <c r="I101" s="3">
        <f>+H101*I$62</f>
        <v>3.6823163315968098E-2</v>
      </c>
      <c r="J101" s="16">
        <v>0.8</v>
      </c>
      <c r="K101" s="3">
        <f>+J101*K$62</f>
        <v>8.8635555801199455E-3</v>
      </c>
      <c r="L101" s="16">
        <v>0.8</v>
      </c>
      <c r="M101" s="3">
        <f>+L101*M$62</f>
        <v>1.256810076000737E-2</v>
      </c>
      <c r="N101" s="16">
        <v>0.8</v>
      </c>
      <c r="O101" s="3">
        <f>+N101*O$62</f>
        <v>0.55190300484099741</v>
      </c>
      <c r="P101" s="16">
        <v>0.8</v>
      </c>
      <c r="Q101" s="3">
        <f>+P101*Q$62</f>
        <v>0.13714322535773288</v>
      </c>
      <c r="R101" s="16">
        <v>0.2</v>
      </c>
      <c r="S101" s="3">
        <f>+R101*S$62</f>
        <v>5.6645310577466898E-3</v>
      </c>
      <c r="T101" s="16">
        <v>0.8</v>
      </c>
      <c r="U101" s="3">
        <f>+T101*U$62</f>
        <v>1.2590011374906151E-3</v>
      </c>
      <c r="V101" s="16">
        <v>0.8</v>
      </c>
      <c r="W101" s="3">
        <f>+V101*W$62</f>
        <v>5.5400569329945984E-2</v>
      </c>
      <c r="X101" s="3">
        <f>+W101+U101+S101+Q101+O101+M101+K101+I101+G101+E101</f>
        <v>1.1956872109319483</v>
      </c>
      <c r="AA101" s="5" t="s">
        <v>152</v>
      </c>
      <c r="AB101" s="16">
        <f>+D101</f>
        <v>0.8</v>
      </c>
      <c r="AC101" s="16">
        <f>+F101</f>
        <v>0.8</v>
      </c>
      <c r="AD101" s="16">
        <f>+H101</f>
        <v>0.8</v>
      </c>
      <c r="AE101" s="16">
        <f>+J101</f>
        <v>0.8</v>
      </c>
      <c r="AF101" s="16">
        <f>+L101</f>
        <v>0.8</v>
      </c>
      <c r="AG101" s="16">
        <f>+N101</f>
        <v>0.8</v>
      </c>
      <c r="AH101" s="16">
        <f>+P101</f>
        <v>0.8</v>
      </c>
      <c r="AI101" s="16">
        <f>+R101</f>
        <v>0.2</v>
      </c>
      <c r="AJ101" s="16">
        <f>+T101</f>
        <v>0.8</v>
      </c>
      <c r="AK101" s="16">
        <f>+V101</f>
        <v>0.8</v>
      </c>
    </row>
    <row r="102" spans="1:51" ht="15.5" x14ac:dyDescent="0.35">
      <c r="A102" s="5" t="s">
        <v>153</v>
      </c>
      <c r="C102">
        <v>18</v>
      </c>
      <c r="D102" s="16">
        <v>0.2</v>
      </c>
      <c r="E102" s="3">
        <f>+D102*E$62</f>
        <v>5.360077682165551E-2</v>
      </c>
      <c r="F102" s="16">
        <v>0.2</v>
      </c>
      <c r="G102" s="3">
        <f>+F102*G$62</f>
        <v>4.2914738066329269E-2</v>
      </c>
      <c r="H102" s="16">
        <v>0.2</v>
      </c>
      <c r="I102" s="3">
        <f>+H102*I$62</f>
        <v>9.2057908289920245E-3</v>
      </c>
      <c r="J102" s="16">
        <v>0.2</v>
      </c>
      <c r="K102" s="3">
        <f>+J102*K$62</f>
        <v>2.2158888950299864E-3</v>
      </c>
      <c r="L102" s="16">
        <v>0.2</v>
      </c>
      <c r="M102" s="3">
        <f>+L102*M$62</f>
        <v>3.1420251900018425E-3</v>
      </c>
      <c r="N102" s="16">
        <v>0.2</v>
      </c>
      <c r="O102" s="3">
        <f>+N102*O$62</f>
        <v>0.13797575121024935</v>
      </c>
      <c r="P102" s="16">
        <v>0.2</v>
      </c>
      <c r="Q102" s="3">
        <f>+P102*Q$62</f>
        <v>3.428580633943322E-2</v>
      </c>
      <c r="R102" s="16">
        <v>0.8</v>
      </c>
      <c r="S102" s="3">
        <f>+R102*S$62</f>
        <v>2.2658124230986759E-2</v>
      </c>
      <c r="T102" s="16">
        <v>0.2</v>
      </c>
      <c r="U102" s="3">
        <f>+T102*U$62</f>
        <v>3.1475028437265377E-4</v>
      </c>
      <c r="V102" s="16">
        <v>0.2</v>
      </c>
      <c r="W102" s="3">
        <f>+V102*W$62</f>
        <v>1.3850142332486496E-2</v>
      </c>
      <c r="X102" s="3">
        <f>+W102+U102+S102+Q102+O102+M102+K102+I102+G102+E102</f>
        <v>0.32016379419953711</v>
      </c>
      <c r="AA102" s="5" t="s">
        <v>153</v>
      </c>
      <c r="AB102" s="16">
        <f>+D102</f>
        <v>0.2</v>
      </c>
      <c r="AC102" s="16">
        <f>+F102</f>
        <v>0.2</v>
      </c>
      <c r="AD102" s="16">
        <f>+H102</f>
        <v>0.2</v>
      </c>
      <c r="AE102" s="16">
        <f>+J102</f>
        <v>0.2</v>
      </c>
      <c r="AF102" s="16">
        <f>+L102</f>
        <v>0.2</v>
      </c>
      <c r="AG102" s="16">
        <f>+N102</f>
        <v>0.2</v>
      </c>
      <c r="AH102" s="16">
        <f>+P102</f>
        <v>0.2</v>
      </c>
      <c r="AI102" s="16">
        <f>+R102</f>
        <v>0.8</v>
      </c>
      <c r="AJ102" s="16">
        <f>+T102</f>
        <v>0.2</v>
      </c>
      <c r="AK102" s="16">
        <f>+V102</f>
        <v>0.2</v>
      </c>
    </row>
    <row r="103" spans="1:51" ht="15.5" x14ac:dyDescent="0.35">
      <c r="A103" s="5" t="s">
        <v>10</v>
      </c>
      <c r="D103" s="16">
        <f t="shared" ref="D103:X103" si="98">SUM(D101:D102)</f>
        <v>1</v>
      </c>
      <c r="E103" s="3">
        <f t="shared" si="98"/>
        <v>0.26800388410827758</v>
      </c>
      <c r="F103" s="16">
        <f t="shared" si="98"/>
        <v>1</v>
      </c>
      <c r="G103" s="3">
        <f t="shared" si="98"/>
        <v>0.21457369033164636</v>
      </c>
      <c r="H103" s="16">
        <f t="shared" si="98"/>
        <v>1</v>
      </c>
      <c r="I103" s="3">
        <f t="shared" si="98"/>
        <v>4.6028954144960124E-2</v>
      </c>
      <c r="J103" s="16">
        <f t="shared" si="98"/>
        <v>1</v>
      </c>
      <c r="K103" s="3">
        <f t="shared" si="98"/>
        <v>1.1079444475149932E-2</v>
      </c>
      <c r="L103" s="16">
        <f t="shared" si="98"/>
        <v>1</v>
      </c>
      <c r="M103" s="3">
        <f t="shared" si="98"/>
        <v>1.5710125950009212E-2</v>
      </c>
      <c r="N103" s="16">
        <f t="shared" si="98"/>
        <v>1</v>
      </c>
      <c r="O103" s="3">
        <f t="shared" si="98"/>
        <v>0.68987875605124671</v>
      </c>
      <c r="P103" s="16">
        <f t="shared" si="98"/>
        <v>1</v>
      </c>
      <c r="Q103" s="3">
        <f t="shared" si="98"/>
        <v>0.17142903169716611</v>
      </c>
      <c r="R103" s="16">
        <f t="shared" ref="R103" si="99">SUM(R101:R102)</f>
        <v>1</v>
      </c>
      <c r="S103" s="3">
        <f t="shared" si="98"/>
        <v>2.8322655288733449E-2</v>
      </c>
      <c r="T103" s="16">
        <f t="shared" ref="T103" si="100">SUM(T101:T102)</f>
        <v>1</v>
      </c>
      <c r="U103" s="3">
        <f t="shared" si="98"/>
        <v>1.5737514218632689E-3</v>
      </c>
      <c r="V103" s="16">
        <f t="shared" ref="V103" si="101">SUM(V101:V102)</f>
        <v>1</v>
      </c>
      <c r="W103" s="3">
        <f t="shared" si="98"/>
        <v>6.9250711662432476E-2</v>
      </c>
      <c r="X103" s="3">
        <f t="shared" si="98"/>
        <v>1.5158510051314855</v>
      </c>
      <c r="AA103" s="5" t="s">
        <v>10</v>
      </c>
      <c r="AB103" s="16">
        <f>+D103</f>
        <v>1</v>
      </c>
      <c r="AC103" s="16">
        <f>+F103</f>
        <v>1</v>
      </c>
      <c r="AD103" s="16">
        <f>+G103</f>
        <v>0.21457369033164636</v>
      </c>
      <c r="AE103" s="16">
        <f>+H103</f>
        <v>1</v>
      </c>
      <c r="AF103" s="16">
        <f>+L103</f>
        <v>1</v>
      </c>
      <c r="AG103" s="16">
        <f>+N103</f>
        <v>1</v>
      </c>
      <c r="AH103" s="16">
        <f>+P103</f>
        <v>1</v>
      </c>
      <c r="AI103" s="16">
        <f>+R103</f>
        <v>1</v>
      </c>
      <c r="AJ103" s="16">
        <f>+T103</f>
        <v>1</v>
      </c>
      <c r="AK103" s="16">
        <f>+V103</f>
        <v>1</v>
      </c>
    </row>
    <row r="104" spans="1:51" ht="15.5" x14ac:dyDescent="0.35">
      <c r="A104" s="5"/>
      <c r="D104" s="16"/>
      <c r="E104" s="3"/>
      <c r="F104" s="16"/>
      <c r="G104" s="3"/>
      <c r="H104" s="16"/>
      <c r="I104" s="3"/>
      <c r="J104" s="16"/>
      <c r="K104" s="3"/>
      <c r="L104" s="16"/>
      <c r="M104" s="3"/>
      <c r="N104" s="16"/>
      <c r="O104" s="3"/>
      <c r="P104" s="16"/>
      <c r="Q104" s="3"/>
      <c r="R104" s="16"/>
      <c r="S104" s="3"/>
      <c r="T104" s="16"/>
      <c r="U104" s="3"/>
      <c r="V104" s="16"/>
      <c r="W104" s="3"/>
      <c r="X104" s="3"/>
      <c r="AA104" s="5"/>
    </row>
    <row r="105" spans="1:51" ht="15.5" x14ac:dyDescent="0.35">
      <c r="A105" s="4" t="s">
        <v>162</v>
      </c>
      <c r="D105" s="16"/>
      <c r="E105" s="3"/>
      <c r="F105" s="16"/>
      <c r="G105" s="3"/>
      <c r="H105" s="3"/>
      <c r="I105" s="3"/>
      <c r="J105" s="3"/>
      <c r="K105" s="3"/>
      <c r="L105" s="3"/>
      <c r="M105" s="3"/>
      <c r="N105" s="3"/>
      <c r="O105" s="3"/>
      <c r="P105" s="3"/>
      <c r="Q105" s="3"/>
      <c r="R105" s="3"/>
      <c r="S105" s="3"/>
      <c r="T105" s="3"/>
      <c r="U105" s="3"/>
      <c r="V105" s="3"/>
      <c r="W105" s="3"/>
      <c r="X105" s="3"/>
      <c r="AA105" s="4" t="s">
        <v>163</v>
      </c>
      <c r="AB105" s="4" t="s">
        <v>0</v>
      </c>
      <c r="AC105" s="4" t="s">
        <v>1</v>
      </c>
      <c r="AD105" s="4" t="s">
        <v>2</v>
      </c>
      <c r="AE105" s="4" t="s">
        <v>3</v>
      </c>
      <c r="AF105" s="4" t="s">
        <v>4</v>
      </c>
      <c r="AG105" s="4" t="s">
        <v>5</v>
      </c>
      <c r="AH105" s="4" t="s">
        <v>6</v>
      </c>
      <c r="AI105" s="4" t="s">
        <v>7</v>
      </c>
      <c r="AJ105" s="4" t="s">
        <v>8</v>
      </c>
      <c r="AK105" s="4" t="s">
        <v>9</v>
      </c>
      <c r="AL105" t="s">
        <v>126</v>
      </c>
      <c r="AN105" s="4" t="s">
        <v>164</v>
      </c>
      <c r="AO105" s="4" t="s">
        <v>0</v>
      </c>
      <c r="AP105" s="4" t="s">
        <v>1</v>
      </c>
      <c r="AQ105" s="4" t="s">
        <v>2</v>
      </c>
      <c r="AR105" s="4" t="s">
        <v>3</v>
      </c>
      <c r="AS105" s="4" t="s">
        <v>4</v>
      </c>
      <c r="AT105" s="4" t="s">
        <v>5</v>
      </c>
      <c r="AU105" s="4" t="s">
        <v>6</v>
      </c>
      <c r="AV105" s="4" t="s">
        <v>7</v>
      </c>
      <c r="AW105" s="4" t="s">
        <v>8</v>
      </c>
      <c r="AX105" s="4" t="s">
        <v>9</v>
      </c>
      <c r="AY105" s="4" t="s">
        <v>10</v>
      </c>
    </row>
    <row r="106" spans="1:51" ht="15.5" x14ac:dyDescent="0.35">
      <c r="A106" s="5" t="s">
        <v>165</v>
      </c>
      <c r="B106" t="s">
        <v>166</v>
      </c>
      <c r="C106">
        <v>15</v>
      </c>
      <c r="D106" s="16">
        <v>0.6</v>
      </c>
      <c r="E106" s="3">
        <f t="shared" ref="E106:E113" si="102">+D106*(E$40-E$103)</f>
        <v>267.84308177781253</v>
      </c>
      <c r="F106" s="16">
        <v>0.5</v>
      </c>
      <c r="G106" s="3">
        <f t="shared" ref="G106:G113" si="103">+F106*(G$40-G$103)</f>
        <v>178.70412176453948</v>
      </c>
      <c r="H106" s="16">
        <v>0</v>
      </c>
      <c r="I106" s="3">
        <f t="shared" ref="I106:I113" si="104">+H106*(I$40-I$103)</f>
        <v>0</v>
      </c>
      <c r="J106" s="16">
        <v>0</v>
      </c>
      <c r="K106" s="3">
        <f t="shared" ref="K106:K113" si="105">+J106*(K$40-K$103)</f>
        <v>0</v>
      </c>
      <c r="L106" s="16">
        <v>0.5</v>
      </c>
      <c r="M106" s="3">
        <f t="shared" ref="M106:M113" si="106">+L106*(M$40-M$103)</f>
        <v>13.083916562032673</v>
      </c>
      <c r="N106" s="16">
        <v>0.1</v>
      </c>
      <c r="O106" s="3">
        <f t="shared" ref="O106:O113" si="107">+N106*(O$40-O$103)</f>
        <v>114.91080479960267</v>
      </c>
      <c r="P106" s="16">
        <v>0.1</v>
      </c>
      <c r="Q106" s="3">
        <f t="shared" ref="Q106:Q113" si="108">+P106*(Q$40-Q$103)</f>
        <v>28.554362379691298</v>
      </c>
      <c r="R106" s="16">
        <v>0</v>
      </c>
      <c r="S106" s="3">
        <f t="shared" ref="S106:S113" si="109">+R106*(S$40-S$103)</f>
        <v>0</v>
      </c>
      <c r="T106" s="16">
        <v>0</v>
      </c>
      <c r="U106" s="3">
        <f t="shared" ref="U106:U113" si="110">+T106*(U$40-U$103)</f>
        <v>0</v>
      </c>
      <c r="V106" s="16">
        <v>0</v>
      </c>
      <c r="W106" s="3">
        <f t="shared" ref="W106:W113" si="111">+V106*(W$40-W$103)</f>
        <v>0</v>
      </c>
      <c r="X106" s="3">
        <f>+W106+U106+S106+Q106+O106+M106+K106+I106+G106+E106</f>
        <v>603.09628728367875</v>
      </c>
      <c r="AA106" s="5" t="s">
        <v>165</v>
      </c>
      <c r="AB106" s="16">
        <f t="shared" ref="AB106:AB113" si="112">+D106</f>
        <v>0.6</v>
      </c>
      <c r="AC106" s="16">
        <f t="shared" ref="AC106:AC113" si="113">+F106</f>
        <v>0.5</v>
      </c>
      <c r="AD106" s="16">
        <f t="shared" ref="AD106:AD111" si="114">+H106</f>
        <v>0</v>
      </c>
      <c r="AE106" s="16">
        <f t="shared" ref="AE106:AE111" si="115">+J106</f>
        <v>0</v>
      </c>
      <c r="AF106" s="16">
        <f t="shared" ref="AF106:AF113" si="116">+L106</f>
        <v>0.5</v>
      </c>
      <c r="AG106" s="16">
        <f t="shared" ref="AG106:AG113" si="117">+N106</f>
        <v>0.1</v>
      </c>
      <c r="AH106" s="16">
        <f t="shared" ref="AH106:AH113" si="118">+P106</f>
        <v>0.1</v>
      </c>
      <c r="AI106" s="16">
        <f t="shared" ref="AI106:AI113" si="119">+R106</f>
        <v>0</v>
      </c>
      <c r="AJ106" s="16">
        <f t="shared" ref="AJ106:AJ113" si="120">+T106</f>
        <v>0</v>
      </c>
      <c r="AK106" s="16">
        <f t="shared" ref="AK106:AK113" si="121">+V106</f>
        <v>0</v>
      </c>
      <c r="AN106" s="5" t="s">
        <v>165</v>
      </c>
      <c r="AO106" s="3">
        <f t="shared" ref="AO106:AO113" si="122">+E106</f>
        <v>267.84308177781253</v>
      </c>
      <c r="AP106" s="3">
        <f t="shared" ref="AP106:AP113" si="123">+G106</f>
        <v>178.70412176453948</v>
      </c>
      <c r="AQ106" s="3">
        <f t="shared" ref="AQ106:AQ113" si="124">+I106</f>
        <v>0</v>
      </c>
      <c r="AR106" s="3">
        <f t="shared" ref="AR106:AR113" si="125">+K106</f>
        <v>0</v>
      </c>
      <c r="AS106" s="3">
        <f t="shared" ref="AS106:AS113" si="126">+M106</f>
        <v>13.083916562032673</v>
      </c>
      <c r="AT106" s="3">
        <f t="shared" ref="AT106:AT113" si="127">+O106</f>
        <v>114.91080479960267</v>
      </c>
      <c r="AU106" s="3">
        <f t="shared" ref="AU106:AU113" si="128">+Q106</f>
        <v>28.554362379691298</v>
      </c>
      <c r="AV106" s="3">
        <f t="shared" ref="AV106:AV113" si="129">+S106</f>
        <v>0</v>
      </c>
      <c r="AW106" s="3">
        <f t="shared" ref="AW106:AW113" si="130">+U106</f>
        <v>0</v>
      </c>
      <c r="AX106" s="3">
        <f t="shared" ref="AX106:AX113" si="131">+W106</f>
        <v>0</v>
      </c>
      <c r="AY106" s="3">
        <f>SUM(AO106:AX106)</f>
        <v>603.09628728367863</v>
      </c>
    </row>
    <row r="107" spans="1:51" ht="15.5" x14ac:dyDescent="0.35">
      <c r="A107" s="5" t="s">
        <v>168</v>
      </c>
      <c r="B107" t="s">
        <v>169</v>
      </c>
      <c r="C107">
        <v>25</v>
      </c>
      <c r="D107" s="16">
        <v>0</v>
      </c>
      <c r="E107" s="3">
        <f t="shared" si="102"/>
        <v>0</v>
      </c>
      <c r="F107" s="16">
        <v>0</v>
      </c>
      <c r="G107" s="3">
        <f t="shared" si="103"/>
        <v>0</v>
      </c>
      <c r="H107" s="16">
        <v>0.2</v>
      </c>
      <c r="I107" s="3">
        <f t="shared" si="104"/>
        <v>15.333778924157716</v>
      </c>
      <c r="J107" s="16">
        <v>0.2</v>
      </c>
      <c r="K107" s="3">
        <f t="shared" si="105"/>
        <v>3.6909322694882811</v>
      </c>
      <c r="L107" s="16">
        <v>0</v>
      </c>
      <c r="M107" s="3">
        <f t="shared" si="106"/>
        <v>0</v>
      </c>
      <c r="N107" s="16">
        <v>0.25</v>
      </c>
      <c r="O107" s="3">
        <f t="shared" si="107"/>
        <v>287.27701199900667</v>
      </c>
      <c r="P107" s="16">
        <v>0.1</v>
      </c>
      <c r="Q107" s="3">
        <f t="shared" si="108"/>
        <v>28.554362379691298</v>
      </c>
      <c r="R107" s="16">
        <v>0</v>
      </c>
      <c r="S107" s="3">
        <f t="shared" si="109"/>
        <v>0</v>
      </c>
      <c r="T107" s="16">
        <v>0</v>
      </c>
      <c r="U107" s="3">
        <f t="shared" si="110"/>
        <v>0</v>
      </c>
      <c r="V107" s="16">
        <v>0</v>
      </c>
      <c r="W107" s="3">
        <f t="shared" si="111"/>
        <v>0</v>
      </c>
      <c r="X107" s="3">
        <f>+W107+U107+S107+Q107+O107+M107+K107+I107+G107+E107</f>
        <v>334.856085572344</v>
      </c>
      <c r="Y107" s="3">
        <f>+X106+X107</f>
        <v>937.95237285602275</v>
      </c>
      <c r="Z107" s="24">
        <f>+Y107/(X$48-X$49-X77-X85)</f>
        <v>1.036854878038298</v>
      </c>
      <c r="AA107" s="5" t="s">
        <v>168</v>
      </c>
      <c r="AB107" s="16">
        <f t="shared" si="112"/>
        <v>0</v>
      </c>
      <c r="AC107" s="16">
        <f t="shared" si="113"/>
        <v>0</v>
      </c>
      <c r="AD107" s="16">
        <f t="shared" si="114"/>
        <v>0.2</v>
      </c>
      <c r="AE107" s="16">
        <f t="shared" si="115"/>
        <v>0.2</v>
      </c>
      <c r="AF107" s="16">
        <f t="shared" si="116"/>
        <v>0</v>
      </c>
      <c r="AG107" s="16">
        <f t="shared" si="117"/>
        <v>0.25</v>
      </c>
      <c r="AH107" s="16">
        <f t="shared" si="118"/>
        <v>0.1</v>
      </c>
      <c r="AI107" s="16">
        <f t="shared" si="119"/>
        <v>0</v>
      </c>
      <c r="AJ107" s="16">
        <f t="shared" si="120"/>
        <v>0</v>
      </c>
      <c r="AK107" s="16">
        <f t="shared" si="121"/>
        <v>0</v>
      </c>
      <c r="AN107" s="5" t="s">
        <v>168</v>
      </c>
      <c r="AO107" s="3">
        <f t="shared" si="122"/>
        <v>0</v>
      </c>
      <c r="AP107" s="3">
        <f t="shared" si="123"/>
        <v>0</v>
      </c>
      <c r="AQ107" s="3">
        <f t="shared" si="124"/>
        <v>15.333778924157716</v>
      </c>
      <c r="AR107" s="3">
        <f t="shared" si="125"/>
        <v>3.6909322694882811</v>
      </c>
      <c r="AS107" s="3">
        <f t="shared" si="126"/>
        <v>0</v>
      </c>
      <c r="AT107" s="3">
        <f t="shared" si="127"/>
        <v>287.27701199900667</v>
      </c>
      <c r="AU107" s="3">
        <f t="shared" si="128"/>
        <v>28.554362379691298</v>
      </c>
      <c r="AV107" s="3">
        <f t="shared" si="129"/>
        <v>0</v>
      </c>
      <c r="AW107" s="3">
        <f t="shared" si="130"/>
        <v>0</v>
      </c>
      <c r="AX107" s="3">
        <f t="shared" si="131"/>
        <v>0</v>
      </c>
      <c r="AY107" s="3">
        <f t="shared" ref="AY107:AY113" si="132">SUM(AO107:AX107)</f>
        <v>334.856085572344</v>
      </c>
    </row>
    <row r="108" spans="1:51" ht="15.5" x14ac:dyDescent="0.35">
      <c r="A108" s="5" t="s">
        <v>156</v>
      </c>
      <c r="B108" t="s">
        <v>143</v>
      </c>
      <c r="C108">
        <v>25</v>
      </c>
      <c r="D108" s="16">
        <v>0.05</v>
      </c>
      <c r="E108" s="3">
        <f t="shared" si="102"/>
        <v>22.320256814817714</v>
      </c>
      <c r="F108" s="16">
        <v>0.05</v>
      </c>
      <c r="G108" s="3">
        <f t="shared" si="103"/>
        <v>17.87041217645395</v>
      </c>
      <c r="H108" s="16">
        <v>0</v>
      </c>
      <c r="I108" s="3">
        <f t="shared" si="104"/>
        <v>0</v>
      </c>
      <c r="J108" s="16">
        <v>0</v>
      </c>
      <c r="K108" s="3">
        <f t="shared" si="105"/>
        <v>0</v>
      </c>
      <c r="L108" s="16">
        <v>0.1</v>
      </c>
      <c r="M108" s="3">
        <f t="shared" si="106"/>
        <v>2.6167833124065347</v>
      </c>
      <c r="N108" s="16">
        <v>0</v>
      </c>
      <c r="O108" s="3">
        <f t="shared" si="107"/>
        <v>0</v>
      </c>
      <c r="P108" s="16">
        <v>0.2</v>
      </c>
      <c r="Q108" s="3">
        <f t="shared" si="108"/>
        <v>57.108724759382596</v>
      </c>
      <c r="R108" s="16">
        <v>0.2</v>
      </c>
      <c r="S108" s="3">
        <f t="shared" si="109"/>
        <v>9.4352205651867376</v>
      </c>
      <c r="T108" s="16">
        <v>0.2</v>
      </c>
      <c r="U108" s="3">
        <f t="shared" si="110"/>
        <v>0.52426905700338355</v>
      </c>
      <c r="V108" s="16">
        <v>0.2</v>
      </c>
      <c r="W108" s="3">
        <f t="shared" si="111"/>
        <v>23.069720411811673</v>
      </c>
      <c r="X108" s="3">
        <f>+W108+U108+S108+Q108+O108+M108+K108+I108+G108+E108</f>
        <v>132.94538709706259</v>
      </c>
      <c r="AA108" s="5" t="s">
        <v>156</v>
      </c>
      <c r="AB108" s="16">
        <f t="shared" si="112"/>
        <v>0.05</v>
      </c>
      <c r="AC108" s="16">
        <f t="shared" si="113"/>
        <v>0.05</v>
      </c>
      <c r="AD108" s="16">
        <f t="shared" si="114"/>
        <v>0</v>
      </c>
      <c r="AE108" s="16">
        <f t="shared" si="115"/>
        <v>0</v>
      </c>
      <c r="AF108" s="16">
        <f t="shared" si="116"/>
        <v>0.1</v>
      </c>
      <c r="AG108" s="16">
        <f t="shared" si="117"/>
        <v>0</v>
      </c>
      <c r="AH108" s="16">
        <f t="shared" si="118"/>
        <v>0.2</v>
      </c>
      <c r="AI108" s="16">
        <f t="shared" si="119"/>
        <v>0.2</v>
      </c>
      <c r="AJ108" s="16">
        <f t="shared" si="120"/>
        <v>0.2</v>
      </c>
      <c r="AK108" s="16">
        <f t="shared" si="121"/>
        <v>0.2</v>
      </c>
      <c r="AN108" s="5" t="s">
        <v>156</v>
      </c>
      <c r="AO108" s="3">
        <f t="shared" si="122"/>
        <v>22.320256814817714</v>
      </c>
      <c r="AP108" s="3">
        <f t="shared" si="123"/>
        <v>17.87041217645395</v>
      </c>
      <c r="AQ108" s="3">
        <f t="shared" si="124"/>
        <v>0</v>
      </c>
      <c r="AR108" s="3">
        <f t="shared" si="125"/>
        <v>0</v>
      </c>
      <c r="AS108" s="3">
        <f t="shared" si="126"/>
        <v>2.6167833124065347</v>
      </c>
      <c r="AT108" s="3">
        <f t="shared" si="127"/>
        <v>0</v>
      </c>
      <c r="AU108" s="3">
        <f t="shared" si="128"/>
        <v>57.108724759382596</v>
      </c>
      <c r="AV108" s="3">
        <f t="shared" si="129"/>
        <v>9.4352205651867376</v>
      </c>
      <c r="AW108" s="3">
        <f t="shared" si="130"/>
        <v>0.52426905700338355</v>
      </c>
      <c r="AX108" s="3">
        <f t="shared" si="131"/>
        <v>23.069720411811673</v>
      </c>
      <c r="AY108" s="3">
        <f t="shared" si="132"/>
        <v>132.94538709706256</v>
      </c>
    </row>
    <row r="109" spans="1:51" ht="15.5" x14ac:dyDescent="0.35">
      <c r="A109" s="5" t="s">
        <v>170</v>
      </c>
      <c r="B109" t="s">
        <v>140</v>
      </c>
      <c r="C109">
        <v>25</v>
      </c>
      <c r="D109" s="16">
        <v>0.05</v>
      </c>
      <c r="E109" s="3">
        <f t="shared" si="102"/>
        <v>22.320256814817714</v>
      </c>
      <c r="F109" s="16">
        <v>0.05</v>
      </c>
      <c r="G109" s="3">
        <f t="shared" si="103"/>
        <v>17.87041217645395</v>
      </c>
      <c r="H109" s="16">
        <v>0.1</v>
      </c>
      <c r="I109" s="3">
        <f t="shared" si="104"/>
        <v>7.6668894620788581</v>
      </c>
      <c r="J109" s="16">
        <v>0.1</v>
      </c>
      <c r="K109" s="3">
        <f t="shared" si="105"/>
        <v>1.8454661347441406</v>
      </c>
      <c r="L109" s="16">
        <v>0.1</v>
      </c>
      <c r="M109" s="3">
        <f t="shared" si="106"/>
        <v>2.6167833124065347</v>
      </c>
      <c r="N109" s="16">
        <v>0.15</v>
      </c>
      <c r="O109" s="3">
        <f t="shared" si="107"/>
        <v>172.36620719940399</v>
      </c>
      <c r="P109" s="16">
        <v>0.1</v>
      </c>
      <c r="Q109" s="3">
        <f t="shared" si="108"/>
        <v>28.554362379691298</v>
      </c>
      <c r="R109" s="16">
        <v>0.1</v>
      </c>
      <c r="S109" s="3">
        <f t="shared" si="109"/>
        <v>4.7176102825933688</v>
      </c>
      <c r="T109" s="16">
        <v>0.1</v>
      </c>
      <c r="U109" s="3">
        <f t="shared" si="110"/>
        <v>0.26213452850169178</v>
      </c>
      <c r="V109" s="16">
        <v>0.1</v>
      </c>
      <c r="W109" s="3">
        <f t="shared" si="111"/>
        <v>11.534860205905836</v>
      </c>
      <c r="X109" s="3">
        <f t="shared" ref="X109:X113" si="133">+W109+U109+S109+Q109+O109+M109+K109+I109+G109+E109</f>
        <v>269.75498249659739</v>
      </c>
      <c r="AA109" s="5" t="s">
        <v>170</v>
      </c>
      <c r="AB109" s="16">
        <f t="shared" si="112"/>
        <v>0.05</v>
      </c>
      <c r="AC109" s="16">
        <f t="shared" si="113"/>
        <v>0.05</v>
      </c>
      <c r="AD109" s="16">
        <f t="shared" si="114"/>
        <v>0.1</v>
      </c>
      <c r="AE109" s="16">
        <f t="shared" si="115"/>
        <v>0.1</v>
      </c>
      <c r="AF109" s="16">
        <f t="shared" si="116"/>
        <v>0.1</v>
      </c>
      <c r="AG109" s="16">
        <f t="shared" si="117"/>
        <v>0.15</v>
      </c>
      <c r="AH109" s="16">
        <f t="shared" si="118"/>
        <v>0.1</v>
      </c>
      <c r="AI109" s="16">
        <f t="shared" si="119"/>
        <v>0.1</v>
      </c>
      <c r="AJ109" s="16">
        <f t="shared" si="120"/>
        <v>0.1</v>
      </c>
      <c r="AK109" s="16">
        <f t="shared" si="121"/>
        <v>0.1</v>
      </c>
      <c r="AN109" s="5" t="s">
        <v>170</v>
      </c>
      <c r="AO109" s="3">
        <f t="shared" si="122"/>
        <v>22.320256814817714</v>
      </c>
      <c r="AP109" s="3">
        <f t="shared" si="123"/>
        <v>17.87041217645395</v>
      </c>
      <c r="AQ109" s="3">
        <f t="shared" si="124"/>
        <v>7.6668894620788581</v>
      </c>
      <c r="AR109" s="3">
        <f t="shared" si="125"/>
        <v>1.8454661347441406</v>
      </c>
      <c r="AS109" s="3">
        <f t="shared" si="126"/>
        <v>2.6167833124065347</v>
      </c>
      <c r="AT109" s="3">
        <f t="shared" si="127"/>
        <v>172.36620719940399</v>
      </c>
      <c r="AU109" s="3">
        <f t="shared" si="128"/>
        <v>28.554362379691298</v>
      </c>
      <c r="AV109" s="3">
        <f t="shared" si="129"/>
        <v>4.7176102825933688</v>
      </c>
      <c r="AW109" s="3">
        <f t="shared" si="130"/>
        <v>0.26213452850169178</v>
      </c>
      <c r="AX109" s="3">
        <f t="shared" si="131"/>
        <v>11.534860205905836</v>
      </c>
      <c r="AY109" s="3">
        <f t="shared" si="132"/>
        <v>269.75498249659734</v>
      </c>
    </row>
    <row r="110" spans="1:51" ht="15.5" x14ac:dyDescent="0.35">
      <c r="A110" s="5" t="s">
        <v>158</v>
      </c>
      <c r="B110" t="s">
        <v>143</v>
      </c>
      <c r="C110">
        <v>25</v>
      </c>
      <c r="D110" s="16">
        <v>0.1</v>
      </c>
      <c r="E110" s="3">
        <f t="shared" si="102"/>
        <v>44.640513629635429</v>
      </c>
      <c r="F110" s="16">
        <v>0.05</v>
      </c>
      <c r="G110" s="3">
        <f t="shared" si="103"/>
        <v>17.87041217645395</v>
      </c>
      <c r="H110" s="16">
        <v>0.1</v>
      </c>
      <c r="I110" s="3">
        <f t="shared" si="104"/>
        <v>7.6668894620788581</v>
      </c>
      <c r="J110" s="16">
        <v>0.1</v>
      </c>
      <c r="K110" s="3">
        <f t="shared" si="105"/>
        <v>1.8454661347441406</v>
      </c>
      <c r="L110" s="16">
        <v>0.1</v>
      </c>
      <c r="M110" s="3">
        <f t="shared" si="106"/>
        <v>2.6167833124065347</v>
      </c>
      <c r="N110" s="16">
        <v>0.1</v>
      </c>
      <c r="O110" s="3">
        <f t="shared" si="107"/>
        <v>114.91080479960267</v>
      </c>
      <c r="P110" s="16">
        <v>0.1</v>
      </c>
      <c r="Q110" s="3">
        <f t="shared" si="108"/>
        <v>28.554362379691298</v>
      </c>
      <c r="R110" s="16">
        <v>0.1</v>
      </c>
      <c r="S110" s="3">
        <f t="shared" si="109"/>
        <v>4.7176102825933688</v>
      </c>
      <c r="T110" s="16">
        <v>0.1</v>
      </c>
      <c r="U110" s="3">
        <f t="shared" si="110"/>
        <v>0.26213452850169178</v>
      </c>
      <c r="V110" s="16">
        <v>0.1</v>
      </c>
      <c r="W110" s="3">
        <f t="shared" si="111"/>
        <v>11.534860205905836</v>
      </c>
      <c r="X110" s="3">
        <f t="shared" si="133"/>
        <v>234.61983691161379</v>
      </c>
      <c r="AA110" s="5" t="s">
        <v>158</v>
      </c>
      <c r="AB110" s="16">
        <f t="shared" si="112"/>
        <v>0.1</v>
      </c>
      <c r="AC110" s="16">
        <f t="shared" si="113"/>
        <v>0.05</v>
      </c>
      <c r="AD110" s="16">
        <f t="shared" si="114"/>
        <v>0.1</v>
      </c>
      <c r="AE110" s="16">
        <f t="shared" si="115"/>
        <v>0.1</v>
      </c>
      <c r="AF110" s="16">
        <f t="shared" si="116"/>
        <v>0.1</v>
      </c>
      <c r="AG110" s="16">
        <f t="shared" si="117"/>
        <v>0.1</v>
      </c>
      <c r="AH110" s="16">
        <f t="shared" si="118"/>
        <v>0.1</v>
      </c>
      <c r="AI110" s="16">
        <f t="shared" si="119"/>
        <v>0.1</v>
      </c>
      <c r="AJ110" s="16">
        <f t="shared" si="120"/>
        <v>0.1</v>
      </c>
      <c r="AK110" s="16">
        <f t="shared" si="121"/>
        <v>0.1</v>
      </c>
      <c r="AN110" s="5" t="s">
        <v>158</v>
      </c>
      <c r="AO110" s="3">
        <f t="shared" si="122"/>
        <v>44.640513629635429</v>
      </c>
      <c r="AP110" s="3">
        <f t="shared" si="123"/>
        <v>17.87041217645395</v>
      </c>
      <c r="AQ110" s="3">
        <f t="shared" si="124"/>
        <v>7.6668894620788581</v>
      </c>
      <c r="AR110" s="3">
        <f t="shared" si="125"/>
        <v>1.8454661347441406</v>
      </c>
      <c r="AS110" s="3">
        <f t="shared" si="126"/>
        <v>2.6167833124065347</v>
      </c>
      <c r="AT110" s="3">
        <f t="shared" si="127"/>
        <v>114.91080479960267</v>
      </c>
      <c r="AU110" s="3">
        <f t="shared" si="128"/>
        <v>28.554362379691298</v>
      </c>
      <c r="AV110" s="3">
        <f t="shared" si="129"/>
        <v>4.7176102825933688</v>
      </c>
      <c r="AW110" s="3">
        <f t="shared" si="130"/>
        <v>0.26213452850169178</v>
      </c>
      <c r="AX110" s="3">
        <f t="shared" si="131"/>
        <v>11.534860205905836</v>
      </c>
      <c r="AY110" s="3">
        <f t="shared" si="132"/>
        <v>234.61983691161379</v>
      </c>
    </row>
    <row r="111" spans="1:51" ht="15.5" x14ac:dyDescent="0.35">
      <c r="A111" s="5" t="s">
        <v>159</v>
      </c>
      <c r="B111" t="s">
        <v>143</v>
      </c>
      <c r="C111">
        <v>25</v>
      </c>
      <c r="D111" s="16">
        <v>0</v>
      </c>
      <c r="E111" s="3">
        <f t="shared" si="102"/>
        <v>0</v>
      </c>
      <c r="F111" s="16">
        <v>0</v>
      </c>
      <c r="G111" s="3">
        <f t="shared" si="103"/>
        <v>0</v>
      </c>
      <c r="H111" s="16">
        <v>0</v>
      </c>
      <c r="I111" s="3">
        <f t="shared" si="104"/>
        <v>0</v>
      </c>
      <c r="J111" s="16">
        <v>0</v>
      </c>
      <c r="K111" s="3">
        <f t="shared" si="105"/>
        <v>0</v>
      </c>
      <c r="L111" s="16">
        <v>0</v>
      </c>
      <c r="M111" s="3">
        <f t="shared" si="106"/>
        <v>0</v>
      </c>
      <c r="N111" s="16">
        <v>0</v>
      </c>
      <c r="O111" s="3">
        <f t="shared" si="107"/>
        <v>0</v>
      </c>
      <c r="P111" s="16">
        <v>0</v>
      </c>
      <c r="Q111" s="3">
        <f t="shared" si="108"/>
        <v>0</v>
      </c>
      <c r="R111" s="16">
        <v>0</v>
      </c>
      <c r="S111" s="3">
        <f t="shared" si="109"/>
        <v>0</v>
      </c>
      <c r="T111" s="16">
        <v>0</v>
      </c>
      <c r="U111" s="3">
        <f t="shared" si="110"/>
        <v>0</v>
      </c>
      <c r="V111" s="16">
        <v>0</v>
      </c>
      <c r="W111" s="3">
        <f t="shared" si="111"/>
        <v>0</v>
      </c>
      <c r="X111" s="3">
        <f t="shared" si="133"/>
        <v>0</v>
      </c>
      <c r="AA111" s="5" t="s">
        <v>159</v>
      </c>
      <c r="AB111" s="16">
        <f t="shared" si="112"/>
        <v>0</v>
      </c>
      <c r="AC111" s="16">
        <f t="shared" si="113"/>
        <v>0</v>
      </c>
      <c r="AD111" s="16">
        <f t="shared" si="114"/>
        <v>0</v>
      </c>
      <c r="AE111" s="16">
        <f t="shared" si="115"/>
        <v>0</v>
      </c>
      <c r="AF111" s="16">
        <f t="shared" si="116"/>
        <v>0</v>
      </c>
      <c r="AG111" s="16">
        <f t="shared" si="117"/>
        <v>0</v>
      </c>
      <c r="AH111" s="16">
        <f t="shared" si="118"/>
        <v>0</v>
      </c>
      <c r="AI111" s="16">
        <f t="shared" si="119"/>
        <v>0</v>
      </c>
      <c r="AJ111" s="16">
        <f t="shared" si="120"/>
        <v>0</v>
      </c>
      <c r="AK111" s="16">
        <f t="shared" si="121"/>
        <v>0</v>
      </c>
      <c r="AN111" s="5" t="s">
        <v>159</v>
      </c>
      <c r="AO111" s="3">
        <f t="shared" si="122"/>
        <v>0</v>
      </c>
      <c r="AP111" s="3">
        <f t="shared" si="123"/>
        <v>0</v>
      </c>
      <c r="AQ111" s="3">
        <f t="shared" si="124"/>
        <v>0</v>
      </c>
      <c r="AR111" s="3">
        <f t="shared" si="125"/>
        <v>0</v>
      </c>
      <c r="AS111" s="3">
        <f t="shared" si="126"/>
        <v>0</v>
      </c>
      <c r="AT111" s="3">
        <f t="shared" si="127"/>
        <v>0</v>
      </c>
      <c r="AU111" s="3">
        <f t="shared" si="128"/>
        <v>0</v>
      </c>
      <c r="AV111" s="3">
        <f t="shared" si="129"/>
        <v>0</v>
      </c>
      <c r="AW111" s="3">
        <f t="shared" si="130"/>
        <v>0</v>
      </c>
      <c r="AX111" s="3">
        <f t="shared" si="131"/>
        <v>0</v>
      </c>
      <c r="AY111" s="3">
        <f t="shared" si="132"/>
        <v>0</v>
      </c>
    </row>
    <row r="112" spans="1:51" ht="15.5" x14ac:dyDescent="0.35">
      <c r="A112" s="5" t="s">
        <v>148</v>
      </c>
      <c r="B112" t="s">
        <v>146</v>
      </c>
      <c r="C112">
        <v>35</v>
      </c>
      <c r="D112" s="16">
        <v>0</v>
      </c>
      <c r="E112" s="3">
        <f t="shared" si="102"/>
        <v>0</v>
      </c>
      <c r="F112" s="16">
        <v>0</v>
      </c>
      <c r="G112" s="3">
        <f t="shared" si="103"/>
        <v>0</v>
      </c>
      <c r="H112" s="16">
        <v>0.1</v>
      </c>
      <c r="I112" s="3">
        <f t="shared" si="104"/>
        <v>7.6668894620788581</v>
      </c>
      <c r="J112" s="16">
        <v>0.1</v>
      </c>
      <c r="K112" s="3">
        <f t="shared" si="105"/>
        <v>1.8454661347441406</v>
      </c>
      <c r="L112" s="16">
        <v>0</v>
      </c>
      <c r="M112" s="3">
        <f t="shared" si="106"/>
        <v>0</v>
      </c>
      <c r="N112" s="16">
        <v>0</v>
      </c>
      <c r="O112" s="3">
        <f t="shared" si="107"/>
        <v>0</v>
      </c>
      <c r="P112" s="16">
        <v>0</v>
      </c>
      <c r="Q112" s="3">
        <f t="shared" si="108"/>
        <v>0</v>
      </c>
      <c r="R112" s="16">
        <v>0</v>
      </c>
      <c r="S112" s="3">
        <f t="shared" si="109"/>
        <v>0</v>
      </c>
      <c r="T112" s="16">
        <v>0</v>
      </c>
      <c r="U112" s="3">
        <f t="shared" si="110"/>
        <v>0</v>
      </c>
      <c r="V112" s="16">
        <v>0</v>
      </c>
      <c r="W112" s="3">
        <f t="shared" si="111"/>
        <v>0</v>
      </c>
      <c r="X112" s="3">
        <f t="shared" si="133"/>
        <v>9.5123555968229994</v>
      </c>
      <c r="AA112" s="5" t="s">
        <v>148</v>
      </c>
      <c r="AB112" s="16">
        <f t="shared" si="112"/>
        <v>0</v>
      </c>
      <c r="AC112" s="16">
        <f t="shared" si="113"/>
        <v>0</v>
      </c>
      <c r="AD112" s="16">
        <f>+G112</f>
        <v>0</v>
      </c>
      <c r="AE112" s="16">
        <f>+H112</f>
        <v>0.1</v>
      </c>
      <c r="AF112" s="16">
        <f t="shared" si="116"/>
        <v>0</v>
      </c>
      <c r="AG112" s="16">
        <f t="shared" si="117"/>
        <v>0</v>
      </c>
      <c r="AH112" s="16">
        <f t="shared" si="118"/>
        <v>0</v>
      </c>
      <c r="AI112" s="16">
        <f t="shared" si="119"/>
        <v>0</v>
      </c>
      <c r="AJ112" s="16">
        <f t="shared" si="120"/>
        <v>0</v>
      </c>
      <c r="AK112" s="16">
        <f t="shared" si="121"/>
        <v>0</v>
      </c>
      <c r="AN112" s="5" t="s">
        <v>148</v>
      </c>
      <c r="AO112" s="3">
        <f t="shared" si="122"/>
        <v>0</v>
      </c>
      <c r="AP112" s="3">
        <f t="shared" si="123"/>
        <v>0</v>
      </c>
      <c r="AQ112" s="3">
        <f t="shared" si="124"/>
        <v>7.6668894620788581</v>
      </c>
      <c r="AR112" s="3">
        <f t="shared" si="125"/>
        <v>1.8454661347441406</v>
      </c>
      <c r="AS112" s="3">
        <f t="shared" si="126"/>
        <v>0</v>
      </c>
      <c r="AT112" s="3">
        <f t="shared" si="127"/>
        <v>0</v>
      </c>
      <c r="AU112" s="3">
        <f t="shared" si="128"/>
        <v>0</v>
      </c>
      <c r="AV112" s="3">
        <f t="shared" si="129"/>
        <v>0</v>
      </c>
      <c r="AW112" s="3">
        <f t="shared" si="130"/>
        <v>0</v>
      </c>
      <c r="AX112" s="3">
        <f t="shared" si="131"/>
        <v>0</v>
      </c>
      <c r="AY112" s="3">
        <f t="shared" si="132"/>
        <v>9.5123555968229994</v>
      </c>
    </row>
    <row r="113" spans="1:51" ht="15.5" x14ac:dyDescent="0.35">
      <c r="A113" s="5" t="s">
        <v>149</v>
      </c>
      <c r="B113" t="s">
        <v>143</v>
      </c>
      <c r="C113">
        <v>25</v>
      </c>
      <c r="D113" s="16">
        <v>0.2</v>
      </c>
      <c r="E113" s="3">
        <f t="shared" si="102"/>
        <v>89.281027259270857</v>
      </c>
      <c r="F113" s="16">
        <v>0.35</v>
      </c>
      <c r="G113" s="3">
        <f t="shared" si="103"/>
        <v>125.09288523517763</v>
      </c>
      <c r="H113" s="16">
        <v>0.5</v>
      </c>
      <c r="I113" s="3">
        <f t="shared" si="104"/>
        <v>38.334447310394289</v>
      </c>
      <c r="J113" s="16">
        <v>0.5</v>
      </c>
      <c r="K113" s="3">
        <f t="shared" si="105"/>
        <v>9.2273306737207026</v>
      </c>
      <c r="L113" s="16">
        <v>0.2</v>
      </c>
      <c r="M113" s="3">
        <f t="shared" si="106"/>
        <v>5.2335666248130694</v>
      </c>
      <c r="N113" s="16">
        <v>0.4</v>
      </c>
      <c r="O113" s="3">
        <f t="shared" si="107"/>
        <v>459.64321919841069</v>
      </c>
      <c r="P113" s="16">
        <v>0.4</v>
      </c>
      <c r="Q113" s="3">
        <f t="shared" si="108"/>
        <v>114.21744951876519</v>
      </c>
      <c r="R113" s="16">
        <v>0.6</v>
      </c>
      <c r="S113" s="3">
        <f t="shared" si="109"/>
        <v>28.305661695560207</v>
      </c>
      <c r="T113" s="16">
        <v>0.6</v>
      </c>
      <c r="U113" s="3">
        <f t="shared" si="110"/>
        <v>1.5728071710101508</v>
      </c>
      <c r="V113" s="16">
        <v>0.6</v>
      </c>
      <c r="W113" s="3">
        <f t="shared" si="111"/>
        <v>69.209161235435019</v>
      </c>
      <c r="X113" s="3">
        <f t="shared" si="133"/>
        <v>940.11755592255781</v>
      </c>
      <c r="AA113" s="5" t="s">
        <v>149</v>
      </c>
      <c r="AB113" s="16">
        <f t="shared" si="112"/>
        <v>0.2</v>
      </c>
      <c r="AC113" s="16">
        <f t="shared" si="113"/>
        <v>0.35</v>
      </c>
      <c r="AD113" s="16">
        <f>+G113</f>
        <v>125.09288523517763</v>
      </c>
      <c r="AE113" s="16">
        <f>+H113</f>
        <v>0.5</v>
      </c>
      <c r="AF113" s="16">
        <f t="shared" si="116"/>
        <v>0.2</v>
      </c>
      <c r="AG113" s="16">
        <f t="shared" si="117"/>
        <v>0.4</v>
      </c>
      <c r="AH113" s="16">
        <f t="shared" si="118"/>
        <v>0.4</v>
      </c>
      <c r="AI113" s="16">
        <f t="shared" si="119"/>
        <v>0.6</v>
      </c>
      <c r="AJ113" s="16">
        <f t="shared" si="120"/>
        <v>0.6</v>
      </c>
      <c r="AK113" s="16">
        <f t="shared" si="121"/>
        <v>0.6</v>
      </c>
      <c r="AN113" s="5" t="s">
        <v>149</v>
      </c>
      <c r="AO113" s="3">
        <f t="shared" si="122"/>
        <v>89.281027259270857</v>
      </c>
      <c r="AP113" s="3">
        <f t="shared" si="123"/>
        <v>125.09288523517763</v>
      </c>
      <c r="AQ113" s="3">
        <f t="shared" si="124"/>
        <v>38.334447310394289</v>
      </c>
      <c r="AR113" s="3">
        <f t="shared" si="125"/>
        <v>9.2273306737207026</v>
      </c>
      <c r="AS113" s="3">
        <f t="shared" si="126"/>
        <v>5.2335666248130694</v>
      </c>
      <c r="AT113" s="3">
        <f t="shared" si="127"/>
        <v>459.64321919841069</v>
      </c>
      <c r="AU113" s="3">
        <f t="shared" si="128"/>
        <v>114.21744951876519</v>
      </c>
      <c r="AV113" s="3">
        <f t="shared" si="129"/>
        <v>28.305661695560207</v>
      </c>
      <c r="AW113" s="3">
        <f t="shared" si="130"/>
        <v>1.5728071710101508</v>
      </c>
      <c r="AX113" s="3">
        <f t="shared" si="131"/>
        <v>69.209161235435019</v>
      </c>
      <c r="AY113" s="3">
        <f t="shared" si="132"/>
        <v>940.1175559225577</v>
      </c>
    </row>
    <row r="114" spans="1:51" ht="15.5" x14ac:dyDescent="0.35">
      <c r="A114" s="5" t="s">
        <v>10</v>
      </c>
      <c r="D114" s="16">
        <f t="shared" ref="D114:W114" si="134">SUM(D106:D113)</f>
        <v>1</v>
      </c>
      <c r="E114" s="30">
        <f t="shared" si="134"/>
        <v>446.40513629635421</v>
      </c>
      <c r="F114" s="16">
        <f t="shared" si="134"/>
        <v>1</v>
      </c>
      <c r="G114" s="30">
        <f t="shared" si="134"/>
        <v>357.40824352907896</v>
      </c>
      <c r="H114" s="16">
        <f t="shared" si="134"/>
        <v>1</v>
      </c>
      <c r="I114" s="30">
        <f t="shared" si="134"/>
        <v>76.668894620788578</v>
      </c>
      <c r="J114" s="16">
        <f t="shared" si="134"/>
        <v>1</v>
      </c>
      <c r="K114" s="30">
        <f t="shared" si="134"/>
        <v>18.454661347441405</v>
      </c>
      <c r="L114" s="16">
        <f t="shared" si="134"/>
        <v>1</v>
      </c>
      <c r="M114" s="30">
        <f t="shared" si="134"/>
        <v>26.167833124065346</v>
      </c>
      <c r="N114" s="16">
        <f t="shared" si="134"/>
        <v>1</v>
      </c>
      <c r="O114" s="30">
        <f t="shared" si="134"/>
        <v>1149.1080479960267</v>
      </c>
      <c r="P114" s="16">
        <f t="shared" si="134"/>
        <v>1</v>
      </c>
      <c r="Q114" s="30">
        <f t="shared" si="134"/>
        <v>285.54362379691298</v>
      </c>
      <c r="R114" s="16">
        <f t="shared" si="134"/>
        <v>1</v>
      </c>
      <c r="S114" s="30">
        <f t="shared" si="134"/>
        <v>47.176102825933683</v>
      </c>
      <c r="T114" s="16">
        <f t="shared" si="134"/>
        <v>1</v>
      </c>
      <c r="U114" s="30">
        <f t="shared" si="134"/>
        <v>2.6213452850169179</v>
      </c>
      <c r="V114" s="16">
        <f t="shared" si="134"/>
        <v>1</v>
      </c>
      <c r="W114" s="30">
        <f t="shared" si="134"/>
        <v>115.34860205905836</v>
      </c>
      <c r="X114" s="3">
        <f>SUM(X106:X113)</f>
        <v>2524.9024908806778</v>
      </c>
      <c r="Y114" s="3">
        <f>+X103+X114</f>
        <v>2526.4183418858092</v>
      </c>
      <c r="AN114" s="5" t="s">
        <v>10</v>
      </c>
      <c r="AO114" s="3">
        <f>SUM(AO106:AO113)</f>
        <v>446.40513629635421</v>
      </c>
      <c r="AP114" s="3">
        <f t="shared" ref="AP114:AY114" si="135">SUM(AP106:AP113)</f>
        <v>357.40824352907896</v>
      </c>
      <c r="AQ114" s="3">
        <f t="shared" si="135"/>
        <v>76.668894620788578</v>
      </c>
      <c r="AR114" s="3">
        <f t="shared" si="135"/>
        <v>18.454661347441405</v>
      </c>
      <c r="AS114" s="3">
        <f t="shared" si="135"/>
        <v>26.167833124065346</v>
      </c>
      <c r="AT114" s="3">
        <f t="shared" si="135"/>
        <v>1149.1080479960267</v>
      </c>
      <c r="AU114" s="3">
        <f t="shared" si="135"/>
        <v>285.54362379691298</v>
      </c>
      <c r="AV114" s="3">
        <f t="shared" si="135"/>
        <v>47.176102825933683</v>
      </c>
      <c r="AW114" s="3">
        <f t="shared" si="135"/>
        <v>2.6213452850169179</v>
      </c>
      <c r="AX114" s="3">
        <f t="shared" si="135"/>
        <v>115.34860205905836</v>
      </c>
      <c r="AY114" s="3">
        <f t="shared" si="135"/>
        <v>2524.9024908806769</v>
      </c>
    </row>
    <row r="115" spans="1:51" ht="15.5" x14ac:dyDescent="0.35">
      <c r="A115" s="4" t="s">
        <v>191</v>
      </c>
      <c r="D115" s="16"/>
      <c r="E115" s="30"/>
      <c r="F115" s="16"/>
      <c r="G115" s="30"/>
      <c r="H115" s="16"/>
      <c r="I115" s="30"/>
      <c r="J115" s="16"/>
      <c r="K115" s="30"/>
      <c r="L115" s="16"/>
      <c r="M115" s="30"/>
      <c r="N115" s="16"/>
      <c r="O115" s="30"/>
      <c r="P115" s="16"/>
      <c r="Q115" s="30"/>
      <c r="R115" s="16"/>
      <c r="S115" s="30"/>
      <c r="T115" s="16"/>
      <c r="U115" s="30"/>
      <c r="V115" s="16"/>
      <c r="W115" s="30"/>
      <c r="X115" s="3"/>
      <c r="Y115" s="3"/>
    </row>
    <row r="116" spans="1:51" ht="15.5" x14ac:dyDescent="0.35">
      <c r="A116" s="4" t="s">
        <v>226</v>
      </c>
      <c r="D116" s="16"/>
      <c r="E116" s="30"/>
      <c r="F116" s="16"/>
      <c r="G116" s="30"/>
      <c r="H116" s="16"/>
      <c r="I116" s="30"/>
      <c r="J116" s="16"/>
      <c r="K116" s="30"/>
      <c r="L116" s="16"/>
      <c r="M116" s="30"/>
      <c r="N116" s="16"/>
      <c r="O116" s="30"/>
      <c r="P116" s="16"/>
      <c r="Q116" s="30"/>
      <c r="R116" s="16"/>
      <c r="S116" s="30"/>
      <c r="T116" s="16"/>
      <c r="U116" s="30"/>
      <c r="V116" s="16"/>
      <c r="W116" s="30"/>
      <c r="X116" s="3"/>
      <c r="Y116" s="3"/>
    </row>
    <row r="117" spans="1:51" ht="15.5" x14ac:dyDescent="0.35">
      <c r="A117" s="5" t="s">
        <v>152</v>
      </c>
      <c r="C117">
        <v>16</v>
      </c>
      <c r="D117" s="16">
        <v>0.2</v>
      </c>
      <c r="E117" s="3">
        <f>+D117*E$63</f>
        <v>4.9635407644690079E-2</v>
      </c>
      <c r="F117" s="16">
        <v>0.2</v>
      </c>
      <c r="G117" s="3">
        <f>+F117*G$63</f>
        <v>4.1344888375854767E-2</v>
      </c>
      <c r="H117" s="16">
        <v>0.2</v>
      </c>
      <c r="I117" s="3">
        <f>+H117*I$63</f>
        <v>1.4294607605536431E-2</v>
      </c>
      <c r="J117" s="16">
        <v>0.2</v>
      </c>
      <c r="K117" s="3">
        <f>+J117*K$63</f>
        <v>2.4006887711770192E-3</v>
      </c>
      <c r="L117" s="16">
        <v>0.2</v>
      </c>
      <c r="M117" s="3">
        <f>+L117*M$63</f>
        <v>3.5197348498129961E-3</v>
      </c>
      <c r="N117" s="16">
        <v>0.2</v>
      </c>
      <c r="O117" s="3">
        <f>+N117*O$63</f>
        <v>0.16150845110628215</v>
      </c>
      <c r="P117" s="16">
        <v>0.2</v>
      </c>
      <c r="Q117" s="3">
        <f>+P117*Q$63</f>
        <v>3.3786844095751438E-2</v>
      </c>
      <c r="R117" s="16">
        <v>0.8</v>
      </c>
      <c r="S117" s="3">
        <f>+R117*S$63</f>
        <v>2.1016081438043691E-2</v>
      </c>
      <c r="T117" s="16">
        <v>0.2</v>
      </c>
      <c r="U117" s="3">
        <f>+T117*U$63</f>
        <v>3.3469866192613036E-4</v>
      </c>
      <c r="V117" s="16">
        <v>0.2</v>
      </c>
      <c r="W117" s="3">
        <f>+V117*W$63</f>
        <v>1.2020701747901484E-2</v>
      </c>
      <c r="X117" s="3">
        <f>+W117+U117+S117+Q117+O117+M117+K117+I117+G117+E117</f>
        <v>0.33986210429697622</v>
      </c>
      <c r="Y117" s="3"/>
    </row>
    <row r="118" spans="1:51" ht="15.5" x14ac:dyDescent="0.35">
      <c r="A118" s="5" t="s">
        <v>153</v>
      </c>
      <c r="C118">
        <v>18</v>
      </c>
      <c r="D118" s="16">
        <v>0.8</v>
      </c>
      <c r="E118" s="30">
        <f>+D118*E$63</f>
        <v>0.19854163057876031</v>
      </c>
      <c r="F118" s="16">
        <v>0.8</v>
      </c>
      <c r="G118" s="30">
        <f>+F118*G$63</f>
        <v>0.16537955350341907</v>
      </c>
      <c r="H118" s="16">
        <v>0.8</v>
      </c>
      <c r="I118" s="30">
        <f>+H118*I$63</f>
        <v>5.7178430422145723E-2</v>
      </c>
      <c r="J118" s="16">
        <v>0.8</v>
      </c>
      <c r="K118" s="30">
        <f>+J118*K$63</f>
        <v>9.6027550847080766E-3</v>
      </c>
      <c r="L118" s="16">
        <v>0.8</v>
      </c>
      <c r="M118" s="30">
        <f>+L118*M$63</f>
        <v>1.4078939399251984E-2</v>
      </c>
      <c r="N118" s="16">
        <v>0.8</v>
      </c>
      <c r="O118" s="30">
        <f>+N118*O$63</f>
        <v>0.64603380442512859</v>
      </c>
      <c r="P118" s="16">
        <v>0.8</v>
      </c>
      <c r="Q118" s="30">
        <f>+P118*Q$63</f>
        <v>0.13514737638300575</v>
      </c>
      <c r="R118" s="16">
        <v>0.2</v>
      </c>
      <c r="S118" s="30">
        <f>+R118*S$63</f>
        <v>5.2540203595109226E-3</v>
      </c>
      <c r="T118" s="16">
        <v>0.8</v>
      </c>
      <c r="U118" s="30">
        <f>+T118*U$63</f>
        <v>1.3387946477045214E-3</v>
      </c>
      <c r="V118" s="16">
        <v>0.8</v>
      </c>
      <c r="W118" s="30">
        <f>+V118*W$63</f>
        <v>4.8082806991605935E-2</v>
      </c>
      <c r="X118" s="3">
        <f>+W118+U118+S118+Q118+O118+M118+K118+I118+G118+E118</f>
        <v>1.280638111795241</v>
      </c>
      <c r="Y118" s="3"/>
    </row>
    <row r="119" spans="1:51" ht="15.5" x14ac:dyDescent="0.35">
      <c r="A119" s="5" t="s">
        <v>10</v>
      </c>
      <c r="D119" s="16">
        <f t="shared" ref="D119:V119" si="136">SUM(D117:D118)</f>
        <v>1</v>
      </c>
      <c r="E119" s="30">
        <f>SUM(E117:E118)</f>
        <v>0.24817703822345039</v>
      </c>
      <c r="F119" s="16">
        <f t="shared" si="136"/>
        <v>1</v>
      </c>
      <c r="G119" s="30">
        <f>SUM(G117:G118)</f>
        <v>0.20672444187927383</v>
      </c>
      <c r="H119" s="16">
        <f t="shared" si="136"/>
        <v>1</v>
      </c>
      <c r="I119" s="30">
        <f>SUM(I117:I118)</f>
        <v>7.1473038027682151E-2</v>
      </c>
      <c r="J119" s="16">
        <f t="shared" si="136"/>
        <v>1</v>
      </c>
      <c r="K119" s="30">
        <f>SUM(K117:K118)</f>
        <v>1.2003443855885096E-2</v>
      </c>
      <c r="L119" s="16">
        <f t="shared" si="136"/>
        <v>1</v>
      </c>
      <c r="M119" s="30">
        <f>SUM(M117:M118)</f>
        <v>1.7598674249064979E-2</v>
      </c>
      <c r="N119" s="16">
        <f t="shared" si="136"/>
        <v>1</v>
      </c>
      <c r="O119" s="30">
        <f>SUM(O117:O118)</f>
        <v>0.80754225553141068</v>
      </c>
      <c r="P119" s="16">
        <f t="shared" si="136"/>
        <v>1</v>
      </c>
      <c r="Q119" s="30">
        <f>SUM(Q117:Q118)</f>
        <v>0.1689342204787572</v>
      </c>
      <c r="R119" s="16">
        <f t="shared" si="136"/>
        <v>1</v>
      </c>
      <c r="S119" s="30">
        <f>SUM(S117:S118)</f>
        <v>2.6270101797554613E-2</v>
      </c>
      <c r="T119" s="16">
        <f t="shared" si="136"/>
        <v>1</v>
      </c>
      <c r="U119" s="30">
        <f>SUM(U117:U118)</f>
        <v>1.6734933096306517E-3</v>
      </c>
      <c r="V119" s="16">
        <f t="shared" si="136"/>
        <v>1</v>
      </c>
      <c r="W119" s="30">
        <f>SUM(W117:W118)</f>
        <v>6.0103508739507421E-2</v>
      </c>
      <c r="X119" s="3">
        <f t="shared" ref="X119" si="137">SUM(X117:X118)</f>
        <v>1.6205002160922173</v>
      </c>
      <c r="Y119" s="3"/>
    </row>
    <row r="120" spans="1:51" ht="15.5" x14ac:dyDescent="0.35">
      <c r="A120" s="4" t="s">
        <v>172</v>
      </c>
      <c r="D120" s="16"/>
      <c r="E120" s="30"/>
      <c r="F120" s="16"/>
      <c r="G120" s="30"/>
      <c r="H120" s="16"/>
      <c r="I120" s="30"/>
      <c r="J120" s="16"/>
      <c r="K120" s="30"/>
      <c r="L120" s="16"/>
      <c r="M120" s="30"/>
      <c r="N120" s="16"/>
      <c r="O120" s="30"/>
      <c r="P120" s="16"/>
      <c r="Q120" s="30"/>
      <c r="R120" s="16"/>
      <c r="S120" s="30"/>
      <c r="T120" s="16"/>
      <c r="U120" s="30"/>
      <c r="V120" s="16"/>
      <c r="W120" s="30"/>
      <c r="X120" s="3"/>
      <c r="Y120" s="3"/>
      <c r="AA120" s="4" t="s">
        <v>185</v>
      </c>
      <c r="AB120" s="4" t="s">
        <v>0</v>
      </c>
      <c r="AC120" s="4" t="s">
        <v>1</v>
      </c>
      <c r="AD120" s="4" t="s">
        <v>2</v>
      </c>
      <c r="AE120" s="4" t="s">
        <v>3</v>
      </c>
      <c r="AF120" s="4" t="s">
        <v>4</v>
      </c>
      <c r="AG120" s="4" t="s">
        <v>5</v>
      </c>
      <c r="AH120" s="4" t="s">
        <v>6</v>
      </c>
      <c r="AI120" s="4" t="s">
        <v>7</v>
      </c>
      <c r="AJ120" s="4" t="s">
        <v>8</v>
      </c>
      <c r="AK120" s="4" t="s">
        <v>9</v>
      </c>
      <c r="AL120" s="4" t="s">
        <v>10</v>
      </c>
      <c r="AN120" s="4" t="s">
        <v>185</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156</v>
      </c>
      <c r="B121" t="s">
        <v>143</v>
      </c>
      <c r="C121">
        <v>25</v>
      </c>
      <c r="D121" s="16">
        <v>0.1</v>
      </c>
      <c r="E121" s="3">
        <f t="shared" ref="E121:E127" si="138">+D121*(E$39-E$118)</f>
        <v>41.342985540850528</v>
      </c>
      <c r="F121" s="16">
        <v>0.1</v>
      </c>
      <c r="G121" s="3">
        <f t="shared" ref="G121:G127" si="139">+F121*(G$39-G$118)</f>
        <v>34.437535691195301</v>
      </c>
      <c r="H121" s="16">
        <v>0</v>
      </c>
      <c r="I121" s="3">
        <f>+H121*(I$39-I$118)</f>
        <v>0</v>
      </c>
      <c r="J121" s="16">
        <v>0</v>
      </c>
      <c r="K121" s="3">
        <f>+J121*(K$39-K$118)</f>
        <v>0</v>
      </c>
      <c r="L121" s="16">
        <v>0.1</v>
      </c>
      <c r="M121" s="3">
        <f>+L121*(M$39-M$118)</f>
        <v>2.9317044809042385</v>
      </c>
      <c r="N121" s="16">
        <v>0</v>
      </c>
      <c r="O121" s="3">
        <f>+N121*(O$39-O$118)</f>
        <v>0</v>
      </c>
      <c r="P121" s="16">
        <v>0</v>
      </c>
      <c r="Q121" s="3">
        <f>+P121*(Q$39-Q$118)</f>
        <v>0</v>
      </c>
      <c r="R121" s="16">
        <v>0</v>
      </c>
      <c r="S121" s="3">
        <f>+R121*(S$39-S$118)</f>
        <v>0</v>
      </c>
      <c r="T121" s="16">
        <v>0</v>
      </c>
      <c r="U121" s="3">
        <f>+T121*(U$39-U$118)</f>
        <v>0</v>
      </c>
      <c r="V121" s="16">
        <v>0</v>
      </c>
      <c r="W121" s="3">
        <f>+V121*(W$39-W$118)</f>
        <v>0</v>
      </c>
      <c r="X121" s="3">
        <f>+W121+U121+S121+Q121+O121+M121+K121+I121+G121+E121</f>
        <v>78.712225712950072</v>
      </c>
      <c r="Y121" s="3"/>
      <c r="AA121" s="5" t="s">
        <v>156</v>
      </c>
      <c r="AB121" s="16">
        <f t="shared" ref="AB121:AB126" si="140">+D121</f>
        <v>0.1</v>
      </c>
      <c r="AC121" s="16">
        <f t="shared" ref="AC121:AC126" si="141">+F121</f>
        <v>0.1</v>
      </c>
      <c r="AD121" s="16">
        <f t="shared" ref="AD121:AD126" si="142">+H121</f>
        <v>0</v>
      </c>
      <c r="AE121" s="16">
        <f t="shared" ref="AE121:AE126" si="143">+J121</f>
        <v>0</v>
      </c>
      <c r="AF121" s="16">
        <f t="shared" ref="AF121:AF126" si="144">+L121</f>
        <v>0.1</v>
      </c>
      <c r="AG121" s="16">
        <f t="shared" ref="AG121:AG126" si="145">+N121</f>
        <v>0</v>
      </c>
      <c r="AH121" s="16">
        <f t="shared" ref="AH121:AH126" si="146">+P121</f>
        <v>0</v>
      </c>
      <c r="AI121" s="16">
        <f t="shared" ref="AI121:AI126" si="147">+R121</f>
        <v>0</v>
      </c>
      <c r="AJ121" s="16">
        <f t="shared" ref="AJ121:AJ126" si="148">+T121</f>
        <v>0</v>
      </c>
      <c r="AK121" s="16">
        <f t="shared" ref="AK121:AK126" si="149">+V121</f>
        <v>0</v>
      </c>
      <c r="AN121" s="5" t="s">
        <v>156</v>
      </c>
      <c r="AO121" s="3">
        <f t="shared" ref="AO121:AO126" si="150">+E121</f>
        <v>41.342985540850528</v>
      </c>
      <c r="AP121" s="3">
        <f t="shared" ref="AP121:AP126" si="151">+G121</f>
        <v>34.437535691195301</v>
      </c>
      <c r="AQ121" s="3">
        <f t="shared" ref="AQ121:AQ126" si="152">+I121</f>
        <v>0</v>
      </c>
      <c r="AR121" s="3">
        <f t="shared" ref="AR121:AR126" si="153">+K121</f>
        <v>0</v>
      </c>
      <c r="AS121" s="3">
        <f t="shared" ref="AS121:AS126" si="154">+M121</f>
        <v>2.9317044809042385</v>
      </c>
      <c r="AT121" s="3">
        <f t="shared" ref="AT121:AT126" si="155">+O121</f>
        <v>0</v>
      </c>
      <c r="AU121" s="3">
        <f t="shared" ref="AU121:AU126" si="156">+Q121</f>
        <v>0</v>
      </c>
      <c r="AV121" s="3">
        <f t="shared" ref="AV121:AV126" si="157">+S121</f>
        <v>0</v>
      </c>
      <c r="AW121" s="3">
        <f t="shared" ref="AW121:AW126" si="158">+U121</f>
        <v>0</v>
      </c>
      <c r="AX121" s="3">
        <f t="shared" ref="AX121:AX126" si="159">+W121</f>
        <v>0</v>
      </c>
      <c r="AY121" s="3">
        <f>SUM(AO121:AX121)</f>
        <v>78.712225712950072</v>
      </c>
    </row>
    <row r="122" spans="1:51" ht="15.5" x14ac:dyDescent="0.35">
      <c r="A122" s="5" t="s">
        <v>170</v>
      </c>
      <c r="B122" t="s">
        <v>140</v>
      </c>
      <c r="C122">
        <v>25</v>
      </c>
      <c r="D122" s="16">
        <v>0.1</v>
      </c>
      <c r="E122" s="3">
        <f t="shared" si="138"/>
        <v>41.342985540850528</v>
      </c>
      <c r="F122" s="16">
        <v>0.1</v>
      </c>
      <c r="G122" s="3">
        <f t="shared" si="139"/>
        <v>34.437535691195301</v>
      </c>
      <c r="H122" s="16">
        <v>0.1</v>
      </c>
      <c r="I122" s="3">
        <f t="shared" ref="I122:I127" si="160">+H122*(I$39-I$118)</f>
        <v>11.906455161571479</v>
      </c>
      <c r="J122" s="16">
        <v>0.1</v>
      </c>
      <c r="K122" s="3">
        <f t="shared" ref="K122:K127" si="161">+J122*(K$39-K$118)</f>
        <v>1.9996137004723786</v>
      </c>
      <c r="L122" s="16">
        <v>0.1</v>
      </c>
      <c r="M122" s="3">
        <f t="shared" ref="M122:M127" si="162">+L122*(M$39-M$118)</f>
        <v>2.9317044809042385</v>
      </c>
      <c r="N122" s="16">
        <v>0.1</v>
      </c>
      <c r="O122" s="3">
        <f t="shared" ref="O122:O127" si="163">+N122*(O$39-O$118)</f>
        <v>134.5257725414593</v>
      </c>
      <c r="P122" s="16">
        <v>0.1</v>
      </c>
      <c r="Q122" s="3">
        <f t="shared" ref="Q122:Q127" si="164">+P122*(Q$39-Q$118)</f>
        <v>28.142188675487901</v>
      </c>
      <c r="R122" s="16">
        <v>0.1</v>
      </c>
      <c r="S122" s="3">
        <f t="shared" ref="S122:S127" si="165">+R122*(S$39-S$118)</f>
        <v>4.3778248975564846</v>
      </c>
      <c r="T122" s="16">
        <v>0.1</v>
      </c>
      <c r="U122" s="3">
        <f t="shared" ref="U122:U127" si="166">+T122*(U$39-U$118)</f>
        <v>0.27878167214033817</v>
      </c>
      <c r="V122" s="16">
        <v>0.1</v>
      </c>
      <c r="W122" s="3">
        <f t="shared" ref="W122:W127" si="167">+V122*(W$39-W$118)</f>
        <v>10.01244317588541</v>
      </c>
      <c r="X122" s="3">
        <f t="shared" ref="X122:X126" si="168">+W122+U122+S122+Q122+O122+M122+K122+I122+G122+E122</f>
        <v>269.95530553752337</v>
      </c>
      <c r="Y122" s="3"/>
      <c r="AA122" s="5" t="s">
        <v>170</v>
      </c>
      <c r="AB122" s="16">
        <f t="shared" si="140"/>
        <v>0.1</v>
      </c>
      <c r="AC122" s="16">
        <f t="shared" si="141"/>
        <v>0.1</v>
      </c>
      <c r="AD122" s="16">
        <f t="shared" si="142"/>
        <v>0.1</v>
      </c>
      <c r="AE122" s="16">
        <f t="shared" si="143"/>
        <v>0.1</v>
      </c>
      <c r="AF122" s="16">
        <f t="shared" si="144"/>
        <v>0.1</v>
      </c>
      <c r="AG122" s="16">
        <f t="shared" si="145"/>
        <v>0.1</v>
      </c>
      <c r="AH122" s="16">
        <f t="shared" si="146"/>
        <v>0.1</v>
      </c>
      <c r="AI122" s="16">
        <f t="shared" si="147"/>
        <v>0.1</v>
      </c>
      <c r="AJ122" s="16">
        <f t="shared" si="148"/>
        <v>0.1</v>
      </c>
      <c r="AK122" s="16">
        <f t="shared" si="149"/>
        <v>0.1</v>
      </c>
      <c r="AN122" s="5" t="s">
        <v>170</v>
      </c>
      <c r="AO122" s="3">
        <f t="shared" si="150"/>
        <v>41.342985540850528</v>
      </c>
      <c r="AP122" s="3">
        <f t="shared" si="151"/>
        <v>34.437535691195301</v>
      </c>
      <c r="AQ122" s="3">
        <f t="shared" si="152"/>
        <v>11.906455161571479</v>
      </c>
      <c r="AR122" s="3">
        <f t="shared" si="153"/>
        <v>1.9996137004723786</v>
      </c>
      <c r="AS122" s="3">
        <f t="shared" si="154"/>
        <v>2.9317044809042385</v>
      </c>
      <c r="AT122" s="3">
        <f t="shared" si="155"/>
        <v>134.5257725414593</v>
      </c>
      <c r="AU122" s="3">
        <f t="shared" si="156"/>
        <v>28.142188675487901</v>
      </c>
      <c r="AV122" s="3">
        <f t="shared" si="157"/>
        <v>4.3778248975564846</v>
      </c>
      <c r="AW122" s="3">
        <f t="shared" si="158"/>
        <v>0.27878167214033817</v>
      </c>
      <c r="AX122" s="3">
        <f t="shared" si="159"/>
        <v>10.01244317588541</v>
      </c>
      <c r="AY122" s="3">
        <f t="shared" ref="AY122:AY126" si="169">SUM(AO122:AX122)</f>
        <v>269.95530553752337</v>
      </c>
    </row>
    <row r="123" spans="1:51" ht="15.5" x14ac:dyDescent="0.35">
      <c r="A123" s="5" t="s">
        <v>158</v>
      </c>
      <c r="B123" t="s">
        <v>143</v>
      </c>
      <c r="C123">
        <v>25</v>
      </c>
      <c r="D123" s="16">
        <v>0.1</v>
      </c>
      <c r="E123" s="3">
        <f t="shared" si="138"/>
        <v>41.342985540850528</v>
      </c>
      <c r="F123" s="16">
        <v>0.1</v>
      </c>
      <c r="G123" s="3">
        <f t="shared" si="139"/>
        <v>34.437535691195301</v>
      </c>
      <c r="H123" s="16">
        <v>0.1</v>
      </c>
      <c r="I123" s="3">
        <f t="shared" si="160"/>
        <v>11.906455161571479</v>
      </c>
      <c r="J123" s="16">
        <v>0.1</v>
      </c>
      <c r="K123" s="3">
        <f t="shared" si="161"/>
        <v>1.9996137004723786</v>
      </c>
      <c r="L123" s="16">
        <v>0.1</v>
      </c>
      <c r="M123" s="3">
        <f t="shared" si="162"/>
        <v>2.9317044809042385</v>
      </c>
      <c r="N123" s="16">
        <v>0.1</v>
      </c>
      <c r="O123" s="3">
        <f t="shared" si="163"/>
        <v>134.5257725414593</v>
      </c>
      <c r="P123" s="16">
        <v>0.1</v>
      </c>
      <c r="Q123" s="3">
        <f t="shared" si="164"/>
        <v>28.142188675487901</v>
      </c>
      <c r="R123" s="16">
        <v>0.1</v>
      </c>
      <c r="S123" s="3">
        <f t="shared" si="165"/>
        <v>4.3778248975564846</v>
      </c>
      <c r="T123" s="16">
        <v>0.1</v>
      </c>
      <c r="U123" s="3">
        <f t="shared" si="166"/>
        <v>0.27878167214033817</v>
      </c>
      <c r="V123" s="16">
        <v>0.1</v>
      </c>
      <c r="W123" s="3">
        <f t="shared" si="167"/>
        <v>10.01244317588541</v>
      </c>
      <c r="X123" s="3">
        <f t="shared" si="168"/>
        <v>269.95530553752337</v>
      </c>
      <c r="Y123" s="3"/>
      <c r="AA123" s="5" t="s">
        <v>158</v>
      </c>
      <c r="AB123" s="16">
        <f t="shared" si="140"/>
        <v>0.1</v>
      </c>
      <c r="AC123" s="16">
        <f t="shared" si="141"/>
        <v>0.1</v>
      </c>
      <c r="AD123" s="16">
        <f t="shared" si="142"/>
        <v>0.1</v>
      </c>
      <c r="AE123" s="16">
        <f t="shared" si="143"/>
        <v>0.1</v>
      </c>
      <c r="AF123" s="16">
        <f t="shared" si="144"/>
        <v>0.1</v>
      </c>
      <c r="AG123" s="16">
        <f t="shared" si="145"/>
        <v>0.1</v>
      </c>
      <c r="AH123" s="16">
        <f t="shared" si="146"/>
        <v>0.1</v>
      </c>
      <c r="AI123" s="16">
        <f t="shared" si="147"/>
        <v>0.1</v>
      </c>
      <c r="AJ123" s="16">
        <f t="shared" si="148"/>
        <v>0.1</v>
      </c>
      <c r="AK123" s="16">
        <f t="shared" si="149"/>
        <v>0.1</v>
      </c>
      <c r="AN123" s="5" t="s">
        <v>158</v>
      </c>
      <c r="AO123" s="3">
        <f t="shared" si="150"/>
        <v>41.342985540850528</v>
      </c>
      <c r="AP123" s="3">
        <f t="shared" si="151"/>
        <v>34.437535691195301</v>
      </c>
      <c r="AQ123" s="3">
        <f t="shared" si="152"/>
        <v>11.906455161571479</v>
      </c>
      <c r="AR123" s="3">
        <f t="shared" si="153"/>
        <v>1.9996137004723786</v>
      </c>
      <c r="AS123" s="3">
        <f t="shared" si="154"/>
        <v>2.9317044809042385</v>
      </c>
      <c r="AT123" s="3">
        <f t="shared" si="155"/>
        <v>134.5257725414593</v>
      </c>
      <c r="AU123" s="3">
        <f t="shared" si="156"/>
        <v>28.142188675487901</v>
      </c>
      <c r="AV123" s="3">
        <f t="shared" si="157"/>
        <v>4.3778248975564846</v>
      </c>
      <c r="AW123" s="3">
        <f t="shared" si="158"/>
        <v>0.27878167214033817</v>
      </c>
      <c r="AX123" s="3">
        <f t="shared" si="159"/>
        <v>10.01244317588541</v>
      </c>
      <c r="AY123" s="3">
        <f t="shared" si="169"/>
        <v>269.95530553752337</v>
      </c>
    </row>
    <row r="124" spans="1:51" ht="15.5" x14ac:dyDescent="0.35">
      <c r="A124" s="5" t="s">
        <v>159</v>
      </c>
      <c r="B124" t="s">
        <v>143</v>
      </c>
      <c r="C124">
        <v>25</v>
      </c>
      <c r="D124" s="16">
        <v>0.02</v>
      </c>
      <c r="E124" s="3">
        <f t="shared" si="138"/>
        <v>8.2685971081701055</v>
      </c>
      <c r="F124" s="16">
        <v>0.02</v>
      </c>
      <c r="G124" s="3">
        <f t="shared" si="139"/>
        <v>6.8875071382390596</v>
      </c>
      <c r="H124" s="16">
        <v>0</v>
      </c>
      <c r="I124" s="3">
        <f t="shared" si="160"/>
        <v>0</v>
      </c>
      <c r="J124" s="16">
        <v>0</v>
      </c>
      <c r="K124" s="3">
        <f t="shared" si="161"/>
        <v>0</v>
      </c>
      <c r="L124" s="16">
        <v>0.02</v>
      </c>
      <c r="M124" s="3">
        <f t="shared" si="162"/>
        <v>0.58634089618084761</v>
      </c>
      <c r="N124" s="16">
        <v>0.02</v>
      </c>
      <c r="O124" s="3">
        <f t="shared" si="163"/>
        <v>26.905154508291858</v>
      </c>
      <c r="P124" s="16">
        <v>0</v>
      </c>
      <c r="Q124" s="3">
        <f t="shared" si="164"/>
        <v>0</v>
      </c>
      <c r="R124" s="16">
        <v>0</v>
      </c>
      <c r="S124" s="3">
        <f t="shared" si="165"/>
        <v>0</v>
      </c>
      <c r="T124" s="16">
        <v>0</v>
      </c>
      <c r="U124" s="3">
        <f t="shared" si="166"/>
        <v>0</v>
      </c>
      <c r="V124" s="16">
        <v>0</v>
      </c>
      <c r="W124" s="3">
        <f t="shared" si="167"/>
        <v>0</v>
      </c>
      <c r="X124" s="3">
        <f t="shared" si="168"/>
        <v>42.647599650881872</v>
      </c>
      <c r="Y124" s="3"/>
      <c r="AA124" s="5" t="s">
        <v>159</v>
      </c>
      <c r="AB124" s="16">
        <f t="shared" si="140"/>
        <v>0.02</v>
      </c>
      <c r="AC124" s="16">
        <f t="shared" si="141"/>
        <v>0.02</v>
      </c>
      <c r="AD124" s="16">
        <f t="shared" si="142"/>
        <v>0</v>
      </c>
      <c r="AE124" s="16">
        <f t="shared" si="143"/>
        <v>0</v>
      </c>
      <c r="AF124" s="16">
        <f t="shared" si="144"/>
        <v>0.02</v>
      </c>
      <c r="AG124" s="16">
        <f t="shared" si="145"/>
        <v>0.02</v>
      </c>
      <c r="AH124" s="16">
        <f t="shared" si="146"/>
        <v>0</v>
      </c>
      <c r="AI124" s="16">
        <f t="shared" si="147"/>
        <v>0</v>
      </c>
      <c r="AJ124" s="16">
        <f t="shared" si="148"/>
        <v>0</v>
      </c>
      <c r="AK124" s="16">
        <f t="shared" si="149"/>
        <v>0</v>
      </c>
      <c r="AN124" s="5" t="s">
        <v>159</v>
      </c>
      <c r="AO124" s="3">
        <f t="shared" si="150"/>
        <v>8.2685971081701055</v>
      </c>
      <c r="AP124" s="3">
        <f t="shared" si="151"/>
        <v>6.8875071382390596</v>
      </c>
      <c r="AQ124" s="3">
        <f t="shared" si="152"/>
        <v>0</v>
      </c>
      <c r="AR124" s="3">
        <f t="shared" si="153"/>
        <v>0</v>
      </c>
      <c r="AS124" s="3">
        <f t="shared" si="154"/>
        <v>0.58634089618084761</v>
      </c>
      <c r="AT124" s="3">
        <f t="shared" si="155"/>
        <v>26.905154508291858</v>
      </c>
      <c r="AU124" s="3">
        <f t="shared" si="156"/>
        <v>0</v>
      </c>
      <c r="AV124" s="3">
        <f t="shared" si="157"/>
        <v>0</v>
      </c>
      <c r="AW124" s="3">
        <f t="shared" si="158"/>
        <v>0</v>
      </c>
      <c r="AX124" s="3">
        <f t="shared" si="159"/>
        <v>0</v>
      </c>
      <c r="AY124" s="3">
        <f t="shared" si="169"/>
        <v>42.647599650881872</v>
      </c>
    </row>
    <row r="125" spans="1:51" ht="15.5" x14ac:dyDescent="0.35">
      <c r="A125" s="5" t="s">
        <v>148</v>
      </c>
      <c r="B125" t="s">
        <v>146</v>
      </c>
      <c r="C125">
        <v>35</v>
      </c>
      <c r="D125" s="16">
        <v>0.2</v>
      </c>
      <c r="E125" s="3">
        <f t="shared" si="138"/>
        <v>82.685971081701055</v>
      </c>
      <c r="F125" s="16">
        <v>0.05</v>
      </c>
      <c r="G125" s="3">
        <f t="shared" si="139"/>
        <v>17.21876784559765</v>
      </c>
      <c r="H125" s="16">
        <v>0</v>
      </c>
      <c r="I125" s="3">
        <f t="shared" si="160"/>
        <v>0</v>
      </c>
      <c r="J125" s="16">
        <v>0</v>
      </c>
      <c r="K125" s="3">
        <f t="shared" si="161"/>
        <v>0</v>
      </c>
      <c r="L125" s="16">
        <v>0.05</v>
      </c>
      <c r="M125" s="3">
        <f t="shared" si="162"/>
        <v>1.4658522404521193</v>
      </c>
      <c r="N125" s="16">
        <v>0</v>
      </c>
      <c r="O125" s="3">
        <f t="shared" si="163"/>
        <v>0</v>
      </c>
      <c r="P125" s="16">
        <v>0</v>
      </c>
      <c r="Q125" s="3">
        <f t="shared" si="164"/>
        <v>0</v>
      </c>
      <c r="R125" s="16">
        <v>0</v>
      </c>
      <c r="S125" s="3">
        <f t="shared" si="165"/>
        <v>0</v>
      </c>
      <c r="T125" s="16">
        <v>0</v>
      </c>
      <c r="U125" s="3">
        <f t="shared" si="166"/>
        <v>0</v>
      </c>
      <c r="V125" s="16">
        <v>0</v>
      </c>
      <c r="W125" s="3">
        <f t="shared" si="167"/>
        <v>0</v>
      </c>
      <c r="X125" s="3">
        <f t="shared" si="168"/>
        <v>101.37059116775083</v>
      </c>
      <c r="Y125" s="3"/>
      <c r="AA125" s="5" t="s">
        <v>148</v>
      </c>
      <c r="AB125" s="16">
        <f t="shared" si="140"/>
        <v>0.2</v>
      </c>
      <c r="AC125" s="16">
        <f t="shared" si="141"/>
        <v>0.05</v>
      </c>
      <c r="AD125" s="16">
        <f t="shared" si="142"/>
        <v>0</v>
      </c>
      <c r="AE125" s="16">
        <f t="shared" si="143"/>
        <v>0</v>
      </c>
      <c r="AF125" s="16">
        <f t="shared" si="144"/>
        <v>0.05</v>
      </c>
      <c r="AG125" s="16">
        <f t="shared" si="145"/>
        <v>0</v>
      </c>
      <c r="AH125" s="16">
        <f t="shared" si="146"/>
        <v>0</v>
      </c>
      <c r="AI125" s="16">
        <f t="shared" si="147"/>
        <v>0</v>
      </c>
      <c r="AJ125" s="16">
        <f t="shared" si="148"/>
        <v>0</v>
      </c>
      <c r="AK125" s="16">
        <f t="shared" si="149"/>
        <v>0</v>
      </c>
      <c r="AN125" s="5" t="s">
        <v>148</v>
      </c>
      <c r="AO125" s="3">
        <f t="shared" si="150"/>
        <v>82.685971081701055</v>
      </c>
      <c r="AP125" s="3">
        <f t="shared" si="151"/>
        <v>17.21876784559765</v>
      </c>
      <c r="AQ125" s="3">
        <f t="shared" si="152"/>
        <v>0</v>
      </c>
      <c r="AR125" s="3">
        <f t="shared" si="153"/>
        <v>0</v>
      </c>
      <c r="AS125" s="3">
        <f t="shared" si="154"/>
        <v>1.4658522404521193</v>
      </c>
      <c r="AT125" s="3">
        <f t="shared" si="155"/>
        <v>0</v>
      </c>
      <c r="AU125" s="3">
        <f t="shared" si="156"/>
        <v>0</v>
      </c>
      <c r="AV125" s="3">
        <f t="shared" si="157"/>
        <v>0</v>
      </c>
      <c r="AW125" s="3">
        <f t="shared" si="158"/>
        <v>0</v>
      </c>
      <c r="AX125" s="3">
        <f t="shared" si="159"/>
        <v>0</v>
      </c>
      <c r="AY125" s="3">
        <f t="shared" si="169"/>
        <v>101.37059116775083</v>
      </c>
    </row>
    <row r="126" spans="1:51" ht="15.5" x14ac:dyDescent="0.35">
      <c r="A126" s="5" t="s">
        <v>149</v>
      </c>
      <c r="B126" t="s">
        <v>143</v>
      </c>
      <c r="C126">
        <v>25</v>
      </c>
      <c r="D126" s="16">
        <v>0.48</v>
      </c>
      <c r="E126" s="3">
        <f t="shared" si="138"/>
        <v>198.44633059608253</v>
      </c>
      <c r="F126" s="16">
        <v>0.63</v>
      </c>
      <c r="G126" s="3">
        <f t="shared" si="139"/>
        <v>216.95647485453037</v>
      </c>
      <c r="H126" s="16">
        <v>0.8</v>
      </c>
      <c r="I126" s="3">
        <f t="shared" si="160"/>
        <v>95.251641292571833</v>
      </c>
      <c r="J126" s="16">
        <v>0.8</v>
      </c>
      <c r="K126" s="3">
        <f t="shared" si="161"/>
        <v>15.996909603779029</v>
      </c>
      <c r="L126" s="16">
        <v>0.63</v>
      </c>
      <c r="M126" s="3">
        <f t="shared" si="162"/>
        <v>18.469738229696702</v>
      </c>
      <c r="N126" s="16">
        <v>0.78</v>
      </c>
      <c r="O126" s="3">
        <f t="shared" si="163"/>
        <v>1049.3010258233824</v>
      </c>
      <c r="P126" s="16">
        <v>0.8</v>
      </c>
      <c r="Q126" s="3">
        <f t="shared" si="164"/>
        <v>225.13750940390321</v>
      </c>
      <c r="R126" s="16">
        <v>0.8</v>
      </c>
      <c r="S126" s="3">
        <f t="shared" si="165"/>
        <v>35.022599180451877</v>
      </c>
      <c r="T126" s="16">
        <v>0.8</v>
      </c>
      <c r="U126" s="3">
        <f t="shared" si="166"/>
        <v>2.2302533771227053</v>
      </c>
      <c r="V126" s="16">
        <v>0.8</v>
      </c>
      <c r="W126" s="3">
        <f t="shared" si="167"/>
        <v>80.099545407083284</v>
      </c>
      <c r="X126" s="3">
        <f t="shared" si="168"/>
        <v>1936.9120277686038</v>
      </c>
      <c r="Y126" s="3"/>
      <c r="AA126" s="5" t="s">
        <v>149</v>
      </c>
      <c r="AB126" s="16">
        <f t="shared" si="140"/>
        <v>0.48</v>
      </c>
      <c r="AC126" s="16">
        <f t="shared" si="141"/>
        <v>0.63</v>
      </c>
      <c r="AD126" s="16">
        <f t="shared" si="142"/>
        <v>0.8</v>
      </c>
      <c r="AE126" s="16">
        <f t="shared" si="143"/>
        <v>0.8</v>
      </c>
      <c r="AF126" s="16">
        <f t="shared" si="144"/>
        <v>0.63</v>
      </c>
      <c r="AG126" s="16">
        <f t="shared" si="145"/>
        <v>0.78</v>
      </c>
      <c r="AH126" s="16">
        <f t="shared" si="146"/>
        <v>0.8</v>
      </c>
      <c r="AI126" s="16">
        <f t="shared" si="147"/>
        <v>0.8</v>
      </c>
      <c r="AJ126" s="16">
        <f t="shared" si="148"/>
        <v>0.8</v>
      </c>
      <c r="AK126" s="16">
        <f t="shared" si="149"/>
        <v>0.8</v>
      </c>
      <c r="AN126" s="5" t="s">
        <v>149</v>
      </c>
      <c r="AO126" s="3">
        <f t="shared" si="150"/>
        <v>198.44633059608253</v>
      </c>
      <c r="AP126" s="3">
        <f t="shared" si="151"/>
        <v>216.95647485453037</v>
      </c>
      <c r="AQ126" s="3">
        <f t="shared" si="152"/>
        <v>95.251641292571833</v>
      </c>
      <c r="AR126" s="3">
        <f t="shared" si="153"/>
        <v>15.996909603779029</v>
      </c>
      <c r="AS126" s="3">
        <f t="shared" si="154"/>
        <v>18.469738229696702</v>
      </c>
      <c r="AT126" s="3">
        <f t="shared" si="155"/>
        <v>1049.3010258233824</v>
      </c>
      <c r="AU126" s="3">
        <f t="shared" si="156"/>
        <v>225.13750940390321</v>
      </c>
      <c r="AV126" s="3">
        <f t="shared" si="157"/>
        <v>35.022599180451877</v>
      </c>
      <c r="AW126" s="3">
        <f t="shared" si="158"/>
        <v>2.2302533771227053</v>
      </c>
      <c r="AX126" s="3">
        <f t="shared" si="159"/>
        <v>80.099545407083284</v>
      </c>
      <c r="AY126" s="3">
        <f t="shared" si="169"/>
        <v>1936.9120277686036</v>
      </c>
    </row>
    <row r="127" spans="1:51" ht="15.5" x14ac:dyDescent="0.35">
      <c r="A127" s="5" t="s">
        <v>10</v>
      </c>
      <c r="D127" s="16">
        <f t="shared" ref="D127:F127" si="170">SUM(D121:D126)</f>
        <v>1</v>
      </c>
      <c r="E127" s="3">
        <f t="shared" si="138"/>
        <v>413.42985540850526</v>
      </c>
      <c r="F127" s="16">
        <f t="shared" si="170"/>
        <v>1</v>
      </c>
      <c r="G127" s="3">
        <f t="shared" si="139"/>
        <v>344.37535691195296</v>
      </c>
      <c r="H127" s="16">
        <f t="shared" ref="H127" si="171">SUM(H121:H126)</f>
        <v>1</v>
      </c>
      <c r="I127" s="3">
        <f t="shared" si="160"/>
        <v>119.06455161571478</v>
      </c>
      <c r="J127" s="16">
        <f t="shared" ref="J127" si="172">SUM(J121:J126)</f>
        <v>1</v>
      </c>
      <c r="K127" s="3">
        <f t="shared" si="161"/>
        <v>19.996137004723785</v>
      </c>
      <c r="L127" s="16">
        <f t="shared" ref="L127" si="173">SUM(L121:L126)</f>
        <v>1</v>
      </c>
      <c r="M127" s="3">
        <f t="shared" si="162"/>
        <v>29.317044809042383</v>
      </c>
      <c r="N127" s="16">
        <f t="shared" ref="N127" si="174">SUM(N121:N126)</f>
        <v>1</v>
      </c>
      <c r="O127" s="3">
        <f t="shared" si="163"/>
        <v>1345.2577254145929</v>
      </c>
      <c r="P127" s="16">
        <f t="shared" ref="P127" si="175">SUM(P121:P126)</f>
        <v>1</v>
      </c>
      <c r="Q127" s="3">
        <f t="shared" si="164"/>
        <v>281.42188675487898</v>
      </c>
      <c r="R127" s="16">
        <f t="shared" ref="R127" si="176">SUM(R121:R126)</f>
        <v>1</v>
      </c>
      <c r="S127" s="3">
        <f t="shared" si="165"/>
        <v>43.778248975564843</v>
      </c>
      <c r="T127" s="16">
        <f t="shared" ref="T127" si="177">SUM(T121:T126)</f>
        <v>1</v>
      </c>
      <c r="U127" s="3">
        <f t="shared" si="166"/>
        <v>2.7878167214033818</v>
      </c>
      <c r="V127" s="16">
        <f t="shared" ref="V127" si="178">SUM(V121:V126)</f>
        <v>1</v>
      </c>
      <c r="W127" s="3">
        <f t="shared" si="167"/>
        <v>100.1244317588541</v>
      </c>
      <c r="X127" s="3">
        <f t="shared" ref="X127" si="179">SUM(X121:X126)</f>
        <v>2699.5530553752333</v>
      </c>
      <c r="Y127" s="3"/>
      <c r="AA127" s="5" t="s">
        <v>10</v>
      </c>
      <c r="AN127" s="5" t="s">
        <v>10</v>
      </c>
      <c r="AO127" s="3">
        <f>SUM(AO121:AO126)</f>
        <v>413.42985540850526</v>
      </c>
      <c r="AP127" s="3">
        <f t="shared" ref="AP127:AY127" si="180">SUM(AP121:AP126)</f>
        <v>344.37535691195296</v>
      </c>
      <c r="AQ127" s="3">
        <f t="shared" si="180"/>
        <v>119.06455161571479</v>
      </c>
      <c r="AR127" s="3">
        <f t="shared" si="180"/>
        <v>19.996137004723785</v>
      </c>
      <c r="AS127" s="3">
        <f t="shared" si="180"/>
        <v>29.317044809042383</v>
      </c>
      <c r="AT127" s="3">
        <f t="shared" si="180"/>
        <v>1345.2577254145929</v>
      </c>
      <c r="AU127" s="3">
        <f t="shared" si="180"/>
        <v>281.42188675487898</v>
      </c>
      <c r="AV127" s="3">
        <f t="shared" si="180"/>
        <v>43.77824897556485</v>
      </c>
      <c r="AW127" s="3">
        <f t="shared" si="180"/>
        <v>2.7878167214033818</v>
      </c>
      <c r="AX127" s="3">
        <f t="shared" si="180"/>
        <v>100.1244317588541</v>
      </c>
      <c r="AY127" s="3">
        <f t="shared" si="180"/>
        <v>2699.5530553752333</v>
      </c>
    </row>
    <row r="128" spans="1:51" ht="15.5" x14ac:dyDescent="0.35">
      <c r="A128" s="4" t="s">
        <v>175</v>
      </c>
      <c r="E128" s="4" t="s">
        <v>72</v>
      </c>
      <c r="F128" s="4"/>
      <c r="G128" s="4" t="s">
        <v>73</v>
      </c>
      <c r="H128" s="4"/>
      <c r="I128" s="4" t="s">
        <v>80</v>
      </c>
      <c r="J128" s="4"/>
      <c r="K128" s="4" t="s">
        <v>75</v>
      </c>
      <c r="L128" s="4"/>
      <c r="M128" s="4" t="s">
        <v>76</v>
      </c>
      <c r="N128" s="4"/>
      <c r="O128" s="4" t="s">
        <v>77</v>
      </c>
      <c r="P128" s="4"/>
      <c r="Q128" s="4" t="s">
        <v>78</v>
      </c>
      <c r="R128" s="4"/>
      <c r="S128" s="4" t="s">
        <v>79</v>
      </c>
      <c r="T128" s="4"/>
      <c r="U128" s="4" t="s">
        <v>81</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24335.854084428145</v>
      </c>
      <c r="F129" s="11"/>
      <c r="G129" s="12">
        <f>+G36</f>
        <v>19145.599675622569</v>
      </c>
      <c r="H129" s="11"/>
      <c r="I129" s="12">
        <f>+I36</f>
        <v>5540.0813181970034</v>
      </c>
      <c r="J129" s="11"/>
      <c r="K129" s="12">
        <f>+K36</f>
        <v>2462.6281630755261</v>
      </c>
      <c r="L129" s="11"/>
      <c r="M129" s="12">
        <f>+M36</f>
        <v>1901.6091753077144</v>
      </c>
      <c r="N129" s="11"/>
      <c r="O129" s="12">
        <f>+O36</f>
        <v>94281.00774928699</v>
      </c>
      <c r="P129" s="11"/>
      <c r="Q129" s="12">
        <f>+Q36</f>
        <v>16693.624621005365</v>
      </c>
      <c r="R129" s="11"/>
      <c r="S129" s="12">
        <f>+S36</f>
        <v>2529.8229181842448</v>
      </c>
      <c r="T129" s="11"/>
      <c r="U129" s="12">
        <f>+U36</f>
        <v>73.584997485566461</v>
      </c>
      <c r="V129" s="11"/>
      <c r="W129" s="12">
        <f>+W36</f>
        <v>5139.7845235684681</v>
      </c>
      <c r="X129" s="12">
        <f>+X36</f>
        <v>172103.5972261616</v>
      </c>
      <c r="AA129" s="5" t="s">
        <v>30</v>
      </c>
      <c r="AB129" s="12">
        <f>+E129</f>
        <v>24335.854084428145</v>
      </c>
      <c r="AC129" s="12">
        <f>+G129</f>
        <v>19145.599675622569</v>
      </c>
      <c r="AD129" s="12">
        <f>+I129</f>
        <v>5540.0813181970034</v>
      </c>
      <c r="AE129" s="12">
        <f>+K129</f>
        <v>2462.6281630755261</v>
      </c>
      <c r="AF129" s="12">
        <f>+M129</f>
        <v>1901.6091753077144</v>
      </c>
      <c r="AG129" s="12">
        <f>+O129</f>
        <v>94281.00774928699</v>
      </c>
      <c r="AH129" s="12">
        <f>+Q129</f>
        <v>16693.624621005365</v>
      </c>
      <c r="AI129" s="12">
        <f>+S129</f>
        <v>2529.8229181842448</v>
      </c>
      <c r="AJ129" s="12">
        <f>+U129</f>
        <v>73.584997485566461</v>
      </c>
      <c r="AK129" s="12">
        <f>+W129</f>
        <v>5139.7845235684681</v>
      </c>
      <c r="AL129" s="12">
        <f>+X129</f>
        <v>172103.5972261616</v>
      </c>
      <c r="AM129" s="5"/>
      <c r="AN129" s="5"/>
    </row>
    <row r="130" spans="1:40" ht="15.5" x14ac:dyDescent="0.35">
      <c r="A130" s="5" t="s">
        <v>269</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63</v>
      </c>
      <c r="AB130" s="12">
        <f t="shared" ref="AB130:AB146" si="181">+E130</f>
        <v>0</v>
      </c>
      <c r="AC130" s="12">
        <f t="shared" ref="AC130:AC146" si="182">+G130</f>
        <v>0</v>
      </c>
      <c r="AD130" s="12">
        <f t="shared" ref="AD130:AD146" si="183">+I130</f>
        <v>0</v>
      </c>
      <c r="AE130" s="12">
        <f t="shared" ref="AE130:AE146" si="184">+K130</f>
        <v>0</v>
      </c>
      <c r="AF130" s="12">
        <f t="shared" ref="AF130:AF146" si="185">+M130</f>
        <v>0</v>
      </c>
      <c r="AG130" s="12">
        <f t="shared" ref="AG130:AG146" si="186">+O130</f>
        <v>0</v>
      </c>
      <c r="AH130" s="12">
        <f t="shared" ref="AH130:AH146" si="187">+Q130</f>
        <v>0</v>
      </c>
      <c r="AI130" s="12">
        <f t="shared" ref="AI130:AI146" si="188">+S130</f>
        <v>0</v>
      </c>
      <c r="AJ130" s="12">
        <f t="shared" ref="AJ130:AJ145" si="189">+U130</f>
        <v>0</v>
      </c>
      <c r="AK130" s="12">
        <f t="shared" ref="AK130:AL145" si="190">+W130</f>
        <v>0</v>
      </c>
      <c r="AL130" s="12">
        <f t="shared" si="190"/>
        <v>0</v>
      </c>
      <c r="AM130" s="5"/>
      <c r="AN130" s="5"/>
    </row>
    <row r="131" spans="1:40" ht="15.5" x14ac:dyDescent="0.35">
      <c r="A131" s="5" t="s">
        <v>282</v>
      </c>
      <c r="E131" s="12">
        <f>+E114</f>
        <v>446.40513629635421</v>
      </c>
      <c r="F131" s="11"/>
      <c r="G131" s="12">
        <f>+G114</f>
        <v>357.40824352907896</v>
      </c>
      <c r="H131" s="11"/>
      <c r="I131" s="12">
        <f>+I114</f>
        <v>76.668894620788578</v>
      </c>
      <c r="J131" s="11"/>
      <c r="K131" s="12">
        <f>+K114</f>
        <v>18.454661347441405</v>
      </c>
      <c r="L131" s="11"/>
      <c r="M131" s="12">
        <f>+M114</f>
        <v>26.167833124065346</v>
      </c>
      <c r="N131" s="11"/>
      <c r="O131" s="12">
        <f>+O114</f>
        <v>1149.1080479960267</v>
      </c>
      <c r="P131" s="11"/>
      <c r="Q131" s="12">
        <f>+Q114</f>
        <v>285.54362379691298</v>
      </c>
      <c r="R131" s="11"/>
      <c r="S131" s="12">
        <f>+S114</f>
        <v>47.176102825933683</v>
      </c>
      <c r="T131" s="11"/>
      <c r="U131" s="12">
        <f>+U114</f>
        <v>2.6213452850169179</v>
      </c>
      <c r="V131" s="11"/>
      <c r="W131" s="12">
        <f>+W114</f>
        <v>115.34860205905836</v>
      </c>
      <c r="X131" s="12">
        <f>+X114</f>
        <v>2524.9024908806778</v>
      </c>
      <c r="AA131" s="5" t="s">
        <v>60</v>
      </c>
      <c r="AB131" s="12">
        <f t="shared" si="181"/>
        <v>446.40513629635421</v>
      </c>
      <c r="AC131" s="12">
        <f t="shared" si="182"/>
        <v>357.40824352907896</v>
      </c>
      <c r="AD131" s="12">
        <f t="shared" si="183"/>
        <v>76.668894620788578</v>
      </c>
      <c r="AE131" s="12">
        <f t="shared" si="184"/>
        <v>18.454661347441405</v>
      </c>
      <c r="AF131" s="12">
        <f t="shared" si="185"/>
        <v>26.167833124065346</v>
      </c>
      <c r="AG131" s="12">
        <f t="shared" si="186"/>
        <v>1149.1080479960267</v>
      </c>
      <c r="AH131" s="12">
        <f t="shared" si="187"/>
        <v>285.54362379691298</v>
      </c>
      <c r="AI131" s="12">
        <f t="shared" si="188"/>
        <v>47.176102825933683</v>
      </c>
      <c r="AJ131" s="12">
        <f t="shared" si="189"/>
        <v>2.6213452850169179</v>
      </c>
      <c r="AK131" s="12">
        <f t="shared" si="190"/>
        <v>115.34860205905836</v>
      </c>
      <c r="AL131" s="12">
        <f t="shared" si="190"/>
        <v>2524.9024908806778</v>
      </c>
      <c r="AM131" s="5"/>
      <c r="AN131" s="5"/>
    </row>
    <row r="132" spans="1:40" ht="15.5" x14ac:dyDescent="0.35">
      <c r="A132" s="5" t="s">
        <v>61</v>
      </c>
      <c r="E132" s="12">
        <f>+E98+E85</f>
        <v>952.25283727009719</v>
      </c>
      <c r="F132" s="11"/>
      <c r="G132" s="12">
        <f>+G98+G85</f>
        <v>655.88903858786364</v>
      </c>
      <c r="H132" s="11"/>
      <c r="I132" s="12">
        <f>+I98+I85</f>
        <v>88.473931944495547</v>
      </c>
      <c r="J132" s="11"/>
      <c r="K132" s="12">
        <f>+K98+K85</f>
        <v>20.897897215547907</v>
      </c>
      <c r="L132" s="11"/>
      <c r="M132" s="12">
        <f>+M98+M85</f>
        <v>42.130786621005186</v>
      </c>
      <c r="N132" s="11"/>
      <c r="O132" s="12">
        <f>+O98+O85</f>
        <v>2090.9874717241159</v>
      </c>
      <c r="P132" s="11"/>
      <c r="Q132" s="12">
        <f>+Q98+Q85</f>
        <v>424.36533489789463</v>
      </c>
      <c r="R132" s="11"/>
      <c r="S132" s="12">
        <f>+S98+S85</f>
        <v>181.58670002071545</v>
      </c>
      <c r="T132" s="11"/>
      <c r="U132" s="12">
        <f>+U98+U85</f>
        <v>2.6300315311571478</v>
      </c>
      <c r="V132" s="11"/>
      <c r="W132" s="12">
        <f>+W98+W85</f>
        <v>158.27374517519979</v>
      </c>
      <c r="X132" s="12">
        <f>+X98+X85</f>
        <v>4617.4877749880925</v>
      </c>
      <c r="AA132" s="5" t="s">
        <v>61</v>
      </c>
      <c r="AB132" s="12">
        <f t="shared" si="181"/>
        <v>952.25283727009719</v>
      </c>
      <c r="AC132" s="12">
        <f t="shared" si="182"/>
        <v>655.88903858786364</v>
      </c>
      <c r="AD132" s="12">
        <f t="shared" si="183"/>
        <v>88.473931944495547</v>
      </c>
      <c r="AE132" s="12">
        <f t="shared" si="184"/>
        <v>20.897897215547907</v>
      </c>
      <c r="AF132" s="12">
        <f t="shared" si="185"/>
        <v>42.130786621005186</v>
      </c>
      <c r="AG132" s="12">
        <f t="shared" si="186"/>
        <v>2090.9874717241159</v>
      </c>
      <c r="AH132" s="12">
        <f t="shared" si="187"/>
        <v>424.36533489789463</v>
      </c>
      <c r="AI132" s="12">
        <f t="shared" si="188"/>
        <v>181.58670002071545</v>
      </c>
      <c r="AJ132" s="12">
        <f t="shared" si="189"/>
        <v>2.6300315311571478</v>
      </c>
      <c r="AK132" s="12">
        <f t="shared" si="190"/>
        <v>158.27374517519979</v>
      </c>
      <c r="AL132" s="12">
        <f t="shared" si="190"/>
        <v>4617.4877749880925</v>
      </c>
      <c r="AM132" s="5"/>
      <c r="AN132" s="5"/>
    </row>
    <row r="133" spans="1:40" ht="15.5" x14ac:dyDescent="0.35">
      <c r="A133" s="5" t="s">
        <v>62</v>
      </c>
      <c r="E133" s="12">
        <f>+E130+E131+E132</f>
        <v>1398.6579735664513</v>
      </c>
      <c r="F133" s="11"/>
      <c r="G133" s="12">
        <f>+G130+G131+G132</f>
        <v>1013.2972821169426</v>
      </c>
      <c r="H133" s="11"/>
      <c r="I133" s="12">
        <f>+I130+I131+I132</f>
        <v>165.14282656528411</v>
      </c>
      <c r="J133" s="11"/>
      <c r="K133" s="12">
        <f>+K130+K131+K132</f>
        <v>39.352558562989316</v>
      </c>
      <c r="L133" s="11"/>
      <c r="M133" s="12">
        <f>+M130+M131+M132</f>
        <v>68.298619745070539</v>
      </c>
      <c r="N133" s="11"/>
      <c r="O133" s="12">
        <f>+O130+O131+O132</f>
        <v>3240.0955197201429</v>
      </c>
      <c r="P133" s="11"/>
      <c r="Q133" s="12">
        <f>+Q130+Q131+Q132</f>
        <v>709.90895869480755</v>
      </c>
      <c r="R133" s="11"/>
      <c r="S133" s="12">
        <f>+S130+S131+S132</f>
        <v>228.76280284664915</v>
      </c>
      <c r="T133" s="11"/>
      <c r="U133" s="12">
        <f>+U130+U131+U132</f>
        <v>5.2513768161740657</v>
      </c>
      <c r="V133" s="11"/>
      <c r="W133" s="12">
        <f>+W130+W131+W132</f>
        <v>273.62234723425814</v>
      </c>
      <c r="X133" s="12">
        <f>+X130+X131+X132</f>
        <v>7142.3902658687703</v>
      </c>
      <c r="AA133" s="5" t="s">
        <v>62</v>
      </c>
      <c r="AB133" s="12">
        <f t="shared" si="181"/>
        <v>1398.6579735664513</v>
      </c>
      <c r="AC133" s="12">
        <f t="shared" si="182"/>
        <v>1013.2972821169426</v>
      </c>
      <c r="AD133" s="12">
        <f t="shared" si="183"/>
        <v>165.14282656528411</v>
      </c>
      <c r="AE133" s="12">
        <f t="shared" si="184"/>
        <v>39.352558562989316</v>
      </c>
      <c r="AF133" s="12">
        <f t="shared" si="185"/>
        <v>68.298619745070539</v>
      </c>
      <c r="AG133" s="12">
        <f t="shared" si="186"/>
        <v>3240.0955197201429</v>
      </c>
      <c r="AH133" s="12">
        <f t="shared" si="187"/>
        <v>709.90895869480755</v>
      </c>
      <c r="AI133" s="12">
        <f t="shared" si="188"/>
        <v>228.76280284664915</v>
      </c>
      <c r="AJ133" s="12">
        <f t="shared" si="189"/>
        <v>5.2513768161740657</v>
      </c>
      <c r="AK133" s="12">
        <f t="shared" si="190"/>
        <v>273.62234723425814</v>
      </c>
      <c r="AL133" s="12">
        <f t="shared" si="190"/>
        <v>7142.3902658687703</v>
      </c>
      <c r="AM133" s="5"/>
      <c r="AN133" s="5"/>
    </row>
    <row r="134" spans="1:40" ht="15.5" x14ac:dyDescent="0.35">
      <c r="A134" s="5" t="s">
        <v>12</v>
      </c>
      <c r="E134" s="12">
        <f>+E73+E79</f>
        <v>281.41717546879192</v>
      </c>
      <c r="F134" s="4"/>
      <c r="G134" s="12">
        <f>+G73+G79</f>
        <v>120.80092119424259</v>
      </c>
      <c r="H134" s="4"/>
      <c r="I134" s="12">
        <f>+I73+I79</f>
        <v>8.2780803667646534</v>
      </c>
      <c r="J134" s="4"/>
      <c r="K134" s="12">
        <f>+K73+K79</f>
        <v>2.5060683492738751</v>
      </c>
      <c r="L134" s="4"/>
      <c r="M134" s="12">
        <f>+M73+M79</f>
        <v>6.4592827630051524</v>
      </c>
      <c r="N134" s="4"/>
      <c r="O134" s="12">
        <f>+O73+O79</f>
        <v>531.47633968172693</v>
      </c>
      <c r="P134" s="4"/>
      <c r="Q134" s="12">
        <f>+Q73+Q79</f>
        <v>55.153039830896375</v>
      </c>
      <c r="R134" s="4"/>
      <c r="S134" s="12">
        <f>+S73+S79</f>
        <v>45.331490790909015</v>
      </c>
      <c r="T134" s="4"/>
      <c r="U134" s="12">
        <f>+U73+U79</f>
        <v>0</v>
      </c>
      <c r="V134" s="4"/>
      <c r="W134" s="12">
        <f>+W73+W79</f>
        <v>26.671453293957537</v>
      </c>
      <c r="X134" s="12">
        <f>SUM(E134:W134)</f>
        <v>1078.0938517395682</v>
      </c>
      <c r="AA134" s="5" t="s">
        <v>12</v>
      </c>
      <c r="AB134" s="12">
        <f t="shared" si="181"/>
        <v>281.41717546879192</v>
      </c>
      <c r="AC134" s="12">
        <f t="shared" si="182"/>
        <v>120.80092119424259</v>
      </c>
      <c r="AD134" s="12">
        <f t="shared" si="183"/>
        <v>8.2780803667646534</v>
      </c>
      <c r="AE134" s="12">
        <f t="shared" si="184"/>
        <v>2.5060683492738751</v>
      </c>
      <c r="AF134" s="12">
        <f t="shared" si="185"/>
        <v>6.4592827630051524</v>
      </c>
      <c r="AG134" s="12">
        <f t="shared" si="186"/>
        <v>531.47633968172693</v>
      </c>
      <c r="AH134" s="12">
        <f t="shared" si="187"/>
        <v>55.153039830896375</v>
      </c>
      <c r="AI134" s="12">
        <f t="shared" si="188"/>
        <v>45.331490790909015</v>
      </c>
      <c r="AJ134" s="12">
        <f t="shared" si="189"/>
        <v>0</v>
      </c>
      <c r="AK134" s="12">
        <f t="shared" si="190"/>
        <v>26.671453293957537</v>
      </c>
      <c r="AL134" s="12">
        <f t="shared" si="190"/>
        <v>1078.0938517395682</v>
      </c>
      <c r="AM134" s="5"/>
      <c r="AN134" s="5"/>
    </row>
    <row r="135" spans="1:40" ht="15.5" x14ac:dyDescent="0.35">
      <c r="A135" s="5" t="s">
        <v>13</v>
      </c>
      <c r="E135" s="12">
        <f>+E80+E81+E106+E107</f>
        <v>267.84308177781253</v>
      </c>
      <c r="F135" s="4"/>
      <c r="G135" s="12">
        <f>+G80+G81+G106+G107</f>
        <v>178.70412176453948</v>
      </c>
      <c r="H135" s="4"/>
      <c r="I135" s="12">
        <f>+I80+I81+I106+I107</f>
        <v>15.333778924157716</v>
      </c>
      <c r="J135" s="4"/>
      <c r="K135" s="12">
        <f>+K80+K81+K106+K107</f>
        <v>3.6909322694882811</v>
      </c>
      <c r="L135" s="4"/>
      <c r="M135" s="12">
        <f>+M80+M81+M106+M107</f>
        <v>13.083916562032673</v>
      </c>
      <c r="N135" s="4"/>
      <c r="O135" s="12">
        <f>+O80+O81+O106+O107</f>
        <v>402.18781679860933</v>
      </c>
      <c r="P135" s="4"/>
      <c r="Q135" s="12">
        <f>+Q80+Q81+Q106+Q107</f>
        <v>57.108724759382596</v>
      </c>
      <c r="R135" s="4"/>
      <c r="S135" s="12">
        <f>+S80+S81+S106+S107</f>
        <v>0</v>
      </c>
      <c r="T135" s="4"/>
      <c r="U135" s="12">
        <f>+U80+U81+U106+U107</f>
        <v>0</v>
      </c>
      <c r="V135" s="4"/>
      <c r="W135" s="12">
        <f>+W80+W81+W106+W107</f>
        <v>0</v>
      </c>
      <c r="X135" s="12">
        <f>SUM(E135:W135)</f>
        <v>937.95237285602252</v>
      </c>
      <c r="Y135" s="3">
        <f>+X134+X135</f>
        <v>2016.0462245955907</v>
      </c>
      <c r="AA135" s="5" t="s">
        <v>13</v>
      </c>
      <c r="AB135" s="12">
        <f t="shared" si="181"/>
        <v>267.84308177781253</v>
      </c>
      <c r="AC135" s="12">
        <f t="shared" si="182"/>
        <v>178.70412176453948</v>
      </c>
      <c r="AD135" s="12">
        <f t="shared" si="183"/>
        <v>15.333778924157716</v>
      </c>
      <c r="AE135" s="12">
        <f t="shared" si="184"/>
        <v>3.6909322694882811</v>
      </c>
      <c r="AF135" s="12">
        <f t="shared" si="185"/>
        <v>13.083916562032673</v>
      </c>
      <c r="AG135" s="12">
        <f t="shared" si="186"/>
        <v>402.18781679860933</v>
      </c>
      <c r="AH135" s="12">
        <f t="shared" si="187"/>
        <v>57.108724759382596</v>
      </c>
      <c r="AI135" s="12">
        <f t="shared" si="188"/>
        <v>0</v>
      </c>
      <c r="AJ135" s="12">
        <f t="shared" si="189"/>
        <v>0</v>
      </c>
      <c r="AK135" s="12">
        <f t="shared" si="190"/>
        <v>0</v>
      </c>
      <c r="AL135" s="12">
        <f t="shared" si="190"/>
        <v>937.95237285602252</v>
      </c>
      <c r="AM135" s="6">
        <f>10*AL135/1000</f>
        <v>9.3795237285602244</v>
      </c>
      <c r="AN135" s="6">
        <f>5*AL135/1000</f>
        <v>4.6897618642801122</v>
      </c>
    </row>
    <row r="136" spans="1:40" ht="15.5" x14ac:dyDescent="0.35">
      <c r="A136" s="5" t="s">
        <v>14</v>
      </c>
      <c r="E136" s="12">
        <f>+E92+E93+E108+E109+E121+E122</f>
        <v>295.07761273798315</v>
      </c>
      <c r="F136" s="4"/>
      <c r="G136" s="12">
        <f>+G92+G93+G108+G109+G121+G122</f>
        <v>253.27161738705897</v>
      </c>
      <c r="H136" s="4"/>
      <c r="I136" s="12">
        <f>+I92+I93+I108+I109+I121+I122</f>
        <v>34.61099807851614</v>
      </c>
      <c r="J136" s="4"/>
      <c r="K136" s="12">
        <f>+K92+K93+K108+K109+K121+K122</f>
        <v>6.6040797113090584</v>
      </c>
      <c r="L136" s="4"/>
      <c r="M136" s="12">
        <f>+M92+M93+M108+M109+M121+M122</f>
        <v>18.232051472153113</v>
      </c>
      <c r="N136" s="4"/>
      <c r="O136" s="12">
        <f>+O92+O93+O108+O109+O121+O122</f>
        <v>774.84098509472278</v>
      </c>
      <c r="P136" s="4"/>
      <c r="Q136" s="12">
        <f>+Q92+Q93+Q108+Q109+Q121+Q122</f>
        <v>224.57889188183083</v>
      </c>
      <c r="R136" s="4"/>
      <c r="S136" s="12">
        <f>+S92+S93+S108+S109+S121+S122</f>
        <v>52.60125777640684</v>
      </c>
      <c r="T136" s="4"/>
      <c r="U136" s="12">
        <f>+U92+U93+U108+U109+U121+U122</f>
        <v>1.7226931404347006</v>
      </c>
      <c r="V136" s="4"/>
      <c r="W136" s="12">
        <f>+W92+W93+W108+W109+W121+W122</f>
        <v>77.521597481907577</v>
      </c>
      <c r="X136" s="12">
        <f>SUM(E136:W136)</f>
        <v>1739.061784762323</v>
      </c>
      <c r="AA136" s="5" t="s">
        <v>14</v>
      </c>
      <c r="AB136" s="12">
        <f t="shared" si="181"/>
        <v>295.07761273798315</v>
      </c>
      <c r="AC136" s="12">
        <f t="shared" si="182"/>
        <v>253.27161738705897</v>
      </c>
      <c r="AD136" s="12">
        <f t="shared" si="183"/>
        <v>34.61099807851614</v>
      </c>
      <c r="AE136" s="12">
        <f t="shared" si="184"/>
        <v>6.6040797113090584</v>
      </c>
      <c r="AF136" s="12">
        <f t="shared" si="185"/>
        <v>18.232051472153113</v>
      </c>
      <c r="AG136" s="12">
        <f t="shared" si="186"/>
        <v>774.84098509472278</v>
      </c>
      <c r="AH136" s="12">
        <f t="shared" si="187"/>
        <v>224.57889188183083</v>
      </c>
      <c r="AI136" s="12">
        <f t="shared" si="188"/>
        <v>52.60125777640684</v>
      </c>
      <c r="AJ136" s="12">
        <f t="shared" si="189"/>
        <v>1.7226931404347006</v>
      </c>
      <c r="AK136" s="12">
        <f t="shared" si="190"/>
        <v>77.521597481907577</v>
      </c>
      <c r="AL136" s="12">
        <f t="shared" si="190"/>
        <v>1739.061784762323</v>
      </c>
      <c r="AM136" s="6"/>
      <c r="AN136" s="6"/>
    </row>
    <row r="137" spans="1:40" ht="15.5" x14ac:dyDescent="0.35">
      <c r="A137" s="5" t="s">
        <v>176</v>
      </c>
      <c r="E137" s="3">
        <f>+E77+E79+E82+E90+E93+E103+E109+E119+E122</f>
        <v>446.65011997669217</v>
      </c>
      <c r="F137" s="3"/>
      <c r="G137" s="3">
        <f>+G77+G79+G82+G90+G93+G103+G109+G119+G122</f>
        <v>263.08058810987808</v>
      </c>
      <c r="H137" s="3"/>
      <c r="I137" s="3">
        <f>+I77+I79+I82+I90+I93+I103+I109+I119+I122</f>
        <v>43.066767163308413</v>
      </c>
      <c r="J137" s="3"/>
      <c r="K137" s="3">
        <f>+K77+K79+K82+K90+K93+K103+K109+K119+K122</f>
        <v>9.1442735739933863</v>
      </c>
      <c r="L137" s="3"/>
      <c r="M137" s="3">
        <f>+M77+M79+M82+M90+M93+M103+M109+M119+M122</f>
        <v>15.63003537778448</v>
      </c>
      <c r="N137" s="3"/>
      <c r="O137" s="3">
        <f>+O77+O79+O82+O90+O93+O103+O109+O119+O122</f>
        <v>1308.7512056746718</v>
      </c>
      <c r="P137" s="3"/>
      <c r="Q137" s="3">
        <f>+Q77+Q79+Q82+Q90+Q93+Q103+Q109+Q119+Q122</f>
        <v>223.18525044579923</v>
      </c>
      <c r="R137" s="3"/>
      <c r="S137" s="3">
        <f>+S77+S79+S82+S90+S93+S103+S109+S119+S122</f>
        <v>88.633939295211547</v>
      </c>
      <c r="T137" s="3"/>
      <c r="U137" s="3">
        <f>+U77+U79+U82+U90+U93+U103+U109+U119+U122</f>
        <v>1.2032502944612842</v>
      </c>
      <c r="V137" s="3"/>
      <c r="W137" s="3">
        <f>+W77+W79+W82+W90+W93+W103+W109+W119+W122</f>
        <v>81.33170297234004</v>
      </c>
      <c r="X137" s="3">
        <f>SUM(E137:W137)</f>
        <v>2480.6771328841401</v>
      </c>
      <c r="Y137" s="1">
        <f>+X137/(X137+X138)</f>
        <v>1.4413859866184429E-2</v>
      </c>
      <c r="Z137" s="1">
        <f>+X137/80415</f>
        <v>3.084843788949997E-2</v>
      </c>
      <c r="AA137" s="5" t="s">
        <v>15</v>
      </c>
      <c r="AB137" s="12">
        <f t="shared" si="181"/>
        <v>446.65011997669217</v>
      </c>
      <c r="AC137" s="12">
        <f t="shared" si="182"/>
        <v>263.08058810987808</v>
      </c>
      <c r="AD137" s="12">
        <f t="shared" si="183"/>
        <v>43.066767163308413</v>
      </c>
      <c r="AE137" s="12">
        <f t="shared" si="184"/>
        <v>9.1442735739933863</v>
      </c>
      <c r="AF137" s="12">
        <f t="shared" si="185"/>
        <v>15.63003537778448</v>
      </c>
      <c r="AG137" s="12">
        <f t="shared" si="186"/>
        <v>1308.7512056746718</v>
      </c>
      <c r="AH137" s="12">
        <f t="shared" si="187"/>
        <v>223.18525044579923</v>
      </c>
      <c r="AI137" s="12">
        <f t="shared" si="188"/>
        <v>88.633939295211547</v>
      </c>
      <c r="AJ137" s="12">
        <f t="shared" si="189"/>
        <v>1.2032502944612842</v>
      </c>
      <c r="AK137" s="12">
        <f t="shared" si="190"/>
        <v>81.33170297234004</v>
      </c>
      <c r="AL137" s="12">
        <f t="shared" si="190"/>
        <v>2480.6771328841401</v>
      </c>
      <c r="AM137" s="6"/>
      <c r="AN137" s="6"/>
    </row>
    <row r="138" spans="1:40" ht="15.5" x14ac:dyDescent="0.35">
      <c r="A138" s="5" t="s">
        <v>16</v>
      </c>
      <c r="E138" s="3">
        <f>+E36-E137</f>
        <v>23889.203964451452</v>
      </c>
      <c r="F138" s="3"/>
      <c r="G138" s="3">
        <f>+G36-G137</f>
        <v>18882.51908751269</v>
      </c>
      <c r="H138" s="3"/>
      <c r="I138" s="3">
        <f>+I36-I137</f>
        <v>5497.0145510336952</v>
      </c>
      <c r="J138" s="3"/>
      <c r="K138" s="3">
        <f>+K36-K137</f>
        <v>2453.4838895015328</v>
      </c>
      <c r="L138" s="3"/>
      <c r="M138" s="3">
        <f>+M36-M137</f>
        <v>1885.9791399299299</v>
      </c>
      <c r="N138" s="3"/>
      <c r="O138" s="3">
        <f>+O36-O137</f>
        <v>92972.256543612311</v>
      </c>
      <c r="P138" s="3"/>
      <c r="Q138" s="3">
        <f>+Q36-Q137</f>
        <v>16470.439370559565</v>
      </c>
      <c r="R138" s="3"/>
      <c r="S138" s="3">
        <f>+S36-S137</f>
        <v>2441.1889788890335</v>
      </c>
      <c r="T138" s="3"/>
      <c r="U138" s="3">
        <f>+U36-U137</f>
        <v>72.381747191105177</v>
      </c>
      <c r="V138" s="3"/>
      <c r="W138" s="3">
        <f t="shared" ref="W138" si="191">+W36-W137</f>
        <v>5058.4528205961278</v>
      </c>
      <c r="X138" s="3">
        <f>SUM(E138:W138)</f>
        <v>169622.92009327744</v>
      </c>
      <c r="AA138" s="5" t="s">
        <v>16</v>
      </c>
      <c r="AB138" s="12">
        <f t="shared" si="181"/>
        <v>23889.203964451452</v>
      </c>
      <c r="AC138" s="12">
        <f t="shared" si="182"/>
        <v>18882.51908751269</v>
      </c>
      <c r="AD138" s="12">
        <f t="shared" si="183"/>
        <v>5497.0145510336952</v>
      </c>
      <c r="AE138" s="12">
        <f t="shared" si="184"/>
        <v>2453.4838895015328</v>
      </c>
      <c r="AF138" s="12">
        <f t="shared" si="185"/>
        <v>1885.9791399299299</v>
      </c>
      <c r="AG138" s="12">
        <f t="shared" si="186"/>
        <v>92972.256543612311</v>
      </c>
      <c r="AH138" s="12">
        <f t="shared" si="187"/>
        <v>16470.439370559565</v>
      </c>
      <c r="AI138" s="12">
        <f t="shared" si="188"/>
        <v>2441.1889788890335</v>
      </c>
      <c r="AJ138" s="12">
        <f t="shared" si="189"/>
        <v>72.381747191105177</v>
      </c>
      <c r="AK138" s="12">
        <f t="shared" si="190"/>
        <v>5058.4528205961278</v>
      </c>
      <c r="AL138" s="12">
        <f t="shared" si="190"/>
        <v>169622.92009327744</v>
      </c>
      <c r="AM138" s="6"/>
      <c r="AN138" s="6"/>
    </row>
    <row r="139" spans="1:40" ht="15.5" x14ac:dyDescent="0.35">
      <c r="A139" s="5" t="s">
        <v>17</v>
      </c>
      <c r="E139" s="7">
        <f>-E137/E129</f>
        <v>-1.8353583088850434E-2</v>
      </c>
      <c r="F139" s="7"/>
      <c r="G139" s="7">
        <f>-G137/G129</f>
        <v>-1.3741047163168752E-2</v>
      </c>
      <c r="H139" s="7"/>
      <c r="I139" s="7">
        <f>-I137/I129</f>
        <v>-7.7736705816665369E-3</v>
      </c>
      <c r="J139" s="7"/>
      <c r="K139" s="7">
        <f>-K137/K129</f>
        <v>-3.7132173306153086E-3</v>
      </c>
      <c r="L139" s="7"/>
      <c r="M139" s="7">
        <f>-M137/M129</f>
        <v>-8.2193731397279673E-3</v>
      </c>
      <c r="N139" s="7"/>
      <c r="O139" s="7">
        <f>-O137/O129</f>
        <v>-1.3881387534114149E-2</v>
      </c>
      <c r="P139" s="7"/>
      <c r="Q139" s="7">
        <f>-Q137/Q129</f>
        <v>-1.3369490180399062E-2</v>
      </c>
      <c r="R139" s="7"/>
      <c r="S139" s="7">
        <f>-S137/S129</f>
        <v>-3.5035629829311403E-2</v>
      </c>
      <c r="T139" s="7"/>
      <c r="U139" s="7">
        <f>-U137/U129</f>
        <v>-1.6351842570862345E-2</v>
      </c>
      <c r="V139" s="7"/>
      <c r="W139" s="7">
        <f>-W137/W129</f>
        <v>-1.5823951879576612E-2</v>
      </c>
      <c r="X139" s="7">
        <f>-X137/X129</f>
        <v>-1.4413859866184427E-2</v>
      </c>
      <c r="AA139" s="5" t="s">
        <v>17</v>
      </c>
      <c r="AB139" s="52">
        <f t="shared" si="181"/>
        <v>-1.8353583088850434E-2</v>
      </c>
      <c r="AC139" s="52">
        <f t="shared" si="182"/>
        <v>-1.3741047163168752E-2</v>
      </c>
      <c r="AD139" s="52">
        <f t="shared" si="183"/>
        <v>-7.7736705816665369E-3</v>
      </c>
      <c r="AE139" s="52">
        <f t="shared" si="184"/>
        <v>-3.7132173306153086E-3</v>
      </c>
      <c r="AF139" s="52">
        <f t="shared" si="185"/>
        <v>-8.2193731397279673E-3</v>
      </c>
      <c r="AG139" s="52">
        <f t="shared" si="186"/>
        <v>-1.3881387534114149E-2</v>
      </c>
      <c r="AH139" s="52">
        <f t="shared" si="187"/>
        <v>-1.3369490180399062E-2</v>
      </c>
      <c r="AI139" s="52">
        <f t="shared" si="188"/>
        <v>-3.5035629829311403E-2</v>
      </c>
      <c r="AJ139" s="52">
        <f t="shared" si="189"/>
        <v>-1.6351842570862345E-2</v>
      </c>
      <c r="AK139" s="52">
        <f>-AK137/AK129</f>
        <v>-1.5823951879576612E-2</v>
      </c>
      <c r="AL139" s="52">
        <f>-AL137/AL129</f>
        <v>-1.4413859866184427E-2</v>
      </c>
      <c r="AM139" s="6"/>
      <c r="AN139" s="6"/>
    </row>
    <row r="140" spans="1:40" ht="15.5" x14ac:dyDescent="0.35">
      <c r="A140" s="5" t="s">
        <v>18</v>
      </c>
      <c r="E140" s="1">
        <f>+E35</f>
        <v>0.84676707579314925</v>
      </c>
      <c r="F140" s="3"/>
      <c r="G140" s="1">
        <f>+G35</f>
        <v>0.71226194170157631</v>
      </c>
      <c r="H140" s="3"/>
      <c r="I140" s="1">
        <f>+I35</f>
        <v>3.8701778491182739</v>
      </c>
      <c r="J140" s="3"/>
      <c r="K140" s="1">
        <f>+K35</f>
        <v>3.983132795716009</v>
      </c>
      <c r="L140" s="3"/>
      <c r="M140" s="1">
        <f>+M35</f>
        <v>0.73495648745691622</v>
      </c>
      <c r="N140" s="3"/>
      <c r="O140" s="1">
        <f>+O35</f>
        <v>3.3724703160314333E-2</v>
      </c>
      <c r="P140" s="3"/>
      <c r="Q140" s="1">
        <f>+Q35</f>
        <v>3.2294604212055912E-2</v>
      </c>
      <c r="R140" s="3"/>
      <c r="S140" s="1">
        <f>+S35</f>
        <v>0.2585097934322575</v>
      </c>
      <c r="T140" s="3"/>
      <c r="U140" s="1">
        <f>+U35</f>
        <v>1.0871781305107991E-2</v>
      </c>
      <c r="V140" s="3"/>
      <c r="W140" s="1">
        <f>+W35</f>
        <v>0</v>
      </c>
      <c r="X140" s="1">
        <f>+X35</f>
        <v>0</v>
      </c>
      <c r="AA140" s="5" t="s">
        <v>18</v>
      </c>
      <c r="AB140" s="34">
        <f t="shared" si="181"/>
        <v>0.84676707579314925</v>
      </c>
      <c r="AC140" s="34">
        <f t="shared" si="182"/>
        <v>0.71226194170157631</v>
      </c>
      <c r="AD140" s="34">
        <f t="shared" si="183"/>
        <v>3.8701778491182739</v>
      </c>
      <c r="AE140" s="34">
        <f t="shared" si="184"/>
        <v>3.983132795716009</v>
      </c>
      <c r="AF140" s="34">
        <f t="shared" si="185"/>
        <v>0.73495648745691622</v>
      </c>
      <c r="AG140" s="34">
        <f t="shared" si="186"/>
        <v>3.3724703160314333E-2</v>
      </c>
      <c r="AH140" s="34">
        <f t="shared" si="187"/>
        <v>3.2294604212055912E-2</v>
      </c>
      <c r="AI140" s="34">
        <f t="shared" si="188"/>
        <v>0.2585097934322575</v>
      </c>
      <c r="AJ140" s="34">
        <f t="shared" si="189"/>
        <v>1.0871781305107991E-2</v>
      </c>
      <c r="AK140" s="12">
        <f t="shared" si="190"/>
        <v>0</v>
      </c>
      <c r="AL140" s="12"/>
      <c r="AM140" s="6"/>
      <c r="AN140" s="6"/>
    </row>
    <row r="141" spans="1:40" ht="15.5" x14ac:dyDescent="0.35">
      <c r="A141" s="5" t="s">
        <v>19</v>
      </c>
      <c r="E141" s="1">
        <f>+E34/E138</f>
        <v>0.8625988555610361</v>
      </c>
      <c r="F141" s="1"/>
      <c r="G141" s="1">
        <f>+G34/G138</f>
        <v>0.72218552708987627</v>
      </c>
      <c r="H141" s="1"/>
      <c r="I141" s="1">
        <f>+I34/I138</f>
        <v>3.900499043788793</v>
      </c>
      <c r="J141" s="1"/>
      <c r="K141" s="1">
        <f>+K34/K138</f>
        <v>3.9979781574978515</v>
      </c>
      <c r="L141" s="1"/>
      <c r="M141" s="1">
        <f>+M34/M138</f>
        <v>0.74104743282151375</v>
      </c>
      <c r="N141" s="1"/>
      <c r="O141" s="1">
        <f>+O34/O138</f>
        <v>3.4199438824080622E-2</v>
      </c>
      <c r="P141" s="1"/>
      <c r="Q141" s="1">
        <f>+Q34/Q138</f>
        <v>3.2732217269422145E-2</v>
      </c>
      <c r="R141" s="1"/>
      <c r="S141" s="1">
        <f>+S34/S138</f>
        <v>0.2678956875750042</v>
      </c>
      <c r="T141" s="1"/>
      <c r="U141" s="1">
        <f>+U34/U138</f>
        <v>1.105251021210925E-2</v>
      </c>
      <c r="V141" s="1"/>
      <c r="W141" s="1">
        <f>+W34/W138</f>
        <v>0</v>
      </c>
      <c r="X141" s="1">
        <f>+X34/X138</f>
        <v>0.42013575736587255</v>
      </c>
      <c r="AA141" s="5" t="s">
        <v>19</v>
      </c>
      <c r="AB141" s="34">
        <f t="shared" si="181"/>
        <v>0.8625988555610361</v>
      </c>
      <c r="AC141" s="34">
        <f t="shared" si="182"/>
        <v>0.72218552708987627</v>
      </c>
      <c r="AD141" s="34">
        <f t="shared" si="183"/>
        <v>3.900499043788793</v>
      </c>
      <c r="AE141" s="34">
        <f t="shared" si="184"/>
        <v>3.9979781574978515</v>
      </c>
      <c r="AF141" s="34">
        <f t="shared" si="185"/>
        <v>0.74104743282151375</v>
      </c>
      <c r="AG141" s="34">
        <f t="shared" si="186"/>
        <v>3.4199438824080622E-2</v>
      </c>
      <c r="AH141" s="34">
        <f t="shared" si="187"/>
        <v>3.2732217269422145E-2</v>
      </c>
      <c r="AI141" s="34">
        <f t="shared" si="188"/>
        <v>0.2678956875750042</v>
      </c>
      <c r="AJ141" s="34">
        <f t="shared" si="189"/>
        <v>1.105251021210925E-2</v>
      </c>
      <c r="AK141" s="12">
        <f t="shared" si="190"/>
        <v>0</v>
      </c>
      <c r="AL141" s="12"/>
      <c r="AM141" s="6"/>
      <c r="AN141" s="6"/>
    </row>
    <row r="142" spans="1:40" ht="15.5" x14ac:dyDescent="0.35">
      <c r="A142" s="5" t="s">
        <v>177</v>
      </c>
      <c r="E142" s="1">
        <f>+E141-E35</f>
        <v>1.5831779767886855E-2</v>
      </c>
      <c r="F142" s="1"/>
      <c r="G142" s="1">
        <f>+G141-G35</f>
        <v>9.9235853882999603E-3</v>
      </c>
      <c r="H142" s="1"/>
      <c r="I142" s="1">
        <f>+I141-I35</f>
        <v>3.032119467051908E-2</v>
      </c>
      <c r="J142" s="1"/>
      <c r="K142" s="1">
        <f>+K141-K35</f>
        <v>1.4845361781842481E-2</v>
      </c>
      <c r="L142" s="1"/>
      <c r="M142" s="1">
        <f>+M141-M35</f>
        <v>6.0909453645975331E-3</v>
      </c>
      <c r="N142" s="1"/>
      <c r="O142" s="1">
        <f>+O141-O35</f>
        <v>4.747356637662889E-4</v>
      </c>
      <c r="P142" s="1"/>
      <c r="Q142" s="1">
        <f>+Q141-Q35</f>
        <v>4.3761305736623318E-4</v>
      </c>
      <c r="R142" s="1"/>
      <c r="S142" s="1">
        <f>+S141-S35</f>
        <v>9.3858941427467091E-3</v>
      </c>
      <c r="T142" s="1"/>
      <c r="U142" s="1">
        <f>+U141-U35</f>
        <v>1.8072890700125861E-4</v>
      </c>
      <c r="V142" s="1"/>
      <c r="W142" s="1">
        <f>+W141-W35</f>
        <v>0</v>
      </c>
      <c r="X142" s="1">
        <f>+X141-X35</f>
        <v>0.42013575736587255</v>
      </c>
      <c r="AA142" s="5" t="s">
        <v>20</v>
      </c>
      <c r="AB142" s="34">
        <f t="shared" si="181"/>
        <v>1.5831779767886855E-2</v>
      </c>
      <c r="AC142" s="34">
        <f t="shared" si="182"/>
        <v>9.9235853882999603E-3</v>
      </c>
      <c r="AD142" s="34">
        <f t="shared" si="183"/>
        <v>3.032119467051908E-2</v>
      </c>
      <c r="AE142" s="34">
        <f t="shared" si="184"/>
        <v>1.4845361781842481E-2</v>
      </c>
      <c r="AF142" s="34">
        <f t="shared" si="185"/>
        <v>6.0909453645975331E-3</v>
      </c>
      <c r="AG142" s="34">
        <f t="shared" si="186"/>
        <v>4.747356637662889E-4</v>
      </c>
      <c r="AH142" s="34">
        <f t="shared" si="187"/>
        <v>4.3761305736623318E-4</v>
      </c>
      <c r="AI142" s="34">
        <f t="shared" si="188"/>
        <v>9.3858941427467091E-3</v>
      </c>
      <c r="AJ142" s="34">
        <f t="shared" si="189"/>
        <v>1.8072890700125861E-4</v>
      </c>
      <c r="AK142" s="12">
        <f t="shared" si="190"/>
        <v>0</v>
      </c>
      <c r="AL142" s="12"/>
      <c r="AM142" s="6"/>
      <c r="AN142" s="6"/>
    </row>
    <row r="143" spans="1:40" ht="15.5" x14ac:dyDescent="0.35">
      <c r="A143" s="5" t="s">
        <v>21</v>
      </c>
      <c r="E143" s="3">
        <f>+E43</f>
        <v>425.35337405870723</v>
      </c>
      <c r="F143" s="1"/>
      <c r="G143" s="3">
        <f>+G43</f>
        <v>171.92767832385215</v>
      </c>
      <c r="H143" s="1"/>
      <c r="I143" s="3">
        <f>+I43</f>
        <v>135.5830266638543</v>
      </c>
      <c r="J143" s="1"/>
      <c r="K143" s="3">
        <f>+K43</f>
        <v>23.758266697304197</v>
      </c>
      <c r="L143" s="1"/>
      <c r="M143" s="3">
        <f>+M43</f>
        <v>5.1831423128523246</v>
      </c>
      <c r="N143" s="1"/>
      <c r="O143" s="3">
        <f>+O43</f>
        <v>1534.2214063423826</v>
      </c>
      <c r="P143" s="1"/>
      <c r="Q143" s="3">
        <f>+Q43</f>
        <v>221.99349245988745</v>
      </c>
      <c r="R143" s="1"/>
      <c r="S143" s="3">
        <f>+S43</f>
        <v>31.900236900892555</v>
      </c>
      <c r="T143" s="1"/>
      <c r="U143" s="3">
        <f>+U43</f>
        <v>0</v>
      </c>
      <c r="V143" s="1"/>
      <c r="W143" s="3">
        <f>+W43</f>
        <v>0</v>
      </c>
      <c r="X143" s="3">
        <f>+X43</f>
        <v>2549.9206237597327</v>
      </c>
      <c r="Y143" s="3">
        <f>SUM(E143:W143)</f>
        <v>2549.9206237597327</v>
      </c>
      <c r="AA143" s="5" t="s">
        <v>21</v>
      </c>
      <c r="AB143" s="12">
        <f t="shared" si="181"/>
        <v>425.35337405870723</v>
      </c>
      <c r="AC143" s="12">
        <f t="shared" si="182"/>
        <v>171.92767832385215</v>
      </c>
      <c r="AD143" s="12">
        <f t="shared" si="183"/>
        <v>135.5830266638543</v>
      </c>
      <c r="AE143" s="12">
        <f t="shared" si="184"/>
        <v>23.758266697304197</v>
      </c>
      <c r="AF143" s="12">
        <f t="shared" si="185"/>
        <v>5.1831423128523246</v>
      </c>
      <c r="AG143" s="12">
        <f t="shared" si="186"/>
        <v>1534.2214063423826</v>
      </c>
      <c r="AH143" s="12">
        <f t="shared" si="187"/>
        <v>221.99349245988745</v>
      </c>
      <c r="AI143" s="12">
        <f t="shared" si="188"/>
        <v>31.900236900892555</v>
      </c>
      <c r="AJ143" s="12">
        <f t="shared" si="189"/>
        <v>0</v>
      </c>
      <c r="AK143" s="12">
        <f t="shared" si="190"/>
        <v>0</v>
      </c>
      <c r="AL143" s="12">
        <f t="shared" si="190"/>
        <v>2549.9206237597327</v>
      </c>
      <c r="AM143" s="6"/>
      <c r="AN143" s="6"/>
    </row>
    <row r="144" spans="1:40" ht="15.5" x14ac:dyDescent="0.35">
      <c r="A144" s="5" t="s">
        <v>22</v>
      </c>
      <c r="E144" s="3">
        <f>+E112+E96+E83+E125+E107</f>
        <v>116.23619668703039</v>
      </c>
      <c r="G144" s="3">
        <f>+G112+G96+G83+G125+G107</f>
        <v>46.949912175949741</v>
      </c>
      <c r="I144" s="3">
        <f>+I112+I96+I83+I125+I107</f>
        <v>33.025770689480439</v>
      </c>
      <c r="K144" s="3">
        <f>+K112+K96+K83+K125+K107</f>
        <v>7.3757316549607808</v>
      </c>
      <c r="M144" s="3">
        <f>+M112+M96+M83+M125+M107</f>
        <v>1.4658522404521193</v>
      </c>
      <c r="O144" s="3">
        <f>+O112+O96+O83+O125+O107</f>
        <v>287.27701199900667</v>
      </c>
      <c r="Q144" s="3">
        <f>+Q112+Q96+Q83+Q125+Q107</f>
        <v>28.554362379691298</v>
      </c>
      <c r="S144" s="3">
        <f>+S112+S96+S83+S125+S107</f>
        <v>0</v>
      </c>
      <c r="U144" s="3">
        <f>+U112+U96+U83+U125+U107</f>
        <v>0</v>
      </c>
      <c r="W144" s="3">
        <f>+W112+W96+W83+W125+W107</f>
        <v>0</v>
      </c>
      <c r="X144" s="3">
        <f>+X112+X96+X83+X125+X107</f>
        <v>520.88483782657147</v>
      </c>
      <c r="AA144" s="5" t="s">
        <v>22</v>
      </c>
      <c r="AB144" s="12">
        <f t="shared" si="181"/>
        <v>116.23619668703039</v>
      </c>
      <c r="AC144" s="12">
        <f t="shared" si="182"/>
        <v>46.949912175949741</v>
      </c>
      <c r="AD144" s="12">
        <f t="shared" si="183"/>
        <v>33.025770689480439</v>
      </c>
      <c r="AE144" s="12">
        <f t="shared" si="184"/>
        <v>7.3757316549607808</v>
      </c>
      <c r="AF144" s="12">
        <f t="shared" si="185"/>
        <v>1.4658522404521193</v>
      </c>
      <c r="AG144" s="12">
        <f t="shared" si="186"/>
        <v>287.27701199900667</v>
      </c>
      <c r="AH144" s="12">
        <f t="shared" si="187"/>
        <v>28.554362379691298</v>
      </c>
      <c r="AI144" s="12">
        <f t="shared" si="188"/>
        <v>0</v>
      </c>
      <c r="AJ144" s="12">
        <f t="shared" si="189"/>
        <v>0</v>
      </c>
      <c r="AK144" s="12">
        <f t="shared" si="190"/>
        <v>0</v>
      </c>
      <c r="AL144" s="12">
        <f t="shared" si="190"/>
        <v>520.88483782657147</v>
      </c>
      <c r="AM144" s="6"/>
      <c r="AN144" s="6"/>
    </row>
    <row r="145" spans="1:41" ht="15.5" x14ac:dyDescent="0.35">
      <c r="A145" s="5" t="s">
        <v>23</v>
      </c>
      <c r="E145" s="3">
        <f>+E43-E144</f>
        <v>309.11717737167686</v>
      </c>
      <c r="G145" s="3">
        <f>+G43-G144</f>
        <v>124.9777661479024</v>
      </c>
      <c r="I145" s="3">
        <f>+I43-I144</f>
        <v>102.55725597437386</v>
      </c>
      <c r="K145" s="3">
        <f>+K43-K144</f>
        <v>16.382535042343417</v>
      </c>
      <c r="M145" s="3">
        <f>+M43-M144</f>
        <v>3.7172900724002051</v>
      </c>
      <c r="O145" s="3">
        <f>+O43-O144</f>
        <v>1246.944394343376</v>
      </c>
      <c r="Q145" s="3">
        <f>+Q43-Q144</f>
        <v>193.43913008019615</v>
      </c>
      <c r="S145" s="3">
        <f>+S43-S144</f>
        <v>31.900236900892555</v>
      </c>
      <c r="U145" s="3">
        <f>+U43-U144</f>
        <v>0</v>
      </c>
      <c r="W145" s="3">
        <f>+W43-W144</f>
        <v>0</v>
      </c>
      <c r="X145" s="3">
        <f>+X43-X144</f>
        <v>2029.0357859331612</v>
      </c>
      <c r="AA145" s="5" t="s">
        <v>23</v>
      </c>
      <c r="AB145" s="12">
        <f t="shared" si="181"/>
        <v>309.11717737167686</v>
      </c>
      <c r="AC145" s="12">
        <f t="shared" si="182"/>
        <v>124.9777661479024</v>
      </c>
      <c r="AD145" s="12">
        <f t="shared" si="183"/>
        <v>102.55725597437386</v>
      </c>
      <c r="AE145" s="12">
        <f t="shared" si="184"/>
        <v>16.382535042343417</v>
      </c>
      <c r="AF145" s="12">
        <f t="shared" si="185"/>
        <v>3.7172900724002051</v>
      </c>
      <c r="AG145" s="12">
        <f t="shared" si="186"/>
        <v>1246.944394343376</v>
      </c>
      <c r="AH145" s="12">
        <f t="shared" si="187"/>
        <v>193.43913008019615</v>
      </c>
      <c r="AI145" s="12">
        <f t="shared" si="188"/>
        <v>31.900236900892555</v>
      </c>
      <c r="AJ145" s="12">
        <f t="shared" si="189"/>
        <v>0</v>
      </c>
      <c r="AK145" s="12">
        <f t="shared" si="190"/>
        <v>0</v>
      </c>
      <c r="AL145" s="12">
        <f t="shared" si="190"/>
        <v>2029.0357859331612</v>
      </c>
      <c r="AM145" s="6">
        <f>10*AL145/1000</f>
        <v>20.290357859331614</v>
      </c>
      <c r="AN145" s="6">
        <f>5*AL145/1000</f>
        <v>10.145178929665807</v>
      </c>
    </row>
    <row r="146" spans="1:41" ht="15.5" x14ac:dyDescent="0.35">
      <c r="A146" s="5" t="s">
        <v>178</v>
      </c>
      <c r="E146" s="16">
        <f>-E145/E143</f>
        <v>-0.72673028174689536</v>
      </c>
      <c r="G146" s="16">
        <f>-G145/G143</f>
        <v>-0.72692057129095644</v>
      </c>
      <c r="I146" s="16">
        <f>-I145/I143</f>
        <v>-0.75641662896816764</v>
      </c>
      <c r="K146" s="16">
        <f>-K145/K143</f>
        <v>-0.68955093614646179</v>
      </c>
      <c r="M146" s="16">
        <f>-M145/M143</f>
        <v>-0.71718850226872333</v>
      </c>
      <c r="O146" s="16">
        <f>-O145/O143</f>
        <v>-0.81275387580213643</v>
      </c>
      <c r="Q146" s="16">
        <f>-Q145/Q143</f>
        <v>-0.87137297556210636</v>
      </c>
      <c r="S146" s="16">
        <f>-S145/S143</f>
        <v>-1</v>
      </c>
      <c r="U146" s="16" t="e">
        <f>-U145/U143</f>
        <v>#DIV/0!</v>
      </c>
      <c r="W146" s="16"/>
      <c r="X146" s="16">
        <f>-X145/X143</f>
        <v>-0.79572507748945043</v>
      </c>
      <c r="AA146" s="5" t="s">
        <v>24</v>
      </c>
      <c r="AB146" s="33">
        <f t="shared" si="181"/>
        <v>-0.72673028174689536</v>
      </c>
      <c r="AC146" s="33">
        <f t="shared" si="182"/>
        <v>-0.72692057129095644</v>
      </c>
      <c r="AD146" s="33">
        <f t="shared" si="183"/>
        <v>-0.75641662896816764</v>
      </c>
      <c r="AE146" s="33">
        <f t="shared" si="184"/>
        <v>-0.68955093614646179</v>
      </c>
      <c r="AF146" s="33">
        <f t="shared" si="185"/>
        <v>-0.71718850226872333</v>
      </c>
      <c r="AG146" s="33">
        <f t="shared" si="186"/>
        <v>-0.81275387580213643</v>
      </c>
      <c r="AH146" s="33">
        <f t="shared" si="187"/>
        <v>-0.87137297556210636</v>
      </c>
      <c r="AI146" s="33">
        <f t="shared" si="188"/>
        <v>-1</v>
      </c>
      <c r="AJ146" s="12">
        <f>+V146</f>
        <v>0</v>
      </c>
      <c r="AK146" s="12">
        <f t="shared" ref="AK146" si="192">+W146</f>
        <v>0</v>
      </c>
      <c r="AL146" s="33">
        <f>+X146</f>
        <v>-0.79572507748945043</v>
      </c>
      <c r="AM146" s="6"/>
      <c r="AN146" s="6"/>
    </row>
    <row r="147" spans="1:41" ht="15.5" x14ac:dyDescent="0.35">
      <c r="AB147" s="5"/>
      <c r="AM147" s="2">
        <f>+AM135+AM145</f>
        <v>29.669881587891837</v>
      </c>
      <c r="AN147" s="2">
        <f>+AN135+AN145</f>
        <v>14.834940793945918</v>
      </c>
      <c r="AO147" s="2">
        <f>+AM147-AN147</f>
        <v>14.834940793945918</v>
      </c>
    </row>
    <row r="148" spans="1:41" ht="15.5" x14ac:dyDescent="0.35">
      <c r="E148" s="4" t="s">
        <v>72</v>
      </c>
      <c r="F148" s="4"/>
      <c r="G148" s="4" t="s">
        <v>73</v>
      </c>
      <c r="H148" s="4"/>
      <c r="I148" s="4" t="s">
        <v>80</v>
      </c>
      <c r="J148" s="4"/>
      <c r="K148" s="4" t="s">
        <v>75</v>
      </c>
      <c r="L148" s="4"/>
      <c r="M148" s="4" t="s">
        <v>76</v>
      </c>
      <c r="N148" s="4"/>
      <c r="O148" s="4" t="s">
        <v>77</v>
      </c>
      <c r="P148" s="4"/>
      <c r="Q148" s="4" t="s">
        <v>78</v>
      </c>
      <c r="R148" s="4"/>
      <c r="S148" s="4" t="s">
        <v>79</v>
      </c>
      <c r="T148" s="4"/>
      <c r="U148" s="4" t="s">
        <v>81</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51</v>
      </c>
      <c r="AN148" s="4" t="s">
        <v>52</v>
      </c>
    </row>
    <row r="149" spans="1:41" ht="15.5" x14ac:dyDescent="0.35">
      <c r="A149" t="s">
        <v>25</v>
      </c>
      <c r="E149" s="6">
        <f>+E54</f>
        <v>39.24097554483091</v>
      </c>
      <c r="F149" s="6"/>
      <c r="G149" s="6">
        <f>+G54</f>
        <v>28.554367106873876</v>
      </c>
      <c r="H149" s="6"/>
      <c r="I149" s="6">
        <f>+I54</f>
        <v>5.9884356091383397</v>
      </c>
      <c r="J149" s="6"/>
      <c r="K149" s="6">
        <f>+K54</f>
        <v>1.2219872738118782</v>
      </c>
      <c r="L149" s="6"/>
      <c r="M149" s="6">
        <f>+M54</f>
        <v>1.7603220111080744</v>
      </c>
      <c r="N149" s="6"/>
      <c r="O149" s="6">
        <f>+O54</f>
        <v>96.393232667589899</v>
      </c>
      <c r="P149" s="6"/>
      <c r="Q149" s="6">
        <f>+Q54</f>
        <v>19.978313919365927</v>
      </c>
      <c r="R149" s="6"/>
      <c r="S149" s="6">
        <f>+S54</f>
        <v>6.04150594231914</v>
      </c>
      <c r="T149" s="6"/>
      <c r="U149" s="6">
        <f>+U54</f>
        <v>0.13136323834736008</v>
      </c>
      <c r="V149" s="6"/>
      <c r="W149" s="6">
        <f>+W54</f>
        <v>6.8446654801445401</v>
      </c>
      <c r="X149" s="6">
        <f>+X54</f>
        <v>206.1551687935299</v>
      </c>
      <c r="AA149" t="s">
        <v>25</v>
      </c>
      <c r="AB149" s="12">
        <f>+E149</f>
        <v>39.24097554483091</v>
      </c>
      <c r="AC149" s="12">
        <f>+G149</f>
        <v>28.554367106873876</v>
      </c>
      <c r="AD149" s="12">
        <f>+I149</f>
        <v>5.9884356091383397</v>
      </c>
      <c r="AE149" s="12">
        <f>+K149</f>
        <v>1.2219872738118782</v>
      </c>
      <c r="AF149" s="12">
        <f>+M149</f>
        <v>1.7603220111080744</v>
      </c>
      <c r="AG149" s="12">
        <f>+O149</f>
        <v>96.393232667589899</v>
      </c>
      <c r="AH149" s="12">
        <f>+Q149</f>
        <v>19.978313919365927</v>
      </c>
      <c r="AI149" s="12">
        <f>+S149</f>
        <v>6.04150594231914</v>
      </c>
      <c r="AJ149" s="12">
        <f>+U149</f>
        <v>0.13136323834736008</v>
      </c>
      <c r="AK149" s="12">
        <f>+W149</f>
        <v>6.8446654801445401</v>
      </c>
      <c r="AL149" s="12">
        <f>+X149</f>
        <v>206.1551687935299</v>
      </c>
      <c r="AM149" s="2">
        <f>+AL149</f>
        <v>206.1551687935299</v>
      </c>
      <c r="AN149" s="3">
        <f>+AL149</f>
        <v>206.1551687935299</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26.447566086842599</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21.196267636613101</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4.1252389220740087</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0.96592884721136674</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1.4352278990148088</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68.195444570844913</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16.256087754951423</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4.7242975488515127</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0.13133612497496516</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6.2566183934213697</v>
      </c>
      <c r="X150" s="2">
        <f>0.001*($C73*X73+$C74*X74+$C75*X75+$C76*X76+$C79*X79+$C80*X80+$C81*X81+$C82*X82+$C83*X83+$C84*X84+$C88*X88+$C89*X89+$C92*X92+$C93*X93+$C94*X94+$C95*X95+$C96*X96+$C97*X97+$C101*X101+$C102*X102+$C106*X106+$C107*X107+$C108*X108+$C109*X109+$C110*X110+$C111*X111+$C112*X112+$C113*X113+$N$2*($C117*X117+$C118*X118+$C121*X121+$C122*X122+$C123*X123+$C124*X124+$C125*X125+$C126*X126))</f>
        <v>149.73401378480008</v>
      </c>
      <c r="AA150" t="s">
        <v>26</v>
      </c>
      <c r="AB150" s="12">
        <f t="shared" ref="AB150:AB152" si="193">+E150</f>
        <v>26.447566086842599</v>
      </c>
      <c r="AC150" s="12">
        <f t="shared" ref="AC150:AC152" si="194">+G150</f>
        <v>21.196267636613101</v>
      </c>
      <c r="AD150" s="12">
        <f t="shared" ref="AD150:AD152" si="195">+I150</f>
        <v>4.1252389220740087</v>
      </c>
      <c r="AE150" s="12">
        <f t="shared" ref="AE150:AE152" si="196">+K150</f>
        <v>0.96592884721136674</v>
      </c>
      <c r="AF150" s="12">
        <f t="shared" ref="AF150:AF152" si="197">+M150</f>
        <v>1.4352278990148088</v>
      </c>
      <c r="AG150" s="12">
        <f t="shared" ref="AG150:AG152" si="198">+O150</f>
        <v>68.195444570844913</v>
      </c>
      <c r="AH150" s="12">
        <f t="shared" ref="AH150:AH152" si="199">+Q150</f>
        <v>16.256087754951423</v>
      </c>
      <c r="AI150" s="12">
        <f t="shared" ref="AI150:AI152" si="200">+S150</f>
        <v>4.7242975488515127</v>
      </c>
      <c r="AJ150" s="12">
        <f t="shared" ref="AJ150:AJ152" si="201">+U150</f>
        <v>0.13133612497496516</v>
      </c>
      <c r="AK150" s="12">
        <f t="shared" ref="AK150:AK152" si="202">+W150</f>
        <v>6.2566183934213697</v>
      </c>
      <c r="AL150" s="12">
        <f t="shared" ref="AL150:AL152" si="203">+X150</f>
        <v>149.73401378480008</v>
      </c>
      <c r="AM150" s="2">
        <f>+AL150+AO147</f>
        <v>164.568954578746</v>
      </c>
      <c r="AN150" s="2">
        <f>+AL150+AM147</f>
        <v>179.40389537269192</v>
      </c>
    </row>
    <row r="151" spans="1:41" ht="15.5" x14ac:dyDescent="0.35">
      <c r="A151" t="s">
        <v>35</v>
      </c>
      <c r="E151" s="2">
        <f>+E150-E149</f>
        <v>-12.793409457988311</v>
      </c>
      <c r="F151" s="2"/>
      <c r="G151" s="2">
        <f t="shared" ref="G151:W151" si="204">+G150-G149</f>
        <v>-7.3580994702607754</v>
      </c>
      <c r="H151" s="2"/>
      <c r="I151" s="2">
        <f t="shared" ref="I151" si="205">+I150-I149</f>
        <v>-1.8631966870643311</v>
      </c>
      <c r="J151" s="2"/>
      <c r="K151" s="2">
        <f t="shared" ref="K151" si="206">+K150-K149</f>
        <v>-0.25605842660051148</v>
      </c>
      <c r="L151" s="2"/>
      <c r="M151" s="2">
        <f t="shared" si="204"/>
        <v>-0.32509411209326555</v>
      </c>
      <c r="N151" s="2"/>
      <c r="O151" s="2">
        <f t="shared" si="204"/>
        <v>-28.197788096744986</v>
      </c>
      <c r="P151" s="2"/>
      <c r="Q151" s="2">
        <f t="shared" si="204"/>
        <v>-3.7222261644145043</v>
      </c>
      <c r="R151" s="2"/>
      <c r="S151" s="2">
        <f t="shared" si="204"/>
        <v>-1.3172083934676273</v>
      </c>
      <c r="T151" s="2"/>
      <c r="U151" s="2">
        <f t="shared" si="204"/>
        <v>-2.7113372394915736E-5</v>
      </c>
      <c r="V151" s="2"/>
      <c r="W151" s="2">
        <f t="shared" si="204"/>
        <v>-0.58804708672317041</v>
      </c>
      <c r="X151" s="3">
        <f>SUM(E151:W151)</f>
        <v>-56.421155008729876</v>
      </c>
      <c r="AA151" t="s">
        <v>27</v>
      </c>
      <c r="AB151" s="12">
        <f t="shared" si="193"/>
        <v>-12.793409457988311</v>
      </c>
      <c r="AC151" s="12">
        <f t="shared" si="194"/>
        <v>-7.3580994702607754</v>
      </c>
      <c r="AD151" s="12">
        <f t="shared" si="195"/>
        <v>-1.8631966870643311</v>
      </c>
      <c r="AE151" s="12">
        <f t="shared" si="196"/>
        <v>-0.25605842660051148</v>
      </c>
      <c r="AF151" s="12">
        <f t="shared" si="197"/>
        <v>-0.32509411209326555</v>
      </c>
      <c r="AG151" s="12">
        <f t="shared" si="198"/>
        <v>-28.197788096744986</v>
      </c>
      <c r="AH151" s="12">
        <f t="shared" si="199"/>
        <v>-3.7222261644145043</v>
      </c>
      <c r="AI151" s="12">
        <f t="shared" si="200"/>
        <v>-1.3172083934676273</v>
      </c>
      <c r="AJ151" s="12">
        <f t="shared" si="201"/>
        <v>-2.7113372394915736E-5</v>
      </c>
      <c r="AK151" s="12">
        <f t="shared" si="202"/>
        <v>-0.58804708672317041</v>
      </c>
      <c r="AL151" s="12">
        <f t="shared" si="203"/>
        <v>-56.421155008729876</v>
      </c>
      <c r="AM151" s="2">
        <f>+AM150-AM149</f>
        <v>-41.586214214783894</v>
      </c>
      <c r="AN151" s="2">
        <f>+AN150-AN149</f>
        <v>-26.751273420837975</v>
      </c>
    </row>
    <row r="152" spans="1:41" ht="15.5" x14ac:dyDescent="0.35">
      <c r="A152" t="s">
        <v>28</v>
      </c>
      <c r="E152" s="2">
        <f>100*E151/E149</f>
        <v>-32.602169748232846</v>
      </c>
      <c r="F152" s="2"/>
      <c r="G152" s="2">
        <f>100*G151/G149</f>
        <v>-25.768735979056125</v>
      </c>
      <c r="H152" s="2"/>
      <c r="I152" s="2">
        <f>100*I151/I149</f>
        <v>-31.11324574019126</v>
      </c>
      <c r="J152" s="2"/>
      <c r="K152" s="2">
        <f>100*K151/K149</f>
        <v>-20.954262952490538</v>
      </c>
      <c r="L152" s="2"/>
      <c r="M152" s="2">
        <f>100*M151/M149</f>
        <v>-18.467877470249192</v>
      </c>
      <c r="N152" s="2"/>
      <c r="O152" s="2">
        <f>100*O151/O149</f>
        <v>-29.252871095198646</v>
      </c>
      <c r="P152" s="2"/>
      <c r="Q152" s="2">
        <f>100*Q151/Q149</f>
        <v>-18.631332851399307</v>
      </c>
      <c r="R152" s="2"/>
      <c r="S152" s="2">
        <f>100*S151/S149</f>
        <v>-21.802649969123316</v>
      </c>
      <c r="T152" s="2"/>
      <c r="U152" s="2">
        <f>100*U151/U149</f>
        <v>-2.0640000000015694E-2</v>
      </c>
      <c r="V152" s="2"/>
      <c r="W152" s="2">
        <f>100*W151/W149</f>
        <v>-8.5913195966846949</v>
      </c>
      <c r="X152" s="2">
        <f t="shared" ref="X152" si="207">100*X151/X149</f>
        <v>-27.368295123969084</v>
      </c>
      <c r="AA152" t="s">
        <v>28</v>
      </c>
      <c r="AB152" s="6">
        <f t="shared" si="193"/>
        <v>-32.602169748232846</v>
      </c>
      <c r="AC152" s="6">
        <f t="shared" si="194"/>
        <v>-25.768735979056125</v>
      </c>
      <c r="AD152" s="6">
        <f t="shared" si="195"/>
        <v>-31.11324574019126</v>
      </c>
      <c r="AE152" s="6">
        <f t="shared" si="196"/>
        <v>-20.954262952490538</v>
      </c>
      <c r="AF152" s="6">
        <f t="shared" si="197"/>
        <v>-18.467877470249192</v>
      </c>
      <c r="AG152" s="6">
        <f t="shared" si="198"/>
        <v>-29.252871095198646</v>
      </c>
      <c r="AH152" s="6">
        <f t="shared" si="199"/>
        <v>-18.631332851399307</v>
      </c>
      <c r="AI152" s="6">
        <f t="shared" si="200"/>
        <v>-21.802649969123316</v>
      </c>
      <c r="AJ152" s="6">
        <f t="shared" si="201"/>
        <v>-2.0640000000015694E-2</v>
      </c>
      <c r="AK152" s="6">
        <f t="shared" si="202"/>
        <v>-8.5913195966846949</v>
      </c>
      <c r="AL152" s="6">
        <f t="shared" si="203"/>
        <v>-27.368295123969084</v>
      </c>
      <c r="AM152" s="2">
        <f>100*AM151/AM149</f>
        <v>-20.172287921838933</v>
      </c>
      <c r="AN152" s="2">
        <f>100*AN151/AN149</f>
        <v>-12.976280719708811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26C72-8812-47D9-B2D5-51E8696B290E}">
  <dimension ref="A2:AZ152"/>
  <sheetViews>
    <sheetView zoomScale="50" zoomScaleNormal="50" workbookViewId="0">
      <selection activeCell="O3" sqref="O3"/>
    </sheetView>
  </sheetViews>
  <sheetFormatPr defaultRowHeight="14.5" x14ac:dyDescent="0.35"/>
  <cols>
    <col min="1" max="1" width="67.453125" customWidth="1"/>
    <col min="27" max="27" width="68.36328125" customWidth="1"/>
  </cols>
  <sheetData>
    <row r="2" spans="1:25" x14ac:dyDescent="0.35">
      <c r="N2">
        <f>+Koko_maa!N1</f>
        <v>0</v>
      </c>
      <c r="O2" t="s">
        <v>186</v>
      </c>
    </row>
    <row r="3" spans="1:25" x14ac:dyDescent="0.35">
      <c r="A3" s="8" t="s">
        <v>64</v>
      </c>
      <c r="O3" t="s">
        <v>304</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72</v>
      </c>
    </row>
    <row r="7" spans="1:25" ht="15.5" x14ac:dyDescent="0.35">
      <c r="A7" s="4" t="s">
        <v>73</v>
      </c>
    </row>
    <row r="8" spans="1:25" ht="15.5" x14ac:dyDescent="0.35">
      <c r="A8" s="4" t="s">
        <v>74</v>
      </c>
    </row>
    <row r="9" spans="1:25" ht="15.5" x14ac:dyDescent="0.35">
      <c r="A9" s="4" t="s">
        <v>75</v>
      </c>
    </row>
    <row r="10" spans="1:25" ht="15.5" x14ac:dyDescent="0.35">
      <c r="A10" s="4" t="s">
        <v>76</v>
      </c>
    </row>
    <row r="11" spans="1:25" ht="15.5" x14ac:dyDescent="0.35">
      <c r="A11" s="4" t="s">
        <v>77</v>
      </c>
    </row>
    <row r="12" spans="1:25" ht="15.5" x14ac:dyDescent="0.35">
      <c r="A12" s="4" t="s">
        <v>78</v>
      </c>
      <c r="F12" s="9"/>
    </row>
    <row r="13" spans="1:25" ht="15.5" x14ac:dyDescent="0.35">
      <c r="A13" s="4" t="s">
        <v>79</v>
      </c>
    </row>
    <row r="14" spans="1:25" ht="15.5" x14ac:dyDescent="0.35">
      <c r="A14" s="22"/>
      <c r="B14" s="24"/>
      <c r="C14" s="24"/>
      <c r="D14" s="24"/>
      <c r="E14" s="22" t="s">
        <v>72</v>
      </c>
      <c r="F14" s="22" t="s">
        <v>73</v>
      </c>
      <c r="G14" s="22" t="s">
        <v>80</v>
      </c>
      <c r="H14" s="22" t="s">
        <v>75</v>
      </c>
      <c r="I14" s="22" t="s">
        <v>76</v>
      </c>
      <c r="J14" s="22" t="s">
        <v>77</v>
      </c>
      <c r="K14" s="22" t="s">
        <v>78</v>
      </c>
      <c r="L14" s="22" t="s">
        <v>79</v>
      </c>
      <c r="M14" s="22" t="s">
        <v>81</v>
      </c>
      <c r="N14" s="22" t="s">
        <v>9</v>
      </c>
    </row>
    <row r="15" spans="1:25" ht="15.5" x14ac:dyDescent="0.35">
      <c r="A15" s="22" t="s">
        <v>82</v>
      </c>
      <c r="B15" s="24"/>
      <c r="C15" s="24"/>
      <c r="D15" s="24"/>
      <c r="E15" s="53">
        <v>11239</v>
      </c>
      <c r="F15" s="53">
        <v>14455.108000000009</v>
      </c>
      <c r="G15" s="53">
        <v>85513.000000000015</v>
      </c>
      <c r="H15" s="53">
        <v>49959.17399999997</v>
      </c>
      <c r="I15" s="53">
        <v>2391.802000000001</v>
      </c>
      <c r="J15" s="53">
        <v>5721.4359999999997</v>
      </c>
      <c r="K15" s="53">
        <v>2123.4430000000002</v>
      </c>
      <c r="L15" s="53">
        <v>611.0870000000001</v>
      </c>
      <c r="M15" s="53">
        <v>5</v>
      </c>
      <c r="N15" s="54">
        <v>0</v>
      </c>
      <c r="O15" s="3">
        <v>172019.05</v>
      </c>
    </row>
    <row r="16" spans="1:25" ht="15.5" x14ac:dyDescent="0.35">
      <c r="A16" s="55" t="s">
        <v>65</v>
      </c>
      <c r="B16" s="26"/>
      <c r="C16" s="26"/>
      <c r="D16" s="26"/>
      <c r="E16" s="26">
        <v>13397.109396973558</v>
      </c>
      <c r="F16" s="26">
        <v>16351.518629119886</v>
      </c>
      <c r="G16" s="26">
        <v>22619.650472935762</v>
      </c>
      <c r="H16" s="26">
        <v>18091.04780374897</v>
      </c>
      <c r="I16" s="26">
        <v>2854.8225369636025</v>
      </c>
      <c r="J16" s="26">
        <v>157413.21063681575</v>
      </c>
      <c r="K16" s="26">
        <v>56587.532085699924</v>
      </c>
      <c r="L16" s="26">
        <v>2105.9876731283935</v>
      </c>
      <c r="M16" s="26">
        <v>828.78062578064078</v>
      </c>
      <c r="N16" s="26">
        <v>2191.6966067329076</v>
      </c>
      <c r="O16" s="3">
        <v>292441.35646789934</v>
      </c>
    </row>
    <row r="17" spans="1:22" ht="15.5" x14ac:dyDescent="0.35">
      <c r="A17" s="56" t="s">
        <v>83</v>
      </c>
      <c r="B17" s="26"/>
      <c r="C17" s="26"/>
      <c r="D17" s="26"/>
      <c r="E17" s="26">
        <v>85.326793677838481</v>
      </c>
      <c r="F17" s="26">
        <v>154.92610378379413</v>
      </c>
      <c r="G17" s="26">
        <v>192.22675693614622</v>
      </c>
      <c r="H17" s="26">
        <v>190.00268128788315</v>
      </c>
      <c r="I17" s="26">
        <v>25.732112031207912</v>
      </c>
      <c r="J17" s="26">
        <v>998.82707104673273</v>
      </c>
      <c r="K17" s="26">
        <v>336.23877254140893</v>
      </c>
      <c r="L17" s="26">
        <v>14.468632305711081</v>
      </c>
      <c r="M17" s="26">
        <v>6.9537693116425867</v>
      </c>
      <c r="N17" s="26">
        <v>25.052789874948189</v>
      </c>
      <c r="O17" s="3">
        <v>2029.7554827973136</v>
      </c>
    </row>
    <row r="18" spans="1:22" ht="15.5" x14ac:dyDescent="0.35">
      <c r="A18" s="56" t="s">
        <v>84</v>
      </c>
      <c r="B18" s="26"/>
      <c r="C18" s="26"/>
      <c r="D18" s="26"/>
      <c r="E18" s="26">
        <v>92.91330819617221</v>
      </c>
      <c r="F18" s="53">
        <v>135.98207168518502</v>
      </c>
      <c r="G18" s="26">
        <v>128.84242303148631</v>
      </c>
      <c r="H18" s="26">
        <v>125.49032941020059</v>
      </c>
      <c r="I18" s="26">
        <v>25.918622486881279</v>
      </c>
      <c r="J18" s="26">
        <v>784.27855462032733</v>
      </c>
      <c r="K18" s="26">
        <v>272.86876650225128</v>
      </c>
      <c r="L18" s="26">
        <v>16.685138249017275</v>
      </c>
      <c r="M18" s="26">
        <v>2.3435358187492583</v>
      </c>
      <c r="N18" s="26">
        <v>20.347303074895095</v>
      </c>
      <c r="O18" s="3">
        <v>1605.6700530751655</v>
      </c>
    </row>
    <row r="19" spans="1:22" ht="15.5" x14ac:dyDescent="0.35">
      <c r="A19" s="56" t="s">
        <v>85</v>
      </c>
      <c r="B19" s="26"/>
      <c r="C19" s="26"/>
      <c r="D19" s="26"/>
      <c r="E19" s="26">
        <v>118.90162015044274</v>
      </c>
      <c r="F19" s="53">
        <v>294.7898907974174</v>
      </c>
      <c r="G19" s="26">
        <v>284.91323691746811</v>
      </c>
      <c r="H19" s="26">
        <v>201.30955268291729</v>
      </c>
      <c r="I19" s="26">
        <v>26.691649294939559</v>
      </c>
      <c r="J19" s="26">
        <v>1131.7584001135706</v>
      </c>
      <c r="K19" s="26">
        <v>497.97481401120251</v>
      </c>
      <c r="L19" s="26">
        <v>13.451016084655869</v>
      </c>
      <c r="M19" s="26">
        <v>5.8187552972496697</v>
      </c>
      <c r="N19" s="26">
        <v>16.534012604789528</v>
      </c>
      <c r="O19" s="3">
        <v>2592.1429479546528</v>
      </c>
    </row>
    <row r="20" spans="1:22" ht="15.5" x14ac:dyDescent="0.35">
      <c r="A20" s="55" t="s">
        <v>66</v>
      </c>
      <c r="B20" s="26"/>
      <c r="C20" s="26"/>
      <c r="D20" s="26"/>
      <c r="E20" s="26">
        <f>E17*$N$2+E18+E19</f>
        <v>211.81492834661495</v>
      </c>
      <c r="F20" s="26">
        <f t="shared" ref="F20:O20" si="0">F17*$N$2+F18+F19</f>
        <v>430.77196248260242</v>
      </c>
      <c r="G20" s="26">
        <f t="shared" si="0"/>
        <v>413.75565994895442</v>
      </c>
      <c r="H20" s="26">
        <f t="shared" si="0"/>
        <v>326.79988209311784</v>
      </c>
      <c r="I20" s="26">
        <f t="shared" si="0"/>
        <v>52.610271781820842</v>
      </c>
      <c r="J20" s="26">
        <f t="shared" si="0"/>
        <v>1916.0369547338978</v>
      </c>
      <c r="K20" s="26">
        <f t="shared" si="0"/>
        <v>770.84358051345384</v>
      </c>
      <c r="L20" s="26">
        <f t="shared" si="0"/>
        <v>30.136154333673144</v>
      </c>
      <c r="M20" s="26">
        <f t="shared" si="0"/>
        <v>8.1622911159989275</v>
      </c>
      <c r="N20" s="26">
        <f t="shared" si="0"/>
        <v>36.881315679684619</v>
      </c>
      <c r="O20" s="3">
        <f t="shared" si="0"/>
        <v>4197.8130010298182</v>
      </c>
      <c r="P20" s="3">
        <f t="shared" ref="P20" si="1">SUM(E20:N20)</f>
        <v>4197.81300102982</v>
      </c>
    </row>
    <row r="21" spans="1:22" ht="15.5" x14ac:dyDescent="0.35">
      <c r="A21" s="55" t="s">
        <v>67</v>
      </c>
      <c r="B21" s="26"/>
      <c r="C21" s="26"/>
      <c r="D21" s="26"/>
      <c r="E21" s="26">
        <v>75.738798318728101</v>
      </c>
      <c r="F21" s="26">
        <v>115.01031332754759</v>
      </c>
      <c r="G21" s="26">
        <v>327.85553097516345</v>
      </c>
      <c r="H21" s="26">
        <v>246.72449391349397</v>
      </c>
      <c r="I21" s="26">
        <v>8.3607417627492726</v>
      </c>
      <c r="J21" s="26">
        <v>1121.720386433024</v>
      </c>
      <c r="K21" s="26">
        <v>518.6771529225025</v>
      </c>
      <c r="L21" s="26">
        <v>6.6379362126486665</v>
      </c>
      <c r="M21" s="26">
        <v>2.4910854150212676</v>
      </c>
      <c r="N21" s="26">
        <v>0</v>
      </c>
      <c r="O21" s="3">
        <v>2423.2164392808791</v>
      </c>
      <c r="T21">
        <v>12</v>
      </c>
      <c r="U21">
        <v>270</v>
      </c>
      <c r="V21">
        <f>+T21*U21</f>
        <v>3240</v>
      </c>
    </row>
    <row r="22" spans="1:22" ht="15.5" x14ac:dyDescent="0.35">
      <c r="A22" s="55" t="s">
        <v>68</v>
      </c>
      <c r="B22" s="26"/>
      <c r="C22" s="26"/>
      <c r="D22" s="26"/>
      <c r="E22" s="26">
        <v>126.05132855345339</v>
      </c>
      <c r="F22" s="26">
        <v>282.90106007535383</v>
      </c>
      <c r="G22" s="26">
        <v>60.173810112081064</v>
      </c>
      <c r="H22" s="26">
        <v>74.848189712441382</v>
      </c>
      <c r="I22" s="26">
        <v>40.717273260510147</v>
      </c>
      <c r="J22" s="26">
        <v>575.36023987536998</v>
      </c>
      <c r="K22" s="26">
        <v>204.09166149599747</v>
      </c>
      <c r="L22" s="26">
        <v>17.056096439660813</v>
      </c>
      <c r="M22" s="26">
        <v>1.3366286560923559</v>
      </c>
      <c r="N22" s="26">
        <v>0</v>
      </c>
      <c r="O22" s="3">
        <v>1382.5362881809604</v>
      </c>
    </row>
    <row r="23" spans="1:22" ht="15.5" x14ac:dyDescent="0.35">
      <c r="A23" s="55" t="s">
        <v>86</v>
      </c>
      <c r="B23" s="26"/>
      <c r="C23" s="26"/>
      <c r="D23" s="26"/>
      <c r="E23" s="26">
        <v>6.0842844074568756</v>
      </c>
      <c r="F23" s="26">
        <v>15.116510007949676</v>
      </c>
      <c r="G23" s="26">
        <v>13.80179817455525</v>
      </c>
      <c r="H23" s="26">
        <v>4.4631561043499852</v>
      </c>
      <c r="I23" s="26">
        <v>1.2211519311801371</v>
      </c>
      <c r="J23" s="26">
        <v>183.67768669088579</v>
      </c>
      <c r="K23" s="26">
        <v>41.791526121324146</v>
      </c>
      <c r="L23" s="26">
        <v>1.7858785549347249</v>
      </c>
      <c r="M23" s="26">
        <v>0.14871624545825229</v>
      </c>
      <c r="N23" s="26">
        <v>0</v>
      </c>
      <c r="O23" s="3">
        <v>268.09070823809486</v>
      </c>
    </row>
    <row r="24" spans="1:22" ht="15.5" x14ac:dyDescent="0.35">
      <c r="A24" s="57" t="s">
        <v>87</v>
      </c>
      <c r="B24" s="27"/>
      <c r="C24" s="27"/>
      <c r="D24" s="27"/>
      <c r="E24" s="27">
        <v>4.6087928993165512</v>
      </c>
      <c r="F24" s="27">
        <v>10.519019084623221</v>
      </c>
      <c r="G24" s="27">
        <v>3.7370459571931747</v>
      </c>
      <c r="H24" s="27">
        <v>13.954071107086943</v>
      </c>
      <c r="I24" s="27">
        <v>0</v>
      </c>
      <c r="J24" s="27">
        <v>15.723202884140012</v>
      </c>
      <c r="K24" s="27">
        <v>14.2283966015125</v>
      </c>
      <c r="L24" s="27">
        <v>6.152365309548733</v>
      </c>
      <c r="M24" s="27">
        <v>0</v>
      </c>
      <c r="N24" s="27">
        <v>16.901463549641651</v>
      </c>
      <c r="O24" s="2">
        <v>12.640186297154834</v>
      </c>
    </row>
    <row r="25" spans="1:22" ht="15.5" x14ac:dyDescent="0.35">
      <c r="A25" s="22" t="s">
        <v>88</v>
      </c>
      <c r="B25" s="24"/>
      <c r="C25" s="24"/>
      <c r="D25" s="24"/>
      <c r="E25" s="53">
        <v>104.81508568666042</v>
      </c>
      <c r="F25" s="53">
        <v>226.04305818903015</v>
      </c>
      <c r="G25" s="53">
        <v>140.30814147204458</v>
      </c>
      <c r="H25" s="53">
        <v>156.33318540644703</v>
      </c>
      <c r="I25" s="53">
        <v>16.361497678340012</v>
      </c>
      <c r="J25" s="53">
        <v>912.17661088785349</v>
      </c>
      <c r="K25" s="53">
        <v>405.32659946816682</v>
      </c>
      <c r="L25" s="53">
        <v>12.563668597575957</v>
      </c>
      <c r="M25" s="26">
        <v>0</v>
      </c>
      <c r="N25" s="26">
        <v>11.964722889042696</v>
      </c>
      <c r="O25" s="3">
        <v>1985.8925702751612</v>
      </c>
    </row>
    <row r="26" spans="1:22" ht="15.5" x14ac:dyDescent="0.35">
      <c r="A26" s="22" t="s">
        <v>89</v>
      </c>
      <c r="B26" s="24"/>
      <c r="C26" s="24"/>
      <c r="D26" s="24"/>
      <c r="E26" s="53">
        <v>5.4799294266659428</v>
      </c>
      <c r="F26" s="53">
        <v>31.00900487252029</v>
      </c>
      <c r="G26" s="53">
        <v>10.647338601732454</v>
      </c>
      <c r="H26" s="53">
        <v>28.090878126732932</v>
      </c>
      <c r="I26" s="53">
        <v>0</v>
      </c>
      <c r="J26" s="53">
        <v>177.94866940815379</v>
      </c>
      <c r="K26" s="53">
        <v>70.853831513158127</v>
      </c>
      <c r="L26" s="53">
        <v>0.82755564737418796</v>
      </c>
      <c r="M26" s="53">
        <v>0</v>
      </c>
      <c r="N26" s="53">
        <v>2.794490113691658</v>
      </c>
      <c r="O26" s="3">
        <v>327.6516977100294</v>
      </c>
    </row>
    <row r="27" spans="1:22" ht="15.5" x14ac:dyDescent="0.35">
      <c r="A27" s="22" t="s">
        <v>90</v>
      </c>
      <c r="B27" s="24"/>
      <c r="C27" s="24"/>
      <c r="D27" s="24"/>
      <c r="E27" s="26">
        <v>113.42169072377679</v>
      </c>
      <c r="F27" s="26">
        <v>263.78088592489712</v>
      </c>
      <c r="G27" s="26">
        <v>274.26589831573568</v>
      </c>
      <c r="H27" s="26">
        <v>173.21867455618434</v>
      </c>
      <c r="I27" s="26">
        <v>26.691649294939559</v>
      </c>
      <c r="J27" s="26">
        <v>953.80973070541677</v>
      </c>
      <c r="K27" s="26">
        <v>427.12098249804438</v>
      </c>
      <c r="L27" s="26">
        <v>12.623460437281681</v>
      </c>
      <c r="M27" s="26">
        <v>5.8187552972496697</v>
      </c>
      <c r="N27" s="26"/>
      <c r="O27" s="3">
        <v>2250.7517277535258</v>
      </c>
    </row>
    <row r="28" spans="1:22" ht="15.5" x14ac:dyDescent="0.35">
      <c r="A28" s="55" t="s">
        <v>91</v>
      </c>
      <c r="B28" s="26"/>
      <c r="C28" s="26"/>
      <c r="D28" s="26"/>
      <c r="E28" s="58">
        <v>0</v>
      </c>
      <c r="F28" s="26">
        <v>0</v>
      </c>
      <c r="G28" s="26">
        <v>0</v>
      </c>
      <c r="H28" s="26">
        <v>0.6</v>
      </c>
      <c r="I28" s="26">
        <v>0</v>
      </c>
      <c r="J28" s="26">
        <v>9.5</v>
      </c>
      <c r="K28" s="26">
        <v>0.2</v>
      </c>
      <c r="L28" s="26">
        <v>0</v>
      </c>
      <c r="M28" s="26">
        <v>0</v>
      </c>
      <c r="N28" s="26">
        <v>1</v>
      </c>
      <c r="O28" s="3">
        <v>11.299999999999999</v>
      </c>
    </row>
    <row r="29" spans="1:22" ht="15.5" x14ac:dyDescent="0.35">
      <c r="A29" s="22" t="s">
        <v>92</v>
      </c>
      <c r="B29" s="24"/>
      <c r="C29" s="24"/>
      <c r="D29" s="24"/>
      <c r="E29" s="59">
        <v>0</v>
      </c>
      <c r="F29" s="59">
        <v>56.750908699292488</v>
      </c>
      <c r="G29" s="59">
        <v>14.266445045121687</v>
      </c>
      <c r="H29" s="59">
        <v>5.3845239279844109E-2</v>
      </c>
      <c r="I29" s="59">
        <v>0</v>
      </c>
      <c r="J29" s="59">
        <v>42.145039457748105</v>
      </c>
      <c r="K29" s="59">
        <v>14.745773745140951</v>
      </c>
      <c r="L29" s="59">
        <v>7.3777367983088616E-5</v>
      </c>
      <c r="M29" s="59">
        <v>0</v>
      </c>
      <c r="N29" s="59">
        <v>0</v>
      </c>
      <c r="O29" s="3">
        <v>127.96208596395107</v>
      </c>
    </row>
    <row r="30" spans="1:22" ht="15.5" x14ac:dyDescent="0.35">
      <c r="A30" s="4"/>
      <c r="E30" s="9"/>
      <c r="F30" s="9"/>
      <c r="G30" s="9"/>
      <c r="H30" s="9"/>
      <c r="I30" s="9"/>
      <c r="J30" s="9"/>
      <c r="K30" s="9"/>
      <c r="L30" s="9"/>
      <c r="M30" s="9"/>
      <c r="N30" s="9"/>
    </row>
    <row r="31" spans="1:22" ht="15.5" x14ac:dyDescent="0.35">
      <c r="A31" s="4" t="s">
        <v>93</v>
      </c>
      <c r="E31" s="4"/>
      <c r="F31" s="4"/>
    </row>
    <row r="32" spans="1:22" ht="15.5" x14ac:dyDescent="0.35">
      <c r="A32" s="4" t="s">
        <v>180</v>
      </c>
      <c r="E32" t="s">
        <v>95</v>
      </c>
      <c r="G32" t="s">
        <v>95</v>
      </c>
      <c r="I32" t="s">
        <v>95</v>
      </c>
      <c r="K32" t="s">
        <v>95</v>
      </c>
      <c r="M32" t="s">
        <v>95</v>
      </c>
      <c r="O32" t="s">
        <v>95</v>
      </c>
      <c r="Q32" t="s">
        <v>95</v>
      </c>
      <c r="S32" t="s">
        <v>95</v>
      </c>
    </row>
    <row r="33" spans="1:39" ht="23.5" x14ac:dyDescent="0.55000000000000004">
      <c r="A33" s="14" t="s">
        <v>64</v>
      </c>
      <c r="E33" s="4" t="s">
        <v>72</v>
      </c>
      <c r="F33" s="4"/>
      <c r="G33" s="4" t="s">
        <v>73</v>
      </c>
      <c r="H33" s="4"/>
      <c r="I33" s="4" t="s">
        <v>80</v>
      </c>
      <c r="J33" s="4"/>
      <c r="K33" s="4" t="s">
        <v>75</v>
      </c>
      <c r="L33" s="4"/>
      <c r="M33" s="4" t="s">
        <v>76</v>
      </c>
      <c r="N33" s="4"/>
      <c r="O33" s="4" t="s">
        <v>77</v>
      </c>
      <c r="P33" s="4"/>
      <c r="Q33" s="4" t="s">
        <v>78</v>
      </c>
      <c r="R33" s="4"/>
      <c r="S33" s="4" t="s">
        <v>79</v>
      </c>
      <c r="T33" s="4"/>
      <c r="U33" s="4" t="s">
        <v>81</v>
      </c>
      <c r="V33" s="4"/>
      <c r="W33" s="4" t="s">
        <v>9</v>
      </c>
      <c r="X33" s="4" t="s">
        <v>10</v>
      </c>
      <c r="AB33" s="4" t="s">
        <v>0</v>
      </c>
      <c r="AC33" s="4" t="s">
        <v>1</v>
      </c>
      <c r="AD33" s="4" t="s">
        <v>2</v>
      </c>
      <c r="AE33" s="4" t="s">
        <v>3</v>
      </c>
      <c r="AF33" s="4" t="s">
        <v>4</v>
      </c>
      <c r="AG33" s="4" t="s">
        <v>5</v>
      </c>
      <c r="AH33" s="4" t="s">
        <v>6</v>
      </c>
      <c r="AI33" s="4" t="s">
        <v>79</v>
      </c>
      <c r="AJ33" s="4" t="s">
        <v>81</v>
      </c>
      <c r="AK33" s="4" t="s">
        <v>9</v>
      </c>
      <c r="AL33" s="4" t="s">
        <v>10</v>
      </c>
    </row>
    <row r="34" spans="1:39" ht="23.5" x14ac:dyDescent="0.55000000000000004">
      <c r="A34" s="14" t="s">
        <v>96</v>
      </c>
      <c r="E34" s="9">
        <f>+E15</f>
        <v>11239</v>
      </c>
      <c r="F34" s="9"/>
      <c r="G34" s="9">
        <f>+F15</f>
        <v>14455.108000000009</v>
      </c>
      <c r="H34" s="9"/>
      <c r="I34" s="10">
        <f>+G15</f>
        <v>85513.000000000015</v>
      </c>
      <c r="J34" s="9"/>
      <c r="K34" s="10">
        <f>+H15</f>
        <v>49959.17399999997</v>
      </c>
      <c r="L34" s="9"/>
      <c r="M34" s="9">
        <f>+I15</f>
        <v>2391.802000000001</v>
      </c>
      <c r="N34" s="9"/>
      <c r="O34" s="9">
        <f>+J15</f>
        <v>5721.4359999999997</v>
      </c>
      <c r="P34" s="9"/>
      <c r="Q34" s="9">
        <f>+K15</f>
        <v>2123.4430000000002</v>
      </c>
      <c r="R34" s="9"/>
      <c r="S34" s="9">
        <f>+L15</f>
        <v>611.0870000000001</v>
      </c>
      <c r="T34" s="9"/>
      <c r="U34" s="9">
        <f>+M15</f>
        <v>5</v>
      </c>
      <c r="V34" s="9"/>
      <c r="W34" s="9">
        <f>+N15</f>
        <v>0</v>
      </c>
      <c r="X34">
        <f>SUM(E34:U34)</f>
        <v>172019.05</v>
      </c>
      <c r="Y34" t="s">
        <v>97</v>
      </c>
      <c r="AA34" t="s">
        <v>98</v>
      </c>
      <c r="AB34" s="3">
        <f t="shared" ref="AB34:AB52" si="2">+E34</f>
        <v>11239</v>
      </c>
      <c r="AC34" s="2">
        <f t="shared" ref="AC34:AC52" si="3">+G34</f>
        <v>14455.108000000009</v>
      </c>
      <c r="AD34" s="3">
        <f t="shared" ref="AD34:AD52" si="4">+I34</f>
        <v>85513.000000000015</v>
      </c>
      <c r="AE34" s="3">
        <f t="shared" ref="AE34:AE52" si="5">+K34</f>
        <v>49959.17399999997</v>
      </c>
      <c r="AF34" s="3">
        <f t="shared" ref="AF34:AF52" si="6">+M34</f>
        <v>2391.802000000001</v>
      </c>
      <c r="AG34" s="3">
        <f t="shared" ref="AG34:AG52" si="7">+O34</f>
        <v>5721.4359999999997</v>
      </c>
      <c r="AH34" s="3">
        <f t="shared" ref="AH34:AH52" si="8">+Q34</f>
        <v>2123.4430000000002</v>
      </c>
      <c r="AI34" s="2">
        <f t="shared" ref="AI34:AI52" si="9">+S34</f>
        <v>611.0870000000001</v>
      </c>
      <c r="AJ34">
        <f t="shared" ref="AJ34:AJ52" si="10">+U34</f>
        <v>5</v>
      </c>
      <c r="AK34">
        <f t="shared" ref="AK34:AK52" si="11">+W34</f>
        <v>0</v>
      </c>
      <c r="AL34" s="3">
        <f>SUM(AB34:AK34)</f>
        <v>172019.05</v>
      </c>
      <c r="AM34" t="s">
        <v>98</v>
      </c>
    </row>
    <row r="35" spans="1:39" ht="23.5" x14ac:dyDescent="0.55000000000000004">
      <c r="A35" s="14" t="s">
        <v>99</v>
      </c>
      <c r="E35" s="15">
        <f>+E34/E36</f>
        <v>0.82585513236260744</v>
      </c>
      <c r="F35" s="15"/>
      <c r="G35" s="15">
        <f>+G34/G36</f>
        <v>0.86133105139015087</v>
      </c>
      <c r="H35" s="15"/>
      <c r="I35" s="15">
        <f>+I34/I36</f>
        <v>3.7125642428504482</v>
      </c>
      <c r="J35" s="15"/>
      <c r="K35" s="15">
        <f>+K34/K36</f>
        <v>2.7125413811736481</v>
      </c>
      <c r="L35" s="15"/>
      <c r="M35" s="15">
        <f>+M34/M36</f>
        <v>0.82265082543114032</v>
      </c>
      <c r="N35" s="15"/>
      <c r="O35" s="15">
        <f>+O34/O36</f>
        <v>3.5909514960286854E-2</v>
      </c>
      <c r="P35" s="15"/>
      <c r="Q35" s="15">
        <f>+Q34/Q36</f>
        <v>3.7020626461896168E-2</v>
      </c>
      <c r="R35" s="15"/>
      <c r="S35" s="15">
        <f>+S34/S36</f>
        <v>0.28607283535900352</v>
      </c>
      <c r="T35" s="15"/>
      <c r="U35" s="15">
        <f>+U34/U36</f>
        <v>5.9741230842120701E-3</v>
      </c>
      <c r="V35" s="15"/>
      <c r="W35" s="15">
        <f>+W34/W36</f>
        <v>0</v>
      </c>
      <c r="X35" s="4"/>
      <c r="AA35" t="s">
        <v>100</v>
      </c>
      <c r="AB35" s="1">
        <f t="shared" si="2"/>
        <v>0.82585513236260744</v>
      </c>
      <c r="AC35" s="1">
        <f t="shared" si="3"/>
        <v>0.86133105139015087</v>
      </c>
      <c r="AD35" s="1">
        <f t="shared" si="4"/>
        <v>3.7125642428504482</v>
      </c>
      <c r="AE35" s="1">
        <f t="shared" si="5"/>
        <v>2.7125413811736481</v>
      </c>
      <c r="AF35" s="1">
        <f t="shared" si="6"/>
        <v>0.82265082543114032</v>
      </c>
      <c r="AG35" s="1">
        <f t="shared" si="7"/>
        <v>3.5909514960286854E-2</v>
      </c>
      <c r="AH35" s="1">
        <f t="shared" si="8"/>
        <v>3.7020626461896168E-2</v>
      </c>
      <c r="AI35" s="1">
        <f t="shared" si="9"/>
        <v>0.28607283535900352</v>
      </c>
      <c r="AJ35" s="1">
        <f t="shared" si="10"/>
        <v>5.9741230842120701E-3</v>
      </c>
      <c r="AK35" s="1">
        <f t="shared" si="11"/>
        <v>0</v>
      </c>
      <c r="AL35" s="1">
        <f>+AL34/AL36</f>
        <v>0.57989324305338474</v>
      </c>
      <c r="AM35" t="s">
        <v>100</v>
      </c>
    </row>
    <row r="36" spans="1:39" ht="23.5" x14ac:dyDescent="0.55000000000000004">
      <c r="A36" s="14" t="s">
        <v>101</v>
      </c>
      <c r="E36" s="11">
        <f>+E37+E42</f>
        <v>13608.924325320173</v>
      </c>
      <c r="F36" s="11"/>
      <c r="G36" s="11">
        <f>+G37+G42</f>
        <v>16782.29059160249</v>
      </c>
      <c r="H36" s="11"/>
      <c r="I36" s="11">
        <f>+I37+I42</f>
        <v>23033.406132884716</v>
      </c>
      <c r="J36" s="11"/>
      <c r="K36" s="11">
        <f>+K37+K42</f>
        <v>18417.847685842087</v>
      </c>
      <c r="L36" s="11"/>
      <c r="M36" s="11">
        <f>+M37+M42</f>
        <v>2907.4328087454232</v>
      </c>
      <c r="N36" s="11"/>
      <c r="O36" s="11">
        <f>+O37+O42</f>
        <v>159329.24759154965</v>
      </c>
      <c r="P36" s="11"/>
      <c r="Q36" s="11">
        <f>+Q37+Q42</f>
        <v>57358.375666213375</v>
      </c>
      <c r="R36" s="11"/>
      <c r="S36" s="11">
        <f>+S37+S42</f>
        <v>2136.1238274620664</v>
      </c>
      <c r="T36" s="11"/>
      <c r="U36" s="11">
        <f>+U37+U42</f>
        <v>836.94291689663976</v>
      </c>
      <c r="V36" s="11"/>
      <c r="W36" s="11">
        <f>+W37+W42</f>
        <v>2228.5779224125922</v>
      </c>
      <c r="X36" s="11">
        <f>+W36+U36+S36+Q36+O36+M36+K36+I36+G36+E36</f>
        <v>296639.16946892923</v>
      </c>
      <c r="AA36" t="s">
        <v>101</v>
      </c>
      <c r="AB36" s="3">
        <f t="shared" si="2"/>
        <v>13608.924325320173</v>
      </c>
      <c r="AC36" s="3">
        <f t="shared" si="3"/>
        <v>16782.29059160249</v>
      </c>
      <c r="AD36" s="3">
        <f t="shared" si="4"/>
        <v>23033.406132884716</v>
      </c>
      <c r="AE36" s="3">
        <f t="shared" si="5"/>
        <v>18417.847685842087</v>
      </c>
      <c r="AF36" s="3">
        <f t="shared" si="6"/>
        <v>2907.4328087454232</v>
      </c>
      <c r="AG36" s="3">
        <f t="shared" si="7"/>
        <v>159329.24759154965</v>
      </c>
      <c r="AH36" s="3">
        <f t="shared" si="8"/>
        <v>57358.375666213375</v>
      </c>
      <c r="AI36" s="3">
        <f t="shared" si="9"/>
        <v>2136.1238274620664</v>
      </c>
      <c r="AJ36" s="3">
        <f t="shared" si="10"/>
        <v>836.94291689663976</v>
      </c>
      <c r="AK36" s="3">
        <f t="shared" si="11"/>
        <v>2228.5779224125922</v>
      </c>
      <c r="AL36" s="3">
        <f>SUM(AB36:AK36)</f>
        <v>296639.16946892929</v>
      </c>
      <c r="AM36" t="s">
        <v>101</v>
      </c>
    </row>
    <row r="37" spans="1:39" ht="15.5" x14ac:dyDescent="0.35">
      <c r="A37" s="4" t="s">
        <v>65</v>
      </c>
      <c r="E37" s="3">
        <f>+E16</f>
        <v>13397.109396973558</v>
      </c>
      <c r="F37" s="3"/>
      <c r="G37" s="3">
        <f>+F16</f>
        <v>16351.518629119886</v>
      </c>
      <c r="H37" s="3"/>
      <c r="I37" s="3">
        <f>+G16</f>
        <v>22619.650472935762</v>
      </c>
      <c r="J37" s="3"/>
      <c r="K37" s="3">
        <f>+H16</f>
        <v>18091.04780374897</v>
      </c>
      <c r="L37" s="3"/>
      <c r="M37" s="3">
        <f>+I16</f>
        <v>2854.8225369636025</v>
      </c>
      <c r="N37" s="3"/>
      <c r="O37" s="3">
        <f>+J16</f>
        <v>157413.21063681575</v>
      </c>
      <c r="P37" s="3"/>
      <c r="Q37" s="3">
        <f>+K16</f>
        <v>56587.532085699924</v>
      </c>
      <c r="R37" s="3"/>
      <c r="S37" s="3">
        <f>+L16</f>
        <v>2105.9876731283935</v>
      </c>
      <c r="T37" s="3"/>
      <c r="U37" s="3">
        <f>+M16</f>
        <v>828.78062578064078</v>
      </c>
      <c r="V37" s="3"/>
      <c r="W37" s="3">
        <f>+N16</f>
        <v>2191.6966067329076</v>
      </c>
      <c r="X37" s="11">
        <f>+W37+U37+S37+Q37+O37+M37+K37+I37+G37+E37</f>
        <v>292441.35646789946</v>
      </c>
      <c r="AA37" s="4" t="s">
        <v>65</v>
      </c>
      <c r="AB37" s="3">
        <f t="shared" si="2"/>
        <v>13397.109396973558</v>
      </c>
      <c r="AC37" s="3">
        <f t="shared" si="3"/>
        <v>16351.518629119886</v>
      </c>
      <c r="AD37" s="3">
        <f t="shared" si="4"/>
        <v>22619.650472935762</v>
      </c>
      <c r="AE37" s="3">
        <f t="shared" si="5"/>
        <v>18091.04780374897</v>
      </c>
      <c r="AF37" s="3">
        <f t="shared" si="6"/>
        <v>2854.8225369636025</v>
      </c>
      <c r="AG37" s="3">
        <f t="shared" si="7"/>
        <v>157413.21063681575</v>
      </c>
      <c r="AH37" s="3">
        <f t="shared" si="8"/>
        <v>56587.532085699924</v>
      </c>
      <c r="AI37" s="3">
        <f t="shared" si="9"/>
        <v>2105.9876731283935</v>
      </c>
      <c r="AJ37" s="3">
        <f t="shared" si="10"/>
        <v>828.78062578064078</v>
      </c>
      <c r="AK37" s="3">
        <f t="shared" si="11"/>
        <v>2191.6966067329076</v>
      </c>
      <c r="AL37" s="3">
        <f>SUM(AB37:AK37)</f>
        <v>292441.35646789934</v>
      </c>
      <c r="AM37" s="4" t="s">
        <v>65</v>
      </c>
    </row>
    <row r="38" spans="1:39" ht="15.5" x14ac:dyDescent="0.35">
      <c r="A38" s="4" t="s">
        <v>102</v>
      </c>
      <c r="E38" s="16">
        <f>+E37/E36</f>
        <v>0.98443558629005512</v>
      </c>
      <c r="G38" s="16">
        <f>+G37/G36</f>
        <v>0.97433175405160999</v>
      </c>
      <c r="I38" s="16">
        <f>+I37/I36</f>
        <v>0.98203671408553694</v>
      </c>
      <c r="K38" s="16">
        <f>+K37/K36</f>
        <v>0.98225634788236793</v>
      </c>
      <c r="M38" s="16">
        <f>+M37/M36</f>
        <v>0.98190490537784003</v>
      </c>
      <c r="O38" s="16">
        <f>+O37/O36</f>
        <v>0.98797435509363751</v>
      </c>
      <c r="Q38" s="16">
        <f>+Q37/Q36</f>
        <v>0.98656092381347693</v>
      </c>
      <c r="S38" s="16">
        <f>+S37/S36</f>
        <v>0.98589213137073717</v>
      </c>
      <c r="U38" s="16">
        <f>+U37/U36</f>
        <v>0.99024749364477027</v>
      </c>
      <c r="W38" s="16">
        <f>+W37/W36</f>
        <v>0.98345073990513288</v>
      </c>
      <c r="X38" s="16">
        <f>+X37/X36</f>
        <v>0.98584875689699003</v>
      </c>
      <c r="AA38" s="4" t="s">
        <v>102</v>
      </c>
      <c r="AB38" s="17">
        <f t="shared" si="2"/>
        <v>0.98443558629005512</v>
      </c>
      <c r="AC38" s="17">
        <f t="shared" si="3"/>
        <v>0.97433175405160999</v>
      </c>
      <c r="AD38" s="16">
        <f t="shared" si="4"/>
        <v>0.98203671408553694</v>
      </c>
      <c r="AE38" s="16">
        <f t="shared" si="5"/>
        <v>0.98225634788236793</v>
      </c>
      <c r="AF38" s="17">
        <f t="shared" si="6"/>
        <v>0.98190490537784003</v>
      </c>
      <c r="AG38" s="17">
        <f t="shared" si="7"/>
        <v>0.98797435509363751</v>
      </c>
      <c r="AH38" s="17">
        <f t="shared" si="8"/>
        <v>0.98656092381347693</v>
      </c>
      <c r="AI38" s="17">
        <f t="shared" si="9"/>
        <v>0.98589213137073717</v>
      </c>
      <c r="AJ38" s="17">
        <f t="shared" si="10"/>
        <v>0.99024749364477027</v>
      </c>
      <c r="AK38" s="17">
        <f t="shared" si="11"/>
        <v>0.98345073990513288</v>
      </c>
      <c r="AL38" s="17">
        <f>+X38</f>
        <v>0.98584875689699003</v>
      </c>
      <c r="AM38" s="4" t="s">
        <v>102</v>
      </c>
    </row>
    <row r="39" spans="1:39" ht="15.5" x14ac:dyDescent="0.35">
      <c r="A39" s="5" t="s">
        <v>104</v>
      </c>
      <c r="E39" s="3">
        <f>+E17</f>
        <v>85.326793677838481</v>
      </c>
      <c r="F39" s="3"/>
      <c r="G39" s="3">
        <f>+F17</f>
        <v>154.92610378379413</v>
      </c>
      <c r="H39" s="3"/>
      <c r="I39" s="3">
        <f>+G17</f>
        <v>192.22675693614622</v>
      </c>
      <c r="J39" s="3"/>
      <c r="K39" s="3">
        <f>+H17</f>
        <v>190.00268128788315</v>
      </c>
      <c r="L39" s="3"/>
      <c r="M39" s="3">
        <f>+I17</f>
        <v>25.732112031207912</v>
      </c>
      <c r="N39" s="3"/>
      <c r="O39" s="3">
        <f>+J17</f>
        <v>998.82707104673273</v>
      </c>
      <c r="P39" s="3"/>
      <c r="Q39" s="3">
        <f>+K17</f>
        <v>336.23877254140893</v>
      </c>
      <c r="R39" s="3"/>
      <c r="S39" s="3">
        <f>+L17</f>
        <v>14.468632305711081</v>
      </c>
      <c r="T39" s="3"/>
      <c r="U39" s="3">
        <f>+M17</f>
        <v>6.9537693116425867</v>
      </c>
      <c r="V39" s="3"/>
      <c r="W39" s="3">
        <f>+N17</f>
        <v>25.052789874948189</v>
      </c>
      <c r="X39" s="11">
        <f>+W39+U39+S39+Q39+O39+M39+K39+I39+G39+E39</f>
        <v>2029.7554827973136</v>
      </c>
      <c r="AA39" s="5" t="s">
        <v>104</v>
      </c>
      <c r="AB39" s="3">
        <f t="shared" si="2"/>
        <v>85.326793677838481</v>
      </c>
      <c r="AC39" s="3">
        <f t="shared" si="3"/>
        <v>154.92610378379413</v>
      </c>
      <c r="AD39" s="3">
        <f t="shared" si="4"/>
        <v>192.22675693614622</v>
      </c>
      <c r="AE39" s="3">
        <f t="shared" si="5"/>
        <v>190.00268128788315</v>
      </c>
      <c r="AF39" s="3">
        <f t="shared" si="6"/>
        <v>25.732112031207912</v>
      </c>
      <c r="AG39" s="3">
        <f t="shared" si="7"/>
        <v>998.82707104673273</v>
      </c>
      <c r="AH39" s="3">
        <f t="shared" si="8"/>
        <v>336.23877254140893</v>
      </c>
      <c r="AI39" s="3">
        <f t="shared" si="9"/>
        <v>14.468632305711081</v>
      </c>
      <c r="AJ39" s="3">
        <f t="shared" si="10"/>
        <v>6.9537693116425867</v>
      </c>
      <c r="AK39" s="3">
        <f t="shared" si="11"/>
        <v>25.052789874948189</v>
      </c>
      <c r="AL39" s="3">
        <f>SUM(AB39:AK39)</f>
        <v>2029.7554827973136</v>
      </c>
      <c r="AM39" s="5" t="s">
        <v>104</v>
      </c>
    </row>
    <row r="40" spans="1:39" ht="15.5" x14ac:dyDescent="0.35">
      <c r="A40" s="18" t="s">
        <v>84</v>
      </c>
      <c r="E40" s="3">
        <f>+E18</f>
        <v>92.91330819617221</v>
      </c>
      <c r="F40" s="3"/>
      <c r="G40" s="3">
        <f>+F18</f>
        <v>135.98207168518502</v>
      </c>
      <c r="H40" s="3"/>
      <c r="I40" s="3">
        <f>+G18</f>
        <v>128.84242303148631</v>
      </c>
      <c r="J40" s="3"/>
      <c r="K40" s="3">
        <f>+H18</f>
        <v>125.49032941020059</v>
      </c>
      <c r="L40" s="3"/>
      <c r="M40" s="3">
        <f>+I18</f>
        <v>25.918622486881279</v>
      </c>
      <c r="N40" s="3"/>
      <c r="O40" s="3">
        <f>+J18</f>
        <v>784.27855462032733</v>
      </c>
      <c r="P40" s="3"/>
      <c r="Q40" s="3">
        <f>+K18</f>
        <v>272.86876650225128</v>
      </c>
      <c r="R40" s="3"/>
      <c r="S40" s="3">
        <f>+L18</f>
        <v>16.685138249017275</v>
      </c>
      <c r="T40" s="3"/>
      <c r="U40" s="3">
        <f>+M18</f>
        <v>2.3435358187492583</v>
      </c>
      <c r="V40" s="3"/>
      <c r="W40" s="3">
        <f>+N18</f>
        <v>20.347303074895095</v>
      </c>
      <c r="X40" s="11">
        <f>+W40+U40+S40+Q40+O40+M40+K40+I40+G40+E40</f>
        <v>1605.6700530751655</v>
      </c>
      <c r="AA40" s="5" t="s">
        <v>84</v>
      </c>
      <c r="AB40" s="3">
        <f t="shared" si="2"/>
        <v>92.91330819617221</v>
      </c>
      <c r="AC40" s="3">
        <f t="shared" si="3"/>
        <v>135.98207168518502</v>
      </c>
      <c r="AD40" s="3">
        <f t="shared" si="4"/>
        <v>128.84242303148631</v>
      </c>
      <c r="AE40" s="3">
        <f t="shared" si="5"/>
        <v>125.49032941020059</v>
      </c>
      <c r="AF40" s="3">
        <f t="shared" si="6"/>
        <v>25.918622486881279</v>
      </c>
      <c r="AG40" s="3">
        <f t="shared" si="7"/>
        <v>784.27855462032733</v>
      </c>
      <c r="AH40" s="3">
        <f t="shared" si="8"/>
        <v>272.86876650225128</v>
      </c>
      <c r="AI40" s="3">
        <f t="shared" si="9"/>
        <v>16.685138249017275</v>
      </c>
      <c r="AJ40" s="3">
        <f t="shared" si="10"/>
        <v>2.3435358187492583</v>
      </c>
      <c r="AK40" s="3">
        <f t="shared" si="11"/>
        <v>20.347303074895095</v>
      </c>
      <c r="AL40" s="3">
        <f t="shared" ref="AL40:AL43" si="12">SUM(AB40:AK40)</f>
        <v>1605.6700530751655</v>
      </c>
      <c r="AM40" s="5" t="s">
        <v>84</v>
      </c>
    </row>
    <row r="41" spans="1:39" ht="15.5" x14ac:dyDescent="0.35">
      <c r="A41" s="18" t="s">
        <v>85</v>
      </c>
      <c r="B41">
        <f>+E41/E42</f>
        <v>0.56134674302026322</v>
      </c>
      <c r="D41" s="3"/>
      <c r="E41" s="3">
        <f>+E19</f>
        <v>118.90162015044274</v>
      </c>
      <c r="F41" s="3"/>
      <c r="G41" s="3">
        <f>+F19</f>
        <v>294.7898907974174</v>
      </c>
      <c r="H41" s="3"/>
      <c r="I41" s="3">
        <f>+G19</f>
        <v>284.91323691746811</v>
      </c>
      <c r="J41" s="3"/>
      <c r="K41" s="3">
        <f>+H19</f>
        <v>201.30955268291729</v>
      </c>
      <c r="L41" s="3"/>
      <c r="M41" s="3">
        <f>+I19</f>
        <v>26.691649294939559</v>
      </c>
      <c r="N41" s="3"/>
      <c r="O41" s="3">
        <f>+J19</f>
        <v>1131.7584001135706</v>
      </c>
      <c r="P41" s="3"/>
      <c r="Q41" s="3">
        <f>+K19</f>
        <v>497.97481401120251</v>
      </c>
      <c r="R41" s="3"/>
      <c r="S41" s="3">
        <f>+L19</f>
        <v>13.451016084655869</v>
      </c>
      <c r="T41" s="3"/>
      <c r="U41" s="3">
        <f>+M19</f>
        <v>5.8187552972496697</v>
      </c>
      <c r="V41" s="3"/>
      <c r="W41" s="3">
        <f>+N19</f>
        <v>16.534012604789528</v>
      </c>
      <c r="X41" s="11">
        <f>+W41+U41+S41+Q41+O41+M41+K41+I41+G41+E41</f>
        <v>2592.1429479546528</v>
      </c>
      <c r="Y41" s="3">
        <f>SUM(E41:W41)</f>
        <v>2592.1429479546528</v>
      </c>
      <c r="Z41">
        <f>0.95*Y41</f>
        <v>2462.5358005569201</v>
      </c>
      <c r="AA41" s="5" t="s">
        <v>85</v>
      </c>
      <c r="AB41" s="3">
        <f t="shared" si="2"/>
        <v>118.90162015044274</v>
      </c>
      <c r="AC41" s="3">
        <f t="shared" si="3"/>
        <v>294.7898907974174</v>
      </c>
      <c r="AD41" s="3">
        <f t="shared" si="4"/>
        <v>284.91323691746811</v>
      </c>
      <c r="AE41" s="3">
        <f t="shared" si="5"/>
        <v>201.30955268291729</v>
      </c>
      <c r="AF41" s="3">
        <f t="shared" si="6"/>
        <v>26.691649294939559</v>
      </c>
      <c r="AG41" s="3">
        <f t="shared" si="7"/>
        <v>1131.7584001135706</v>
      </c>
      <c r="AH41" s="3">
        <f t="shared" si="8"/>
        <v>497.97481401120251</v>
      </c>
      <c r="AI41" s="3">
        <f t="shared" si="9"/>
        <v>13.451016084655869</v>
      </c>
      <c r="AJ41" s="3">
        <f t="shared" si="10"/>
        <v>5.8187552972496697</v>
      </c>
      <c r="AK41" s="3">
        <f t="shared" si="11"/>
        <v>16.534012604789528</v>
      </c>
      <c r="AL41" s="3">
        <f t="shared" si="12"/>
        <v>2592.1429479546528</v>
      </c>
      <c r="AM41" s="5" t="s">
        <v>85</v>
      </c>
    </row>
    <row r="42" spans="1:39" ht="15.5" x14ac:dyDescent="0.35">
      <c r="A42" s="4" t="s">
        <v>66</v>
      </c>
      <c r="D42" s="3"/>
      <c r="E42" s="19">
        <f>+E39*$N$2+E40+E41</f>
        <v>211.81492834661495</v>
      </c>
      <c r="F42" s="19"/>
      <c r="G42" s="19">
        <f>+G39*$N$2+G40+G41</f>
        <v>430.77196248260242</v>
      </c>
      <c r="H42" s="19"/>
      <c r="I42" s="19">
        <f>+I39*$N$2+I40+I41</f>
        <v>413.75565994895442</v>
      </c>
      <c r="J42" s="19"/>
      <c r="K42" s="19">
        <f>+K39*$N$2+K40+K41</f>
        <v>326.79988209311784</v>
      </c>
      <c r="L42" s="19"/>
      <c r="M42" s="19">
        <f>+M39*$N$2+M40+M41</f>
        <v>52.610271781820842</v>
      </c>
      <c r="N42" s="19"/>
      <c r="O42" s="19">
        <f>+O39*$N$2+O40+O41</f>
        <v>1916.0369547338978</v>
      </c>
      <c r="P42" s="19"/>
      <c r="Q42" s="19">
        <f>+Q39*$N$2+Q40+Q41</f>
        <v>770.84358051345384</v>
      </c>
      <c r="R42" s="19"/>
      <c r="S42" s="19">
        <f>+S39*$N$2+S40+S41</f>
        <v>30.136154333673144</v>
      </c>
      <c r="T42" s="19"/>
      <c r="U42" s="19">
        <f>+U39*$N$2+U40+U41</f>
        <v>8.1622911159989275</v>
      </c>
      <c r="V42" s="19"/>
      <c r="W42" s="19">
        <f>+W39*$N$2+W40+W41</f>
        <v>36.881315679684619</v>
      </c>
      <c r="X42" s="19">
        <f>+X39*$N$2+X40+X41</f>
        <v>4197.8130010298182</v>
      </c>
      <c r="Y42">
        <f>0.05*X42</f>
        <v>209.89065005149092</v>
      </c>
      <c r="AA42" s="4" t="s">
        <v>66</v>
      </c>
      <c r="AB42" s="3">
        <f t="shared" si="2"/>
        <v>211.81492834661495</v>
      </c>
      <c r="AC42" s="3">
        <f t="shared" si="3"/>
        <v>430.77196248260242</v>
      </c>
      <c r="AD42" s="3">
        <f t="shared" si="4"/>
        <v>413.75565994895442</v>
      </c>
      <c r="AE42" s="3">
        <f t="shared" si="5"/>
        <v>326.79988209311784</v>
      </c>
      <c r="AF42" s="3">
        <f t="shared" si="6"/>
        <v>52.610271781820842</v>
      </c>
      <c r="AG42" s="3">
        <f t="shared" si="7"/>
        <v>1916.0369547338978</v>
      </c>
      <c r="AH42" s="3">
        <f t="shared" si="8"/>
        <v>770.84358051345384</v>
      </c>
      <c r="AI42" s="3">
        <f t="shared" si="9"/>
        <v>30.136154333673144</v>
      </c>
      <c r="AJ42" s="3">
        <f t="shared" si="10"/>
        <v>8.1622911159989275</v>
      </c>
      <c r="AK42" s="3">
        <f t="shared" si="11"/>
        <v>36.881315679684619</v>
      </c>
      <c r="AL42" s="3">
        <f t="shared" si="12"/>
        <v>4197.81300102982</v>
      </c>
      <c r="AM42" s="4" t="s">
        <v>66</v>
      </c>
    </row>
    <row r="43" spans="1:39" ht="15.5" x14ac:dyDescent="0.35">
      <c r="A43" s="4" t="s">
        <v>67</v>
      </c>
      <c r="B43" s="21">
        <f>+E43/(E43+E45+E46)</f>
        <v>0.36434882895154519</v>
      </c>
      <c r="E43" s="3">
        <f>+E21</f>
        <v>75.738798318728101</v>
      </c>
      <c r="F43" s="3"/>
      <c r="G43" s="3">
        <f>+F21</f>
        <v>115.01031332754759</v>
      </c>
      <c r="H43" s="3"/>
      <c r="I43" s="3">
        <f>+G21</f>
        <v>327.85553097516345</v>
      </c>
      <c r="J43" s="3"/>
      <c r="K43" s="3">
        <f>+H21</f>
        <v>246.72449391349397</v>
      </c>
      <c r="L43" s="3"/>
      <c r="M43" s="3">
        <f>+I21</f>
        <v>8.3607417627492726</v>
      </c>
      <c r="N43" s="3"/>
      <c r="O43" s="3">
        <f>+J21</f>
        <v>1121.720386433024</v>
      </c>
      <c r="P43" s="3"/>
      <c r="Q43" s="3">
        <f>+K21</f>
        <v>518.6771529225025</v>
      </c>
      <c r="R43" s="3"/>
      <c r="S43" s="3">
        <f>+L21</f>
        <v>6.6379362126486665</v>
      </c>
      <c r="T43" s="3"/>
      <c r="U43" s="3">
        <f>+M21</f>
        <v>2.4910854150212676</v>
      </c>
      <c r="V43" s="3"/>
      <c r="W43" s="3">
        <f>+N21</f>
        <v>0</v>
      </c>
      <c r="X43" s="11">
        <f>+W43+U43+S43+Q43+O43+M43+K43+I43+G43+E43</f>
        <v>2423.2164392808786</v>
      </c>
      <c r="AA43" s="4" t="s">
        <v>67</v>
      </c>
      <c r="AB43" s="3">
        <f t="shared" si="2"/>
        <v>75.738798318728101</v>
      </c>
      <c r="AC43" s="3">
        <f t="shared" si="3"/>
        <v>115.01031332754759</v>
      </c>
      <c r="AD43" s="3">
        <f t="shared" si="4"/>
        <v>327.85553097516345</v>
      </c>
      <c r="AE43" s="3">
        <f t="shared" si="5"/>
        <v>246.72449391349397</v>
      </c>
      <c r="AF43" s="3">
        <f t="shared" si="6"/>
        <v>8.3607417627492726</v>
      </c>
      <c r="AG43" s="3">
        <f t="shared" si="7"/>
        <v>1121.720386433024</v>
      </c>
      <c r="AH43" s="3">
        <f t="shared" si="8"/>
        <v>518.6771529225025</v>
      </c>
      <c r="AI43" s="3">
        <f t="shared" si="9"/>
        <v>6.6379362126486665</v>
      </c>
      <c r="AJ43" s="3">
        <f t="shared" si="10"/>
        <v>2.4910854150212676</v>
      </c>
      <c r="AK43" s="3">
        <f t="shared" si="11"/>
        <v>0</v>
      </c>
      <c r="AL43" s="3">
        <f t="shared" si="12"/>
        <v>2423.2164392808786</v>
      </c>
      <c r="AM43" s="4" t="s">
        <v>67</v>
      </c>
    </row>
    <row r="44" spans="1:39" ht="15.5" x14ac:dyDescent="0.35">
      <c r="A44" s="22" t="s">
        <v>105</v>
      </c>
      <c r="B44" s="23"/>
      <c r="C44" s="24"/>
      <c r="D44" s="24"/>
      <c r="E44" s="25">
        <f>+E43/(E40+E41)</f>
        <v>0.35757063446816539</v>
      </c>
      <c r="F44" s="25"/>
      <c r="G44" s="25">
        <f t="shared" ref="G44:X44" si="13">+G43/(G40+G41)</f>
        <v>0.26698653427842928</v>
      </c>
      <c r="H44" s="25"/>
      <c r="I44" s="25">
        <f t="shared" si="13"/>
        <v>0.79238923526897831</v>
      </c>
      <c r="J44" s="25"/>
      <c r="K44" s="25">
        <f t="shared" si="13"/>
        <v>0.75497118399569274</v>
      </c>
      <c r="L44" s="25"/>
      <c r="M44" s="25">
        <f t="shared" si="13"/>
        <v>0.15891842941663487</v>
      </c>
      <c r="N44" s="25"/>
      <c r="O44" s="25">
        <f t="shared" si="13"/>
        <v>0.58543776186655561</v>
      </c>
      <c r="P44" s="25"/>
      <c r="Q44" s="25">
        <f t="shared" si="13"/>
        <v>0.67286952377162568</v>
      </c>
      <c r="R44" s="25"/>
      <c r="S44" s="25">
        <f t="shared" si="13"/>
        <v>0.22026487318694329</v>
      </c>
      <c r="T44" s="25"/>
      <c r="U44" s="25">
        <f t="shared" si="13"/>
        <v>0.30519438471613503</v>
      </c>
      <c r="V44" s="25"/>
      <c r="W44" s="25">
        <f t="shared" si="13"/>
        <v>0</v>
      </c>
      <c r="X44" s="25">
        <f t="shared" si="13"/>
        <v>0.57725688082971038</v>
      </c>
      <c r="AA44" s="4" t="s">
        <v>105</v>
      </c>
      <c r="AB44" s="17">
        <f t="shared" si="2"/>
        <v>0.35757063446816539</v>
      </c>
      <c r="AC44" s="17">
        <f t="shared" si="3"/>
        <v>0.26698653427842928</v>
      </c>
      <c r="AD44" s="16">
        <f t="shared" si="4"/>
        <v>0.79238923526897831</v>
      </c>
      <c r="AE44" s="16">
        <f t="shared" si="5"/>
        <v>0.75497118399569274</v>
      </c>
      <c r="AF44" s="17">
        <f t="shared" si="6"/>
        <v>0.15891842941663487</v>
      </c>
      <c r="AG44" s="17">
        <f t="shared" si="7"/>
        <v>0.58543776186655561</v>
      </c>
      <c r="AH44" s="17">
        <f t="shared" si="8"/>
        <v>0.67286952377162568</v>
      </c>
      <c r="AI44" s="17">
        <f t="shared" si="9"/>
        <v>0.22026487318694329</v>
      </c>
      <c r="AJ44" s="17">
        <f t="shared" si="10"/>
        <v>0.30519438471613503</v>
      </c>
      <c r="AK44" s="17">
        <f t="shared" si="11"/>
        <v>0</v>
      </c>
      <c r="AL44" s="17">
        <f>+X44</f>
        <v>0.57725688082971038</v>
      </c>
      <c r="AM44" s="4" t="s">
        <v>105</v>
      </c>
    </row>
    <row r="45" spans="1:39" ht="15.5" x14ac:dyDescent="0.35">
      <c r="A45" s="4" t="s">
        <v>106</v>
      </c>
      <c r="B45" s="21">
        <f>1-B43</f>
        <v>0.63565117104845481</v>
      </c>
      <c r="E45" s="3">
        <f t="shared" ref="E45:E52" si="14">+E22</f>
        <v>126.05132855345339</v>
      </c>
      <c r="F45" s="3"/>
      <c r="G45" s="3">
        <f t="shared" ref="G45:G52" si="15">+F22</f>
        <v>282.90106007535383</v>
      </c>
      <c r="H45" s="3"/>
      <c r="I45" s="3">
        <f t="shared" ref="I45:I52" si="16">+G22</f>
        <v>60.173810112081064</v>
      </c>
      <c r="J45" s="3"/>
      <c r="K45" s="3">
        <f t="shared" ref="K45:K52" si="17">+H22</f>
        <v>74.848189712441382</v>
      </c>
      <c r="L45" s="3"/>
      <c r="M45" s="3">
        <f t="shared" ref="M45:M52" si="18">+I22</f>
        <v>40.717273260510147</v>
      </c>
      <c r="N45" s="3"/>
      <c r="O45" s="3">
        <f t="shared" ref="O45:O52" si="19">+J22</f>
        <v>575.36023987536998</v>
      </c>
      <c r="P45" s="3"/>
      <c r="Q45" s="3">
        <f t="shared" ref="Q45:Q52" si="20">+K22</f>
        <v>204.09166149599747</v>
      </c>
      <c r="R45" s="3"/>
      <c r="S45" s="3">
        <f t="shared" ref="S45:S52" si="21">+L22</f>
        <v>17.056096439660813</v>
      </c>
      <c r="T45" s="3"/>
      <c r="U45" s="3">
        <f t="shared" ref="U45:U52" si="22">+M22</f>
        <v>1.3366286560923559</v>
      </c>
      <c r="V45" s="3"/>
      <c r="W45" s="3">
        <f t="shared" ref="W45:W52" si="23">+N22</f>
        <v>0</v>
      </c>
      <c r="X45" s="11">
        <f>+W45+U45+S45+Q45+O45+M45+K45+I45+G45+E45</f>
        <v>1382.5362881809606</v>
      </c>
      <c r="AA45" s="4" t="s">
        <v>68</v>
      </c>
      <c r="AB45" s="3">
        <f t="shared" si="2"/>
        <v>126.05132855345339</v>
      </c>
      <c r="AC45" s="3">
        <f t="shared" si="3"/>
        <v>282.90106007535383</v>
      </c>
      <c r="AD45" s="3">
        <f t="shared" si="4"/>
        <v>60.173810112081064</v>
      </c>
      <c r="AE45" s="3">
        <f t="shared" si="5"/>
        <v>74.848189712441382</v>
      </c>
      <c r="AF45" s="3">
        <f t="shared" si="6"/>
        <v>40.717273260510147</v>
      </c>
      <c r="AG45" s="3">
        <f t="shared" si="7"/>
        <v>575.36023987536998</v>
      </c>
      <c r="AH45" s="3">
        <f t="shared" si="8"/>
        <v>204.09166149599747</v>
      </c>
      <c r="AI45" s="3">
        <f t="shared" si="9"/>
        <v>17.056096439660813</v>
      </c>
      <c r="AJ45" s="3">
        <f t="shared" si="10"/>
        <v>1.3366286560923559</v>
      </c>
      <c r="AK45" s="3">
        <f t="shared" si="11"/>
        <v>0</v>
      </c>
      <c r="AL45" s="3">
        <f>SUM(AB45:AK45)</f>
        <v>1382.5362881809606</v>
      </c>
      <c r="AM45" s="4" t="s">
        <v>68</v>
      </c>
    </row>
    <row r="46" spans="1:39" ht="15.5" x14ac:dyDescent="0.35">
      <c r="A46" s="4" t="s">
        <v>86</v>
      </c>
      <c r="B46" s="3"/>
      <c r="E46" s="3">
        <f t="shared" si="14"/>
        <v>6.0842844074568756</v>
      </c>
      <c r="F46" s="3"/>
      <c r="G46" s="3">
        <f t="shared" si="15"/>
        <v>15.116510007949676</v>
      </c>
      <c r="H46" s="3"/>
      <c r="I46" s="3">
        <f t="shared" si="16"/>
        <v>13.80179817455525</v>
      </c>
      <c r="J46" s="3"/>
      <c r="K46" s="3">
        <f t="shared" si="17"/>
        <v>4.4631561043499852</v>
      </c>
      <c r="L46" s="3"/>
      <c r="M46" s="3">
        <f t="shared" si="18"/>
        <v>1.2211519311801371</v>
      </c>
      <c r="N46" s="3"/>
      <c r="O46" s="3">
        <f t="shared" si="19"/>
        <v>183.67768669088579</v>
      </c>
      <c r="P46" s="3"/>
      <c r="Q46" s="3">
        <f t="shared" si="20"/>
        <v>41.791526121324146</v>
      </c>
      <c r="R46" s="3"/>
      <c r="S46" s="3">
        <f t="shared" si="21"/>
        <v>1.7858785549347249</v>
      </c>
      <c r="T46" s="3"/>
      <c r="U46" s="3">
        <f t="shared" si="22"/>
        <v>0.14871624545825229</v>
      </c>
      <c r="V46" s="3"/>
      <c r="W46" s="3">
        <f t="shared" si="23"/>
        <v>0</v>
      </c>
      <c r="X46" s="11">
        <f>+W46+U46+S46+Q46+O46+M46+K46+I46+G46+E46</f>
        <v>268.09070823809486</v>
      </c>
      <c r="Y46">
        <f>+X46/X42</f>
        <v>6.3864376086387398E-2</v>
      </c>
      <c r="AA46" s="4" t="s">
        <v>86</v>
      </c>
      <c r="AB46" s="3">
        <f t="shared" si="2"/>
        <v>6.0842844074568756</v>
      </c>
      <c r="AC46" s="3">
        <f t="shared" si="3"/>
        <v>15.116510007949676</v>
      </c>
      <c r="AD46" s="3">
        <f t="shared" si="4"/>
        <v>13.80179817455525</v>
      </c>
      <c r="AE46" s="3">
        <f t="shared" si="5"/>
        <v>4.4631561043499852</v>
      </c>
      <c r="AF46" s="3">
        <f t="shared" si="6"/>
        <v>1.2211519311801371</v>
      </c>
      <c r="AG46" s="3">
        <f t="shared" si="7"/>
        <v>183.67768669088579</v>
      </c>
      <c r="AH46" s="3">
        <f t="shared" si="8"/>
        <v>41.791526121324146</v>
      </c>
      <c r="AI46" s="3">
        <f t="shared" si="9"/>
        <v>1.7858785549347249</v>
      </c>
      <c r="AJ46" s="3">
        <f t="shared" si="10"/>
        <v>0.14871624545825229</v>
      </c>
      <c r="AK46" s="3">
        <f t="shared" si="11"/>
        <v>0</v>
      </c>
      <c r="AL46" s="3">
        <f>SUM(AB46:AK46)</f>
        <v>268.09070823809481</v>
      </c>
      <c r="AM46" s="4" t="s">
        <v>69</v>
      </c>
    </row>
    <row r="47" spans="1:39" ht="15.5" x14ac:dyDescent="0.35">
      <c r="A47" s="22" t="s">
        <v>107</v>
      </c>
      <c r="E47" s="26">
        <f t="shared" si="14"/>
        <v>4.6087928993165512</v>
      </c>
      <c r="F47" s="26"/>
      <c r="G47" s="26">
        <f t="shared" si="15"/>
        <v>10.519019084623221</v>
      </c>
      <c r="H47" s="26"/>
      <c r="I47" s="26">
        <f t="shared" si="16"/>
        <v>3.7370459571931747</v>
      </c>
      <c r="J47" s="26"/>
      <c r="K47" s="26">
        <f t="shared" si="17"/>
        <v>13.954071107086943</v>
      </c>
      <c r="L47" s="26"/>
      <c r="M47" s="26">
        <f t="shared" si="18"/>
        <v>0</v>
      </c>
      <c r="N47" s="26"/>
      <c r="O47" s="26">
        <f t="shared" si="19"/>
        <v>15.723202884140012</v>
      </c>
      <c r="P47" s="26"/>
      <c r="Q47" s="26">
        <f t="shared" si="20"/>
        <v>14.2283966015125</v>
      </c>
      <c r="R47" s="26"/>
      <c r="S47" s="26">
        <f t="shared" si="21"/>
        <v>6.152365309548733</v>
      </c>
      <c r="T47" s="26"/>
      <c r="U47" s="26">
        <f t="shared" si="22"/>
        <v>0</v>
      </c>
      <c r="V47" s="26"/>
      <c r="W47" s="26">
        <f t="shared" si="23"/>
        <v>16.901463549641651</v>
      </c>
      <c r="X47" s="27">
        <f>+O24</f>
        <v>12.640186297154834</v>
      </c>
      <c r="AA47" s="4" t="s">
        <v>107</v>
      </c>
      <c r="AB47" s="19">
        <f t="shared" si="2"/>
        <v>4.6087928993165512</v>
      </c>
      <c r="AC47" s="19">
        <f t="shared" si="3"/>
        <v>10.519019084623221</v>
      </c>
      <c r="AD47" s="3">
        <f t="shared" si="4"/>
        <v>3.7370459571931747</v>
      </c>
      <c r="AE47" s="3">
        <f t="shared" si="5"/>
        <v>13.954071107086943</v>
      </c>
      <c r="AF47" s="19">
        <f t="shared" si="6"/>
        <v>0</v>
      </c>
      <c r="AG47" s="19">
        <f t="shared" si="7"/>
        <v>15.723202884140012</v>
      </c>
      <c r="AH47" s="19">
        <f t="shared" si="8"/>
        <v>14.2283966015125</v>
      </c>
      <c r="AI47" s="19">
        <f t="shared" si="9"/>
        <v>6.152365309548733</v>
      </c>
      <c r="AJ47" s="19">
        <f t="shared" si="10"/>
        <v>0</v>
      </c>
      <c r="AK47" s="19">
        <f t="shared" si="11"/>
        <v>16.901463549641651</v>
      </c>
      <c r="AL47" s="19">
        <f>+X47</f>
        <v>12.640186297154834</v>
      </c>
      <c r="AM47" s="4" t="s">
        <v>107</v>
      </c>
    </row>
    <row r="48" spans="1:39" ht="15.5" x14ac:dyDescent="0.35">
      <c r="A48" s="4" t="s">
        <v>88</v>
      </c>
      <c r="E48" s="3">
        <f t="shared" si="14"/>
        <v>104.81508568666042</v>
      </c>
      <c r="F48" s="3"/>
      <c r="G48" s="3">
        <f t="shared" si="15"/>
        <v>226.04305818903015</v>
      </c>
      <c r="H48" s="3"/>
      <c r="I48" s="3">
        <f t="shared" si="16"/>
        <v>140.30814147204458</v>
      </c>
      <c r="J48" s="3"/>
      <c r="K48" s="3">
        <f t="shared" si="17"/>
        <v>156.33318540644703</v>
      </c>
      <c r="L48" s="3"/>
      <c r="M48" s="3">
        <f t="shared" si="18"/>
        <v>16.361497678340012</v>
      </c>
      <c r="N48" s="3"/>
      <c r="O48" s="3">
        <f t="shared" si="19"/>
        <v>912.17661088785349</v>
      </c>
      <c r="P48" s="3"/>
      <c r="Q48" s="3">
        <f t="shared" si="20"/>
        <v>405.32659946816682</v>
      </c>
      <c r="R48" s="3"/>
      <c r="S48" s="3">
        <f t="shared" si="21"/>
        <v>12.563668597575957</v>
      </c>
      <c r="T48" s="3"/>
      <c r="U48" s="3">
        <f t="shared" si="22"/>
        <v>0</v>
      </c>
      <c r="V48" s="3"/>
      <c r="W48" s="3">
        <f t="shared" si="23"/>
        <v>11.964722889042696</v>
      </c>
      <c r="X48" s="11">
        <f>+W48+U48+S48+Q48+O48+M48+K48+I48+G48+E48</f>
        <v>1985.8925702751612</v>
      </c>
      <c r="AA48" s="4" t="s">
        <v>88</v>
      </c>
      <c r="AB48" s="3">
        <f t="shared" si="2"/>
        <v>104.81508568666042</v>
      </c>
      <c r="AC48" s="3">
        <f t="shared" si="3"/>
        <v>226.04305818903015</v>
      </c>
      <c r="AD48" s="3">
        <f t="shared" si="4"/>
        <v>140.30814147204458</v>
      </c>
      <c r="AE48" s="3">
        <f t="shared" si="5"/>
        <v>156.33318540644703</v>
      </c>
      <c r="AF48" s="3">
        <f t="shared" si="6"/>
        <v>16.361497678340012</v>
      </c>
      <c r="AG48" s="3">
        <f t="shared" si="7"/>
        <v>912.17661088785349</v>
      </c>
      <c r="AH48" s="3">
        <f t="shared" si="8"/>
        <v>405.32659946816682</v>
      </c>
      <c r="AI48" s="3">
        <f t="shared" si="9"/>
        <v>12.563668597575957</v>
      </c>
      <c r="AJ48" s="3">
        <f t="shared" si="10"/>
        <v>0</v>
      </c>
      <c r="AK48" s="3">
        <f t="shared" si="11"/>
        <v>11.964722889042696</v>
      </c>
      <c r="AL48" s="3">
        <f t="shared" ref="AL48:AL53" si="24">SUM(AB48:AK48)</f>
        <v>1985.8925702751612</v>
      </c>
      <c r="AM48" s="4" t="s">
        <v>88</v>
      </c>
    </row>
    <row r="49" spans="1:39" ht="15.5" x14ac:dyDescent="0.35">
      <c r="A49" s="22" t="s">
        <v>89</v>
      </c>
      <c r="E49" s="3">
        <f t="shared" si="14"/>
        <v>5.4799294266659428</v>
      </c>
      <c r="F49" s="3"/>
      <c r="G49" s="3">
        <f t="shared" si="15"/>
        <v>31.00900487252029</v>
      </c>
      <c r="H49" s="3"/>
      <c r="I49" s="3">
        <f t="shared" si="16"/>
        <v>10.647338601732454</v>
      </c>
      <c r="J49" s="3"/>
      <c r="K49" s="3">
        <f t="shared" si="17"/>
        <v>28.090878126732932</v>
      </c>
      <c r="L49" s="3"/>
      <c r="M49" s="3">
        <f t="shared" si="18"/>
        <v>0</v>
      </c>
      <c r="N49" s="3"/>
      <c r="O49" s="3">
        <f t="shared" si="19"/>
        <v>177.94866940815379</v>
      </c>
      <c r="P49" s="3"/>
      <c r="Q49" s="3">
        <f t="shared" si="20"/>
        <v>70.853831513158127</v>
      </c>
      <c r="R49" s="3"/>
      <c r="S49" s="3">
        <f t="shared" si="21"/>
        <v>0.82755564737418796</v>
      </c>
      <c r="T49" s="3"/>
      <c r="U49" s="3">
        <f t="shared" si="22"/>
        <v>0</v>
      </c>
      <c r="V49" s="3"/>
      <c r="W49" s="3">
        <f t="shared" si="23"/>
        <v>2.794490113691658</v>
      </c>
      <c r="X49" s="11">
        <f>+W49+U49+S49+Q49+O49+M49+K49+I49+G49+E49</f>
        <v>327.65169771002934</v>
      </c>
      <c r="AA49" s="4" t="s">
        <v>89</v>
      </c>
      <c r="AB49" s="3">
        <f t="shared" si="2"/>
        <v>5.4799294266659428</v>
      </c>
      <c r="AC49" s="3">
        <f t="shared" si="3"/>
        <v>31.00900487252029</v>
      </c>
      <c r="AD49" s="3">
        <f t="shared" si="4"/>
        <v>10.647338601732454</v>
      </c>
      <c r="AE49" s="3">
        <f t="shared" si="5"/>
        <v>28.090878126732932</v>
      </c>
      <c r="AF49" s="3">
        <f t="shared" si="6"/>
        <v>0</v>
      </c>
      <c r="AG49" s="3">
        <f t="shared" si="7"/>
        <v>177.94866940815379</v>
      </c>
      <c r="AH49" s="3">
        <f t="shared" si="8"/>
        <v>70.853831513158127</v>
      </c>
      <c r="AI49" s="3">
        <f t="shared" si="9"/>
        <v>0.82755564737418796</v>
      </c>
      <c r="AJ49" s="3">
        <f t="shared" si="10"/>
        <v>0</v>
      </c>
      <c r="AK49" s="3">
        <f t="shared" si="11"/>
        <v>2.794490113691658</v>
      </c>
      <c r="AL49" s="3">
        <f t="shared" si="24"/>
        <v>327.6516977100294</v>
      </c>
      <c r="AM49" s="4" t="s">
        <v>89</v>
      </c>
    </row>
    <row r="50" spans="1:39" ht="15.5" x14ac:dyDescent="0.35">
      <c r="A50" s="4" t="s">
        <v>90</v>
      </c>
      <c r="E50" s="3">
        <f t="shared" si="14"/>
        <v>113.42169072377679</v>
      </c>
      <c r="F50" s="3"/>
      <c r="G50" s="3">
        <f t="shared" si="15"/>
        <v>263.78088592489712</v>
      </c>
      <c r="H50" s="3"/>
      <c r="I50" s="3">
        <f t="shared" si="16"/>
        <v>274.26589831573568</v>
      </c>
      <c r="J50" s="3"/>
      <c r="K50" s="3">
        <f t="shared" si="17"/>
        <v>173.21867455618434</v>
      </c>
      <c r="L50" s="3"/>
      <c r="M50" s="3">
        <f t="shared" si="18"/>
        <v>26.691649294939559</v>
      </c>
      <c r="N50" s="3"/>
      <c r="O50" s="3">
        <f t="shared" si="19"/>
        <v>953.80973070541677</v>
      </c>
      <c r="P50" s="3"/>
      <c r="Q50" s="3">
        <f t="shared" si="20"/>
        <v>427.12098249804438</v>
      </c>
      <c r="R50" s="3"/>
      <c r="S50" s="3">
        <f t="shared" si="21"/>
        <v>12.623460437281681</v>
      </c>
      <c r="T50" s="3"/>
      <c r="U50" s="3">
        <f t="shared" si="22"/>
        <v>5.8187552972496697</v>
      </c>
      <c r="V50" s="3"/>
      <c r="W50" s="3">
        <f t="shared" si="23"/>
        <v>0</v>
      </c>
      <c r="X50" s="11">
        <f>+W50+U50+S50+Q50+O50+M50+K50+I50+G50+E50</f>
        <v>2250.7517277535262</v>
      </c>
      <c r="AA50" s="4" t="s">
        <v>90</v>
      </c>
      <c r="AB50" s="19">
        <f t="shared" si="2"/>
        <v>113.42169072377679</v>
      </c>
      <c r="AC50" s="19">
        <f t="shared" si="3"/>
        <v>263.78088592489712</v>
      </c>
      <c r="AD50" s="3">
        <f t="shared" si="4"/>
        <v>274.26589831573568</v>
      </c>
      <c r="AE50" s="3">
        <f t="shared" si="5"/>
        <v>173.21867455618434</v>
      </c>
      <c r="AF50" s="19">
        <f t="shared" si="6"/>
        <v>26.691649294939559</v>
      </c>
      <c r="AG50" s="19">
        <f t="shared" si="7"/>
        <v>953.80973070541677</v>
      </c>
      <c r="AH50" s="19">
        <f t="shared" si="8"/>
        <v>427.12098249804438</v>
      </c>
      <c r="AI50" s="19">
        <f t="shared" si="9"/>
        <v>12.623460437281681</v>
      </c>
      <c r="AJ50" s="19">
        <f t="shared" si="10"/>
        <v>5.8187552972496697</v>
      </c>
      <c r="AK50" s="19">
        <f t="shared" si="11"/>
        <v>0</v>
      </c>
      <c r="AL50" s="19">
        <f t="shared" si="24"/>
        <v>2250.7517277535258</v>
      </c>
      <c r="AM50" s="4" t="s">
        <v>90</v>
      </c>
    </row>
    <row r="51" spans="1:39" ht="15.5" x14ac:dyDescent="0.35">
      <c r="A51" s="4" t="s">
        <v>70</v>
      </c>
      <c r="E51" s="3">
        <f t="shared" si="14"/>
        <v>0</v>
      </c>
      <c r="F51" s="3"/>
      <c r="G51" s="3">
        <f t="shared" si="15"/>
        <v>0</v>
      </c>
      <c r="H51" s="3"/>
      <c r="I51" s="3">
        <f t="shared" si="16"/>
        <v>0</v>
      </c>
      <c r="J51" s="3"/>
      <c r="K51" s="3">
        <f t="shared" si="17"/>
        <v>0.6</v>
      </c>
      <c r="L51" s="3"/>
      <c r="M51" s="3">
        <f t="shared" si="18"/>
        <v>0</v>
      </c>
      <c r="N51" s="3"/>
      <c r="O51" s="3">
        <f t="shared" si="19"/>
        <v>9.5</v>
      </c>
      <c r="P51" s="3"/>
      <c r="Q51" s="3">
        <f t="shared" si="20"/>
        <v>0.2</v>
      </c>
      <c r="R51" s="3"/>
      <c r="S51" s="3">
        <f t="shared" si="21"/>
        <v>0</v>
      </c>
      <c r="T51" s="3"/>
      <c r="U51" s="3">
        <f t="shared" si="22"/>
        <v>0</v>
      </c>
      <c r="V51" s="3"/>
      <c r="W51" s="3">
        <f t="shared" si="23"/>
        <v>1</v>
      </c>
      <c r="X51" s="11">
        <f>+W51+U51+S51+Q51+O51+M51+K51+I51+G51+E51</f>
        <v>11.299999999999999</v>
      </c>
      <c r="AA51" s="4" t="s">
        <v>70</v>
      </c>
      <c r="AB51" s="3">
        <f t="shared" si="2"/>
        <v>0</v>
      </c>
      <c r="AC51" s="3">
        <f t="shared" si="3"/>
        <v>0</v>
      </c>
      <c r="AD51" s="3">
        <f t="shared" si="4"/>
        <v>0</v>
      </c>
      <c r="AE51" s="3">
        <f t="shared" si="5"/>
        <v>0.6</v>
      </c>
      <c r="AF51" s="3">
        <f t="shared" si="6"/>
        <v>0</v>
      </c>
      <c r="AG51" s="3">
        <f t="shared" si="7"/>
        <v>9.5</v>
      </c>
      <c r="AH51" s="3">
        <f t="shared" si="8"/>
        <v>0.2</v>
      </c>
      <c r="AI51" s="3">
        <f t="shared" si="9"/>
        <v>0</v>
      </c>
      <c r="AJ51" s="3">
        <f t="shared" si="10"/>
        <v>0</v>
      </c>
      <c r="AK51" s="3">
        <f t="shared" si="11"/>
        <v>1</v>
      </c>
      <c r="AL51" s="3">
        <f t="shared" si="24"/>
        <v>11.299999999999999</v>
      </c>
      <c r="AM51" s="4" t="s">
        <v>70</v>
      </c>
    </row>
    <row r="52" spans="1:39" ht="15.5" x14ac:dyDescent="0.35">
      <c r="A52" s="4" t="s">
        <v>71</v>
      </c>
      <c r="E52" s="3">
        <f t="shared" si="14"/>
        <v>0</v>
      </c>
      <c r="F52" s="3"/>
      <c r="G52" s="3">
        <f t="shared" si="15"/>
        <v>56.750908699292488</v>
      </c>
      <c r="H52" s="3"/>
      <c r="I52" s="3">
        <f t="shared" si="16"/>
        <v>14.266445045121687</v>
      </c>
      <c r="J52" s="3"/>
      <c r="K52" s="3">
        <f t="shared" si="17"/>
        <v>5.3845239279844109E-2</v>
      </c>
      <c r="L52" s="3"/>
      <c r="M52" s="3">
        <f t="shared" si="18"/>
        <v>0</v>
      </c>
      <c r="N52" s="3"/>
      <c r="O52" s="3">
        <f t="shared" si="19"/>
        <v>42.145039457748105</v>
      </c>
      <c r="P52" s="3"/>
      <c r="Q52" s="3">
        <f t="shared" si="20"/>
        <v>14.745773745140951</v>
      </c>
      <c r="R52" s="3"/>
      <c r="S52" s="3">
        <f t="shared" si="21"/>
        <v>7.3777367983088616E-5</v>
      </c>
      <c r="T52" s="3"/>
      <c r="U52" s="3">
        <f t="shared" si="22"/>
        <v>0</v>
      </c>
      <c r="V52" s="3"/>
      <c r="W52" s="3">
        <f t="shared" si="23"/>
        <v>0</v>
      </c>
      <c r="X52" s="11">
        <f>+W52+U52+S52+Q52+O52+M52+K52+I52+G52+E52</f>
        <v>127.96208596395107</v>
      </c>
      <c r="AA52" s="4" t="s">
        <v>71</v>
      </c>
      <c r="AB52" s="3">
        <f t="shared" si="2"/>
        <v>0</v>
      </c>
      <c r="AC52" s="3">
        <f t="shared" si="3"/>
        <v>56.750908699292488</v>
      </c>
      <c r="AD52" s="3">
        <f t="shared" si="4"/>
        <v>14.266445045121687</v>
      </c>
      <c r="AE52" s="3">
        <f t="shared" si="5"/>
        <v>5.3845239279844109E-2</v>
      </c>
      <c r="AF52" s="3">
        <f t="shared" si="6"/>
        <v>0</v>
      </c>
      <c r="AG52" s="3">
        <f t="shared" si="7"/>
        <v>42.145039457748105</v>
      </c>
      <c r="AH52" s="3">
        <f t="shared" si="8"/>
        <v>14.745773745140951</v>
      </c>
      <c r="AI52" s="3">
        <f t="shared" si="9"/>
        <v>7.3777367983088616E-5</v>
      </c>
      <c r="AJ52" s="3">
        <f t="shared" si="10"/>
        <v>0</v>
      </c>
      <c r="AK52" s="3">
        <f t="shared" si="11"/>
        <v>0</v>
      </c>
      <c r="AL52" s="3">
        <f t="shared" si="24"/>
        <v>127.96208596395107</v>
      </c>
      <c r="AM52" s="4" t="s">
        <v>71</v>
      </c>
    </row>
    <row r="53" spans="1:39" ht="15.5" x14ac:dyDescent="0.35">
      <c r="A53" s="4" t="s">
        <v>108</v>
      </c>
      <c r="E53" s="2">
        <f>0.001*(35*E43+25*E45+25*E46)</f>
        <v>5.9542482651782391</v>
      </c>
      <c r="F53" s="2"/>
      <c r="G53" s="2">
        <f>0.001*(35*G43+25*G45+25*G46+35*G44*G39+25*(1-G44)*G39)</f>
        <v>15.762584648326561</v>
      </c>
      <c r="H53" s="2"/>
      <c r="I53" s="2">
        <f>0.001*(35*I43+25*I45+25*I46+35*I44*I39+25*(1-I44)*I39)</f>
        <v>19.653186843968967</v>
      </c>
      <c r="J53" s="2"/>
      <c r="K53" s="2">
        <f>0.001*(35*K43+25*K45+25*K46+35*K44*K39+25*(1-K44)*K39)</f>
        <v>16.802673457131846</v>
      </c>
      <c r="L53" s="2"/>
      <c r="M53" s="2">
        <f>0.001*(35*M43+25*M45+25*M46+35*M44*M39+25*(1-M44)*M39)</f>
        <v>2.0252824605644038</v>
      </c>
      <c r="N53" s="2"/>
      <c r="O53" s="2">
        <f>0.001*(35*O43+25*O45+25*O46+35*O44*O39+25*(1-O44)*O39)</f>
        <v>89.05434931513382</v>
      </c>
      <c r="P53" s="2"/>
      <c r="Q53" s="2">
        <f>0.001*(35*Q43+25*Q45+25*Q46+35*Q44*Q39+25*(1-Q44)*Q39)</f>
        <v>34.969197583790788</v>
      </c>
      <c r="R53" s="2"/>
      <c r="S53" s="2">
        <f>0.001*(35*S43+25*S45+25*S46+35*S44*S39+25*(1-S44)*S39)</f>
        <v>1.0969622645504282</v>
      </c>
      <c r="T53" s="2"/>
      <c r="U53" s="2">
        <f>0.001*(35*U43+25*U45+25*U46+35*U44*U39+25*(1-U44)*U39)</f>
        <v>0.31938835832082124</v>
      </c>
      <c r="V53" s="2"/>
      <c r="W53" s="2">
        <f>0.001*(35*W43+25*W45+25*W46+35*W44*W39+25*(1-W44)*W39)</f>
        <v>0.62631974687370473</v>
      </c>
      <c r="X53" s="2">
        <f>SUM(E53:W53)</f>
        <v>186.26419294383959</v>
      </c>
      <c r="AA53" s="4" t="s">
        <v>109</v>
      </c>
      <c r="AB53" s="2">
        <f>+E54</f>
        <v>6.0527611918526549</v>
      </c>
      <c r="AC53" s="2">
        <f>+G54</f>
        <v>11.919402195340535</v>
      </c>
      <c r="AD53" s="2">
        <f>+I54</f>
        <v>13.622446808475495</v>
      </c>
      <c r="AE53" s="2">
        <f>+K54</f>
        <v>10.637241991462886</v>
      </c>
      <c r="AF53" s="2">
        <f>+M54</f>
        <v>1.3988642121730137</v>
      </c>
      <c r="AG53" s="2">
        <f>+O54</f>
        <v>59.118127732677692</v>
      </c>
      <c r="AH53" s="2">
        <f>+Q54</f>
        <v>24.457861042061374</v>
      </c>
      <c r="AI53" s="2">
        <f>+S54</f>
        <v>0.8197832204683152</v>
      </c>
      <c r="AJ53" s="2">
        <f>+U54</f>
        <v>0.22896813205018585</v>
      </c>
      <c r="AK53" s="2">
        <f>+W54</f>
        <v>0.92203289199211547</v>
      </c>
      <c r="AL53" s="3">
        <f t="shared" si="24"/>
        <v>129.17748941855427</v>
      </c>
      <c r="AM53" s="4" t="s">
        <v>109</v>
      </c>
    </row>
    <row r="54" spans="1:39" ht="15.5" x14ac:dyDescent="0.35">
      <c r="A54" s="4" t="s">
        <v>110</v>
      </c>
      <c r="E54" s="2">
        <f>+(E44*E42*35+(1-E44)*E42*25)/1000</f>
        <v>6.0527611918526549</v>
      </c>
      <c r="F54" s="3"/>
      <c r="G54" s="2">
        <f>+(G44*G42*35+(1-G44)*G42*25)/1000</f>
        <v>11.919402195340535</v>
      </c>
      <c r="H54" s="3"/>
      <c r="I54" s="2">
        <f>+(I44*I42*35+(1-I44)*I42*25)/1000</f>
        <v>13.622446808475495</v>
      </c>
      <c r="J54" s="3"/>
      <c r="K54" s="2">
        <f>+(K44*K42*35+(1-K44)*K42*25)/1000</f>
        <v>10.637241991462886</v>
      </c>
      <c r="L54" s="3"/>
      <c r="M54" s="2">
        <f>+(M44*M42*35+(1-M44)*M42*25)/1000</f>
        <v>1.3988642121730137</v>
      </c>
      <c r="N54" s="3"/>
      <c r="O54" s="2">
        <f>+(O44*O42*35+(1-O44)*O42*25)/1000</f>
        <v>59.118127732677692</v>
      </c>
      <c r="P54" s="3"/>
      <c r="Q54" s="2">
        <f>+(Q44*Q42*35+(1-Q44)*Q42*25)/1000</f>
        <v>24.457861042061374</v>
      </c>
      <c r="R54" s="3"/>
      <c r="S54" s="2">
        <f>+(S44*S42*35+(1-S44)*S42*25)/1000</f>
        <v>0.8197832204683152</v>
      </c>
      <c r="T54" s="3"/>
      <c r="U54" s="2">
        <f>+(U44*U42*35+(1-U44)*U42*25)/1000</f>
        <v>0.22896813205018585</v>
      </c>
      <c r="V54" s="3"/>
      <c r="W54" s="2">
        <f>+(W44*W42*35+(1-W44)*W42*25)/1000</f>
        <v>0.92203289199211547</v>
      </c>
      <c r="X54" s="49">
        <f>+E54+G54+I54+K54+M54+O54+Q54+S54+U54+W54</f>
        <v>129.17748941855427</v>
      </c>
    </row>
    <row r="55" spans="1:39" ht="15.5" x14ac:dyDescent="0.35">
      <c r="A55" s="4" t="s">
        <v>111</v>
      </c>
    </row>
    <row r="56" spans="1:39" ht="15.5" x14ac:dyDescent="0.35">
      <c r="A56" s="4" t="s">
        <v>227</v>
      </c>
      <c r="E56" s="3">
        <f>0.0012*E41</f>
        <v>0.14268194418053126</v>
      </c>
      <c r="F56" s="3"/>
      <c r="G56" s="3">
        <f>0.0012*G41</f>
        <v>0.35374786895690086</v>
      </c>
      <c r="H56" s="3"/>
      <c r="I56" s="3">
        <f>0.0012*I41</f>
        <v>0.34189588430096168</v>
      </c>
      <c r="J56" s="3"/>
      <c r="K56" s="3">
        <f>0.0012*K41</f>
        <v>0.24157146321950071</v>
      </c>
      <c r="L56" s="3"/>
      <c r="M56" s="3">
        <f>0.0012*M41</f>
        <v>3.2029979153927468E-2</v>
      </c>
      <c r="N56" s="3"/>
      <c r="O56" s="3">
        <f>0.0012*O41</f>
        <v>1.3581100801362846</v>
      </c>
      <c r="P56" s="3"/>
      <c r="Q56" s="3">
        <f>0.0012*Q41</f>
        <v>0.59756977681344292</v>
      </c>
      <c r="R56" s="3"/>
      <c r="S56" s="3">
        <f>0.0012*S41</f>
        <v>1.6141219301587042E-2</v>
      </c>
      <c r="T56" s="3"/>
      <c r="U56" s="3">
        <f>0.0012*U41</f>
        <v>6.9825063566996033E-3</v>
      </c>
      <c r="V56" s="3"/>
      <c r="W56" s="3">
        <f>0.0012*W41</f>
        <v>1.9840815125747431E-2</v>
      </c>
      <c r="X56" s="3">
        <f>0.0012*X41</f>
        <v>3.1105715375455829</v>
      </c>
    </row>
    <row r="57" spans="1:39" ht="15.5" x14ac:dyDescent="0.35">
      <c r="A57" s="4" t="s">
        <v>113</v>
      </c>
      <c r="B57" s="21">
        <f>+E57/(E57+E58)</f>
        <v>4.6087928993165515E-2</v>
      </c>
      <c r="E57" s="28">
        <f>E47/100*E56</f>
        <v>6.5759153119991304E-3</v>
      </c>
      <c r="F57" s="28"/>
      <c r="G57" s="28">
        <f t="shared" ref="G57:W57" si="25">G47/100*G56</f>
        <v>3.7210805847024346E-2</v>
      </c>
      <c r="H57" s="28"/>
      <c r="I57" s="28">
        <f t="shared" si="25"/>
        <v>1.2776806322078943E-2</v>
      </c>
      <c r="J57" s="28"/>
      <c r="K57" s="28">
        <f t="shared" si="25"/>
        <v>3.3709053752079512E-2</v>
      </c>
      <c r="L57" s="28"/>
      <c r="M57" s="28">
        <f t="shared" si="25"/>
        <v>0</v>
      </c>
      <c r="N57" s="28"/>
      <c r="O57" s="28">
        <f t="shared" si="25"/>
        <v>0.21353840328978452</v>
      </c>
      <c r="P57" s="28"/>
      <c r="Q57" s="28">
        <f t="shared" si="25"/>
        <v>8.5024597815789735E-2</v>
      </c>
      <c r="R57" s="28"/>
      <c r="S57" s="28">
        <f>S47/100*S56</f>
        <v>9.9306677684902556E-4</v>
      </c>
      <c r="T57" s="28"/>
      <c r="U57" s="28">
        <f t="shared" si="25"/>
        <v>0</v>
      </c>
      <c r="V57" s="28"/>
      <c r="W57" s="28">
        <f t="shared" si="25"/>
        <v>3.3533881364299894E-3</v>
      </c>
      <c r="X57" s="28">
        <f>+W57+U57+S57+Q57+O57+M57+K57+I57+G57+E57</f>
        <v>0.39318203725203521</v>
      </c>
      <c r="Y57" s="3"/>
    </row>
    <row r="58" spans="1:39" ht="15.5" x14ac:dyDescent="0.35">
      <c r="A58" s="29" t="s">
        <v>114</v>
      </c>
      <c r="B58" s="21">
        <f>1-B57</f>
        <v>0.95391207100683451</v>
      </c>
      <c r="E58" s="30">
        <f>E56-E57</f>
        <v>0.13610602886853213</v>
      </c>
      <c r="F58" s="30"/>
      <c r="G58" s="30">
        <f t="shared" ref="G58:W58" si="26">G56-G57</f>
        <v>0.3165370631098765</v>
      </c>
      <c r="H58" s="30"/>
      <c r="I58" s="30">
        <f t="shared" si="26"/>
        <v>0.32911907797888273</v>
      </c>
      <c r="J58" s="30"/>
      <c r="K58" s="30">
        <f t="shared" si="26"/>
        <v>0.20786240946742118</v>
      </c>
      <c r="L58" s="30"/>
      <c r="M58" s="30">
        <f t="shared" si="26"/>
        <v>3.2029979153927468E-2</v>
      </c>
      <c r="N58" s="30"/>
      <c r="O58" s="30">
        <f t="shared" si="26"/>
        <v>1.1445716768465002</v>
      </c>
      <c r="P58" s="30"/>
      <c r="Q58" s="30">
        <f t="shared" si="26"/>
        <v>0.51254517899765317</v>
      </c>
      <c r="R58" s="30"/>
      <c r="S58" s="30">
        <f t="shared" si="26"/>
        <v>1.5148152524738017E-2</v>
      </c>
      <c r="T58" s="30"/>
      <c r="U58" s="30">
        <f t="shared" si="26"/>
        <v>6.9825063566996033E-3</v>
      </c>
      <c r="V58" s="30"/>
      <c r="W58" s="30">
        <f t="shared" si="26"/>
        <v>1.648742698931744E-2</v>
      </c>
      <c r="X58" s="28">
        <f t="shared" ref="X58:X60" si="27">+W58+U58+S58+Q58+O58+M58+K58+I58+G58+E58</f>
        <v>2.7173895002935486</v>
      </c>
    </row>
    <row r="59" spans="1:39" ht="15.5" x14ac:dyDescent="0.35">
      <c r="A59" s="29" t="s">
        <v>115</v>
      </c>
      <c r="E59" s="3">
        <f t="shared" ref="E59:U59" si="28">+E41-E56</f>
        <v>118.7589382062622</v>
      </c>
      <c r="F59" s="3"/>
      <c r="G59" s="3">
        <f t="shared" si="28"/>
        <v>294.43614292846053</v>
      </c>
      <c r="H59" s="3"/>
      <c r="I59" s="3">
        <f t="shared" si="28"/>
        <v>284.57134103316713</v>
      </c>
      <c r="J59" s="3"/>
      <c r="K59" s="3">
        <f t="shared" si="28"/>
        <v>201.06798121969777</v>
      </c>
      <c r="L59" s="3"/>
      <c r="M59" s="3">
        <f t="shared" si="28"/>
        <v>26.65961931578563</v>
      </c>
      <c r="N59" s="3"/>
      <c r="O59" s="3">
        <f t="shared" si="28"/>
        <v>1130.4002900334342</v>
      </c>
      <c r="P59" s="3"/>
      <c r="Q59" s="3">
        <f t="shared" si="28"/>
        <v>497.37724423438908</v>
      </c>
      <c r="R59" s="3"/>
      <c r="S59" s="3">
        <f t="shared" si="28"/>
        <v>13.434874865354281</v>
      </c>
      <c r="T59" s="3"/>
      <c r="U59" s="3">
        <f t="shared" si="28"/>
        <v>5.8117727908929702</v>
      </c>
      <c r="V59" s="3"/>
      <c r="W59" s="3">
        <f t="shared" ref="W59" si="29">+W41-W56</f>
        <v>16.514171789663781</v>
      </c>
      <c r="X59" s="28">
        <f t="shared" si="27"/>
        <v>2589.0323764171071</v>
      </c>
    </row>
    <row r="60" spans="1:39" ht="15.5" x14ac:dyDescent="0.35">
      <c r="A60" s="4" t="s">
        <v>116</v>
      </c>
      <c r="B60" s="21">
        <f>+E60/(E60+E61)</f>
        <v>4.6087928993165515E-2</v>
      </c>
      <c r="E60" s="28">
        <f>E47/100*E59</f>
        <v>5.4733535113539435</v>
      </c>
      <c r="F60" s="28"/>
      <c r="G60" s="28">
        <f t="shared" ref="G60:W60" si="30">G47/100*G59</f>
        <v>30.971794066673269</v>
      </c>
      <c r="H60" s="28"/>
      <c r="I60" s="28">
        <f t="shared" si="30"/>
        <v>10.634561795410374</v>
      </c>
      <c r="J60" s="28"/>
      <c r="K60" s="28">
        <f t="shared" si="30"/>
        <v>28.057169072980848</v>
      </c>
      <c r="L60" s="28"/>
      <c r="M60" s="28">
        <f t="shared" si="30"/>
        <v>0</v>
      </c>
      <c r="N60" s="28"/>
      <c r="O60" s="28">
        <f t="shared" si="30"/>
        <v>177.73513100486397</v>
      </c>
      <c r="P60" s="28"/>
      <c r="Q60" s="28">
        <f t="shared" si="30"/>
        <v>70.768806915342338</v>
      </c>
      <c r="R60" s="28"/>
      <c r="S60" s="28">
        <f t="shared" si="30"/>
        <v>0.82656258059733889</v>
      </c>
      <c r="T60" s="28"/>
      <c r="U60" s="28">
        <f t="shared" si="30"/>
        <v>0</v>
      </c>
      <c r="V60" s="28"/>
      <c r="W60" s="28">
        <f t="shared" si="30"/>
        <v>2.7911367255552282</v>
      </c>
      <c r="X60" s="28">
        <f t="shared" si="27"/>
        <v>327.25851567277732</v>
      </c>
    </row>
    <row r="61" spans="1:39" ht="15.5" x14ac:dyDescent="0.35">
      <c r="A61" s="29" t="s">
        <v>114</v>
      </c>
      <c r="B61" s="21">
        <f>1-B60</f>
        <v>0.95391207100683451</v>
      </c>
      <c r="E61" s="30">
        <f>E59-E60</f>
        <v>113.28558469490825</v>
      </c>
      <c r="F61" s="30"/>
      <c r="G61" s="30">
        <f t="shared" ref="G61:W61" si="31">G59-G60</f>
        <v>263.46434886178724</v>
      </c>
      <c r="H61" s="30"/>
      <c r="I61" s="30">
        <f t="shared" si="31"/>
        <v>273.93677923775675</v>
      </c>
      <c r="J61" s="30"/>
      <c r="K61" s="30">
        <f t="shared" si="31"/>
        <v>173.01081214671692</v>
      </c>
      <c r="L61" s="30"/>
      <c r="M61" s="30">
        <f t="shared" si="31"/>
        <v>26.65961931578563</v>
      </c>
      <c r="N61" s="30"/>
      <c r="O61" s="30">
        <f t="shared" si="31"/>
        <v>952.6651590285702</v>
      </c>
      <c r="P61" s="30"/>
      <c r="Q61" s="30">
        <f t="shared" si="31"/>
        <v>426.60843731904674</v>
      </c>
      <c r="R61" s="30"/>
      <c r="S61" s="30">
        <f t="shared" si="31"/>
        <v>12.608312284756943</v>
      </c>
      <c r="T61" s="30"/>
      <c r="U61" s="30">
        <f t="shared" si="31"/>
        <v>5.8117727908929702</v>
      </c>
      <c r="V61" s="30"/>
      <c r="W61" s="30">
        <f t="shared" si="31"/>
        <v>13.723035064108553</v>
      </c>
      <c r="X61" s="30">
        <f>X59-X60</f>
        <v>2261.7738607443298</v>
      </c>
      <c r="Y61" s="3"/>
    </row>
    <row r="62" spans="1:39" ht="15.5" x14ac:dyDescent="0.35">
      <c r="A62" s="29" t="s">
        <v>228</v>
      </c>
      <c r="B62" s="21"/>
      <c r="E62" s="3">
        <f>0.0012*E40</f>
        <v>0.11149596983540665</v>
      </c>
      <c r="F62" s="3"/>
      <c r="G62" s="3">
        <f>0.0012*G40</f>
        <v>0.16317848602222201</v>
      </c>
      <c r="H62" s="3"/>
      <c r="I62" s="3">
        <f>0.0012*I40</f>
        <v>0.15461090763778354</v>
      </c>
      <c r="J62" s="3"/>
      <c r="K62" s="3">
        <f>0.0012*K40</f>
        <v>0.15058839529224069</v>
      </c>
      <c r="L62" s="3"/>
      <c r="M62" s="3">
        <f>0.0012*M40</f>
        <v>3.1102346984257533E-2</v>
      </c>
      <c r="N62" s="3"/>
      <c r="O62" s="3">
        <f>0.0012*O40</f>
        <v>0.94113426554439272</v>
      </c>
      <c r="P62" s="3"/>
      <c r="Q62" s="3">
        <f>0.0012*Q40</f>
        <v>0.3274425198027015</v>
      </c>
      <c r="R62" s="3"/>
      <c r="S62" s="3">
        <f>0.0012*S40</f>
        <v>2.0022165898820728E-2</v>
      </c>
      <c r="T62" s="3"/>
      <c r="U62" s="3">
        <f>0.0012*U40</f>
        <v>2.8122429824991098E-3</v>
      </c>
      <c r="V62" s="3"/>
      <c r="W62" s="3">
        <f>0.0012*W40</f>
        <v>2.441676368987411E-2</v>
      </c>
      <c r="X62" s="3">
        <f>0.0012*X40</f>
        <v>1.9268040636901984</v>
      </c>
      <c r="Y62" s="3"/>
    </row>
    <row r="63" spans="1:39" ht="15.5" x14ac:dyDescent="0.35">
      <c r="A63" s="29" t="s">
        <v>229</v>
      </c>
      <c r="B63" s="21"/>
      <c r="E63" s="3">
        <f>0.0012*E39</f>
        <v>0.10239215241340617</v>
      </c>
      <c r="F63" s="3"/>
      <c r="G63" s="3">
        <f>0.0012*G39</f>
        <v>0.18591132454055295</v>
      </c>
      <c r="H63" s="3"/>
      <c r="I63" s="3">
        <f>0.0012*I39</f>
        <v>0.23067210832337545</v>
      </c>
      <c r="J63" s="3"/>
      <c r="K63" s="3">
        <f>0.0012*K39</f>
        <v>0.22800321754545977</v>
      </c>
      <c r="L63" s="3"/>
      <c r="M63" s="3">
        <f>0.0012*M39</f>
        <v>3.0878534437449492E-2</v>
      </c>
      <c r="N63" s="3"/>
      <c r="O63" s="3">
        <f>0.0012*O39</f>
        <v>1.1985924852560792</v>
      </c>
      <c r="P63" s="3"/>
      <c r="Q63" s="3">
        <f>0.0012*Q39</f>
        <v>0.40348652704969068</v>
      </c>
      <c r="R63" s="3"/>
      <c r="S63" s="3">
        <f>0.0012*S39</f>
        <v>1.7362358766853294E-2</v>
      </c>
      <c r="T63" s="3"/>
      <c r="U63" s="3">
        <f>0.0012*U39</f>
        <v>8.3445231739711027E-3</v>
      </c>
      <c r="V63" s="3"/>
      <c r="W63" s="3">
        <f>0.0012*W39</f>
        <v>3.0063347849937826E-2</v>
      </c>
      <c r="X63" s="3">
        <f>0.0012*X39</f>
        <v>2.435706579356776</v>
      </c>
      <c r="Y63" s="3"/>
    </row>
    <row r="64" spans="1:39" ht="15.5" x14ac:dyDescent="0.35">
      <c r="A64" s="29" t="s">
        <v>119</v>
      </c>
      <c r="B64" s="21"/>
      <c r="E64" s="3">
        <f>+E62+E56+E63</f>
        <v>0.35657006642934408</v>
      </c>
      <c r="F64" s="3"/>
      <c r="G64" s="3">
        <f>+G62+G56+G63</f>
        <v>0.7028376795196758</v>
      </c>
      <c r="H64" s="3"/>
      <c r="I64" s="3">
        <f>+I62+I56+I63</f>
        <v>0.72717890026212073</v>
      </c>
      <c r="J64" s="3"/>
      <c r="K64" s="3">
        <f>+K62+K56+K63</f>
        <v>0.62016307605720122</v>
      </c>
      <c r="L64" s="3"/>
      <c r="M64" s="3">
        <f>+M62+M56+M63</f>
        <v>9.40108605756345E-2</v>
      </c>
      <c r="N64" s="3"/>
      <c r="O64" s="3">
        <f>+O62+O56+O63</f>
        <v>3.4978368309367562</v>
      </c>
      <c r="P64" s="3"/>
      <c r="Q64" s="3">
        <f>+Q62+Q56+Q63</f>
        <v>1.3284988236658353</v>
      </c>
      <c r="R64" s="3"/>
      <c r="S64" s="3">
        <f>+S62+S56+S63</f>
        <v>5.3525743967261064E-2</v>
      </c>
      <c r="T64" s="3"/>
      <c r="U64" s="3">
        <f>+U62+U56+U63</f>
        <v>1.8139272513169817E-2</v>
      </c>
      <c r="V64" s="3"/>
      <c r="W64" s="3">
        <f>+W62+W56+W63</f>
        <v>7.4320926665559367E-2</v>
      </c>
      <c r="X64" s="3">
        <f>+X62+X56+X63</f>
        <v>7.4730821805925576</v>
      </c>
      <c r="Y64" s="1">
        <f>+X64/X42</f>
        <v>1.7802322730334204E-3</v>
      </c>
    </row>
    <row r="65" spans="1:52" ht="15.5" x14ac:dyDescent="0.35">
      <c r="A65" s="29" t="s">
        <v>120</v>
      </c>
      <c r="B65" s="21"/>
      <c r="E65" s="35">
        <v>1.1999999999999999E-3</v>
      </c>
      <c r="F65" s="3"/>
      <c r="G65" s="35">
        <v>1.1999999999999999E-3</v>
      </c>
      <c r="H65" s="3"/>
      <c r="I65" s="35">
        <v>1.1999999999999999E-3</v>
      </c>
      <c r="J65" s="3"/>
      <c r="K65" s="35">
        <v>1.1999999999999999E-3</v>
      </c>
      <c r="L65" s="3"/>
      <c r="M65" s="35">
        <v>1.1999999999999999E-3</v>
      </c>
      <c r="N65" s="3"/>
      <c r="O65" s="35">
        <v>1.1999999999999999E-3</v>
      </c>
      <c r="P65" s="3"/>
      <c r="Q65" s="35">
        <v>1.1999999999999999E-3</v>
      </c>
      <c r="R65" s="3"/>
      <c r="S65" s="35">
        <v>1.1999999999999999E-3</v>
      </c>
      <c r="T65" s="3"/>
      <c r="U65" s="35">
        <v>1.1999999999999999E-3</v>
      </c>
      <c r="V65" s="3"/>
      <c r="W65" s="35">
        <v>1.1999999999999999E-3</v>
      </c>
      <c r="X65" s="35">
        <v>1.1999999999999999E-3</v>
      </c>
      <c r="Y65" s="1"/>
    </row>
    <row r="66" spans="1:52" ht="15.5" x14ac:dyDescent="0.35">
      <c r="A66" s="29"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9" t="s">
        <v>122</v>
      </c>
      <c r="E67" s="3"/>
      <c r="F67" s="3"/>
      <c r="G67" s="3"/>
      <c r="H67" s="3"/>
      <c r="I67" s="3"/>
      <c r="J67" s="3"/>
      <c r="K67" s="3"/>
      <c r="L67" s="3"/>
      <c r="M67" s="3"/>
      <c r="N67" s="3"/>
      <c r="O67" s="3"/>
      <c r="P67" s="3"/>
      <c r="Q67" s="3"/>
      <c r="R67" s="3"/>
      <c r="S67" s="3"/>
      <c r="T67" s="3"/>
      <c r="U67" s="3"/>
      <c r="V67" s="3"/>
      <c r="W67" s="3"/>
      <c r="X67" s="3"/>
    </row>
    <row r="68" spans="1:52" ht="15.5" x14ac:dyDescent="0.35">
      <c r="A68" s="29"/>
      <c r="E68" s="3"/>
      <c r="F68" s="3"/>
      <c r="G68" s="3"/>
      <c r="H68" s="3"/>
      <c r="I68" s="3"/>
      <c r="J68" s="3"/>
      <c r="K68" s="3"/>
      <c r="L68" s="3"/>
      <c r="M68" s="3"/>
      <c r="N68" s="3"/>
      <c r="O68" s="3"/>
      <c r="P68" s="3"/>
      <c r="Q68" s="3"/>
      <c r="R68" s="3"/>
      <c r="S68" s="3"/>
      <c r="T68" s="3"/>
      <c r="U68" s="3"/>
      <c r="V68" s="3"/>
      <c r="W68" s="3"/>
    </row>
    <row r="69" spans="1:52" ht="15.5" x14ac:dyDescent="0.35">
      <c r="A69" s="22" t="s">
        <v>123</v>
      </c>
      <c r="D69" s="31" t="s">
        <v>124</v>
      </c>
    </row>
    <row r="70" spans="1:52" ht="23.5" x14ac:dyDescent="0.55000000000000004">
      <c r="A70" s="14" t="s">
        <v>125</v>
      </c>
      <c r="B70" s="8"/>
      <c r="D70" s="4" t="s">
        <v>72</v>
      </c>
      <c r="E70" s="4"/>
      <c r="F70" s="4" t="s">
        <v>73</v>
      </c>
      <c r="G70" s="4"/>
      <c r="H70" s="4" t="s">
        <v>80</v>
      </c>
      <c r="I70" s="4"/>
      <c r="J70" s="4" t="s">
        <v>75</v>
      </c>
      <c r="K70" s="4"/>
      <c r="L70" s="4" t="s">
        <v>76</v>
      </c>
      <c r="M70" s="4"/>
      <c r="N70" s="4" t="s">
        <v>77</v>
      </c>
      <c r="O70" s="4"/>
      <c r="P70" s="4" t="s">
        <v>78</v>
      </c>
      <c r="Q70" s="4"/>
      <c r="R70" s="4" t="s">
        <v>79</v>
      </c>
      <c r="S70" s="4"/>
      <c r="T70" s="4" t="s">
        <v>81</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79</v>
      </c>
      <c r="AJ71" s="4" t="s">
        <v>81</v>
      </c>
      <c r="AK71" s="4" t="s">
        <v>9</v>
      </c>
      <c r="AL71" s="4" t="s">
        <v>10</v>
      </c>
    </row>
    <row r="72" spans="1:52" ht="15.5" x14ac:dyDescent="0.35">
      <c r="A72" s="4" t="s">
        <v>128</v>
      </c>
      <c r="B72" s="8"/>
      <c r="C72" s="8" t="s">
        <v>129</v>
      </c>
      <c r="D72" s="8" t="s">
        <v>130</v>
      </c>
      <c r="E72" s="4" t="s">
        <v>58</v>
      </c>
      <c r="F72" s="8" t="s">
        <v>130</v>
      </c>
      <c r="G72" s="4" t="s">
        <v>58</v>
      </c>
      <c r="H72" s="8" t="s">
        <v>130</v>
      </c>
      <c r="I72" s="4" t="s">
        <v>58</v>
      </c>
      <c r="J72" s="8" t="s">
        <v>130</v>
      </c>
      <c r="K72" s="4" t="s">
        <v>58</v>
      </c>
      <c r="L72" s="8" t="s">
        <v>130</v>
      </c>
      <c r="M72" s="4" t="s">
        <v>58</v>
      </c>
      <c r="N72" s="8" t="s">
        <v>130</v>
      </c>
      <c r="O72" s="4" t="s">
        <v>58</v>
      </c>
      <c r="P72" s="8" t="s">
        <v>130</v>
      </c>
      <c r="Q72" s="4" t="s">
        <v>58</v>
      </c>
      <c r="R72" s="8" t="s">
        <v>130</v>
      </c>
      <c r="S72" s="4" t="s">
        <v>58</v>
      </c>
      <c r="T72" s="8" t="s">
        <v>130</v>
      </c>
      <c r="U72" s="4" t="s">
        <v>58</v>
      </c>
      <c r="V72" s="8" t="s">
        <v>130</v>
      </c>
      <c r="W72" s="4" t="s">
        <v>58</v>
      </c>
      <c r="X72" s="4"/>
      <c r="AA72" s="4" t="s">
        <v>128</v>
      </c>
    </row>
    <row r="73" spans="1:52" ht="15.5" x14ac:dyDescent="0.35">
      <c r="A73" s="5" t="s">
        <v>131</v>
      </c>
      <c r="C73">
        <v>3</v>
      </c>
      <c r="D73" s="16">
        <v>1</v>
      </c>
      <c r="E73" s="3">
        <f>+$D73*E57</f>
        <v>6.5759153119991304E-3</v>
      </c>
      <c r="F73" s="16">
        <v>1</v>
      </c>
      <c r="G73" s="3">
        <f>+$D73*G57</f>
        <v>3.7210805847024346E-2</v>
      </c>
      <c r="H73" s="16">
        <v>1</v>
      </c>
      <c r="I73" s="3">
        <f>+$D73*I57</f>
        <v>1.2776806322078943E-2</v>
      </c>
      <c r="J73" s="16">
        <v>1</v>
      </c>
      <c r="K73" s="3">
        <f>+$D73*K57</f>
        <v>3.3709053752079512E-2</v>
      </c>
      <c r="L73" s="16">
        <v>1</v>
      </c>
      <c r="M73" s="3">
        <f>+$D73*M57</f>
        <v>0</v>
      </c>
      <c r="N73" s="16">
        <v>1</v>
      </c>
      <c r="O73" s="3">
        <f>+$D73*O57</f>
        <v>0.21353840328978452</v>
      </c>
      <c r="P73" s="16">
        <v>1</v>
      </c>
      <c r="Q73" s="3">
        <f>+$D73*Q57</f>
        <v>8.5024597815789735E-2</v>
      </c>
      <c r="R73" s="16">
        <v>1</v>
      </c>
      <c r="S73" s="3">
        <f>+$D73*S57</f>
        <v>9.9306677684902556E-4</v>
      </c>
      <c r="T73" s="16">
        <v>1</v>
      </c>
      <c r="U73" s="3">
        <f>+$D73*U57</f>
        <v>0</v>
      </c>
      <c r="V73" s="16">
        <v>1</v>
      </c>
      <c r="W73" s="3">
        <f>+$D73*W57</f>
        <v>3.3533881364299894E-3</v>
      </c>
      <c r="X73" s="3">
        <f>+E73+G73+I73+K73+M73+O73+Q73+S73+U73+W73</f>
        <v>0.39318203725203521</v>
      </c>
      <c r="AA73" s="5" t="s">
        <v>131</v>
      </c>
      <c r="AB73" s="3">
        <f>+E73</f>
        <v>6.5759153119991304E-3</v>
      </c>
      <c r="AC73" s="3">
        <f>+G73</f>
        <v>3.7210805847024346E-2</v>
      </c>
      <c r="AD73" s="3">
        <f>+I73</f>
        <v>1.2776806322078943E-2</v>
      </c>
      <c r="AE73" s="3">
        <f>+K73</f>
        <v>3.3709053752079512E-2</v>
      </c>
      <c r="AF73" s="3">
        <f>+M73</f>
        <v>0</v>
      </c>
      <c r="AG73" s="3">
        <f>+O73</f>
        <v>0.21353840328978452</v>
      </c>
      <c r="AH73" s="3">
        <f>+Q73</f>
        <v>8.5024597815789735E-2</v>
      </c>
      <c r="AI73" s="3">
        <f>+S73</f>
        <v>9.9306677684902556E-4</v>
      </c>
      <c r="AJ73" s="3">
        <f>+U73</f>
        <v>0</v>
      </c>
      <c r="AK73" s="3">
        <f>+W73</f>
        <v>3.3533881364299894E-3</v>
      </c>
      <c r="AL73" s="3">
        <f>SUM(AB73:AK73)</f>
        <v>0.39318203725203521</v>
      </c>
    </row>
    <row r="74" spans="1:52" ht="15.5" x14ac:dyDescent="0.35">
      <c r="A74" s="5" t="s">
        <v>132</v>
      </c>
      <c r="C74">
        <v>15</v>
      </c>
      <c r="D74" s="16">
        <v>0</v>
      </c>
      <c r="E74" s="3">
        <f>+$D74*E57</f>
        <v>0</v>
      </c>
      <c r="F74" s="16">
        <v>0</v>
      </c>
      <c r="G74" s="3">
        <f>+$D74*G57</f>
        <v>0</v>
      </c>
      <c r="H74" s="16">
        <v>0</v>
      </c>
      <c r="I74" s="3">
        <f>+$D74*I57</f>
        <v>0</v>
      </c>
      <c r="J74" s="16">
        <v>0</v>
      </c>
      <c r="K74" s="3">
        <f>+$D74*K57</f>
        <v>0</v>
      </c>
      <c r="L74" s="16">
        <v>0</v>
      </c>
      <c r="M74" s="3">
        <f>+$D74*M57</f>
        <v>0</v>
      </c>
      <c r="N74" s="16">
        <v>0</v>
      </c>
      <c r="O74" s="3">
        <f>+$D74*O57</f>
        <v>0</v>
      </c>
      <c r="P74" s="16">
        <v>0</v>
      </c>
      <c r="Q74" s="3">
        <f>+$D74*Q57</f>
        <v>0</v>
      </c>
      <c r="R74" s="16">
        <v>0</v>
      </c>
      <c r="S74" s="3">
        <f>+$D74*S57</f>
        <v>0</v>
      </c>
      <c r="T74" s="16">
        <v>0</v>
      </c>
      <c r="U74" s="3">
        <f>+$D74*U57</f>
        <v>0</v>
      </c>
      <c r="V74" s="16">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6">
        <v>0</v>
      </c>
      <c r="E75" s="3">
        <f>+$D75*E57</f>
        <v>0</v>
      </c>
      <c r="F75" s="16">
        <v>0</v>
      </c>
      <c r="G75" s="3">
        <f>+$D75*G57</f>
        <v>0</v>
      </c>
      <c r="H75" s="16">
        <v>0</v>
      </c>
      <c r="I75" s="3">
        <f>+$D75*I57</f>
        <v>0</v>
      </c>
      <c r="J75" s="16">
        <v>0</v>
      </c>
      <c r="K75" s="3">
        <f>+$D75*K57</f>
        <v>0</v>
      </c>
      <c r="L75" s="16">
        <v>0</v>
      </c>
      <c r="M75" s="3">
        <f>+$D75*M57</f>
        <v>0</v>
      </c>
      <c r="N75" s="16">
        <v>0</v>
      </c>
      <c r="O75" s="3">
        <f>+$D75*O57</f>
        <v>0</v>
      </c>
      <c r="P75" s="16">
        <v>0</v>
      </c>
      <c r="Q75" s="3">
        <f>+$D75*Q57</f>
        <v>0</v>
      </c>
      <c r="R75" s="16">
        <v>0</v>
      </c>
      <c r="S75" s="3">
        <f>+$D75*S57</f>
        <v>0</v>
      </c>
      <c r="T75" s="16">
        <v>0</v>
      </c>
      <c r="U75" s="3">
        <f>+$D75*U57</f>
        <v>0</v>
      </c>
      <c r="V75" s="16">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6">
        <v>0</v>
      </c>
      <c r="E76" s="3">
        <f>+$D76*E57</f>
        <v>0</v>
      </c>
      <c r="F76" s="16">
        <v>0</v>
      </c>
      <c r="G76" s="3">
        <f>+$D76*G57</f>
        <v>0</v>
      </c>
      <c r="H76" s="16">
        <v>0</v>
      </c>
      <c r="I76" s="3">
        <f>+$D76*I57</f>
        <v>0</v>
      </c>
      <c r="J76" s="16">
        <v>0</v>
      </c>
      <c r="K76" s="3">
        <f>+$D76*K57</f>
        <v>0</v>
      </c>
      <c r="L76" s="16">
        <v>0</v>
      </c>
      <c r="M76" s="3">
        <f>+$D76*M57</f>
        <v>0</v>
      </c>
      <c r="N76" s="16">
        <v>0</v>
      </c>
      <c r="O76" s="3">
        <f>+$D76*O57</f>
        <v>0</v>
      </c>
      <c r="P76" s="16">
        <v>0</v>
      </c>
      <c r="Q76" s="3">
        <f>+$D76*Q57</f>
        <v>0</v>
      </c>
      <c r="R76" s="16">
        <v>0</v>
      </c>
      <c r="S76" s="3">
        <f>+$D76*S57</f>
        <v>0</v>
      </c>
      <c r="T76" s="16">
        <v>0</v>
      </c>
      <c r="U76" s="3">
        <f>+$D76*U57</f>
        <v>0</v>
      </c>
      <c r="V76" s="16">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6">
        <f t="shared" ref="D77:V77" si="33">SUM(D73:D76)</f>
        <v>1</v>
      </c>
      <c r="E77" s="28">
        <f>SUM(E73:E76)</f>
        <v>6.5759153119991304E-3</v>
      </c>
      <c r="F77" s="16">
        <f t="shared" si="33"/>
        <v>1</v>
      </c>
      <c r="G77" s="28">
        <f>SUM(G73:G76)</f>
        <v>3.7210805847024346E-2</v>
      </c>
      <c r="H77" s="16">
        <f t="shared" si="33"/>
        <v>1</v>
      </c>
      <c r="I77" s="28">
        <f>SUM(I73:I76)</f>
        <v>1.2776806322078943E-2</v>
      </c>
      <c r="J77" s="16">
        <f t="shared" si="33"/>
        <v>1</v>
      </c>
      <c r="K77" s="28">
        <f>SUM(K73:K76)</f>
        <v>3.3709053752079512E-2</v>
      </c>
      <c r="L77" s="16">
        <f t="shared" si="33"/>
        <v>1</v>
      </c>
      <c r="M77" s="28">
        <f>SUM(M73:M76)</f>
        <v>0</v>
      </c>
      <c r="N77" s="16">
        <f t="shared" si="33"/>
        <v>1</v>
      </c>
      <c r="O77" s="28">
        <f>SUM(O73:O76)</f>
        <v>0.21353840328978452</v>
      </c>
      <c r="P77" s="16">
        <f t="shared" si="33"/>
        <v>1</v>
      </c>
      <c r="Q77" s="28">
        <f>SUM(Q73:Q76)</f>
        <v>8.5024597815789735E-2</v>
      </c>
      <c r="R77" s="16">
        <f t="shared" si="33"/>
        <v>1</v>
      </c>
      <c r="S77" s="28">
        <f>SUM(S73:S76)</f>
        <v>9.9306677684902556E-4</v>
      </c>
      <c r="T77" s="16">
        <f t="shared" si="33"/>
        <v>1</v>
      </c>
      <c r="U77" s="28">
        <f>SUM(U73:U76)</f>
        <v>0</v>
      </c>
      <c r="V77" s="16">
        <f t="shared" si="33"/>
        <v>1</v>
      </c>
      <c r="W77" s="28">
        <f>SUM(W73:W76)</f>
        <v>3.3533881364299894E-3</v>
      </c>
      <c r="X77" s="3">
        <f t="shared" si="32"/>
        <v>0.39318203725203521</v>
      </c>
      <c r="Y77" s="3"/>
      <c r="AA77" s="5"/>
      <c r="AB77" s="4" t="s">
        <v>0</v>
      </c>
      <c r="AC77" s="4" t="s">
        <v>1</v>
      </c>
      <c r="AD77" s="4" t="s">
        <v>2</v>
      </c>
      <c r="AE77" s="4" t="s">
        <v>3</v>
      </c>
      <c r="AF77" s="4" t="s">
        <v>4</v>
      </c>
      <c r="AG77" s="4" t="s">
        <v>5</v>
      </c>
      <c r="AH77" s="4" t="s">
        <v>6</v>
      </c>
      <c r="AI77" s="4" t="s">
        <v>79</v>
      </c>
      <c r="AJ77" s="4" t="s">
        <v>81</v>
      </c>
      <c r="AK77" s="4" t="s">
        <v>9</v>
      </c>
      <c r="AL77" s="4" t="s">
        <v>10</v>
      </c>
      <c r="AO77" s="4" t="s">
        <v>0</v>
      </c>
      <c r="AP77" s="4" t="s">
        <v>1</v>
      </c>
      <c r="AQ77" s="4" t="s">
        <v>2</v>
      </c>
      <c r="AR77" s="4" t="s">
        <v>3</v>
      </c>
      <c r="AS77" s="4" t="s">
        <v>4</v>
      </c>
      <c r="AT77" s="4" t="s">
        <v>5</v>
      </c>
      <c r="AU77" s="4" t="s">
        <v>195</v>
      </c>
      <c r="AV77" s="4" t="s">
        <v>79</v>
      </c>
      <c r="AW77" s="4" t="s">
        <v>81</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5.4733535113539435</v>
      </c>
      <c r="AC78" s="3">
        <f>+G60</f>
        <v>30.971794066673269</v>
      </c>
      <c r="AD78" s="3">
        <f>+I60</f>
        <v>10.634561795410374</v>
      </c>
      <c r="AE78" s="3">
        <f>+K60</f>
        <v>28.057169072980848</v>
      </c>
      <c r="AF78" s="3">
        <f>+M60</f>
        <v>0</v>
      </c>
      <c r="AG78" s="3">
        <f>+O60</f>
        <v>177.73513100486397</v>
      </c>
      <c r="AH78" s="3">
        <f>+Q60</f>
        <v>70.768806915342338</v>
      </c>
      <c r="AI78" s="3">
        <f>+S60</f>
        <v>0.82656258059733889</v>
      </c>
      <c r="AJ78" s="3">
        <f>+U60</f>
        <v>0</v>
      </c>
      <c r="AK78" s="3">
        <f>+W60</f>
        <v>2.7911367255552282</v>
      </c>
      <c r="AL78" s="3">
        <f>+X60</f>
        <v>327.25851567277732</v>
      </c>
      <c r="AN78" t="s">
        <v>137</v>
      </c>
      <c r="AO78" s="3">
        <f>+AB$78*AB79</f>
        <v>5.4733535113539435</v>
      </c>
      <c r="AP78" s="3">
        <f t="shared" ref="AP78:AX78" si="34">+AC$78*AC79</f>
        <v>30.971794066673269</v>
      </c>
      <c r="AQ78" s="3">
        <f t="shared" si="34"/>
        <v>10.634561795410374</v>
      </c>
      <c r="AR78" s="3">
        <f t="shared" si="34"/>
        <v>28.057169072980848</v>
      </c>
      <c r="AS78" s="3">
        <f t="shared" si="34"/>
        <v>0</v>
      </c>
      <c r="AT78" s="3">
        <f t="shared" si="34"/>
        <v>177.73513100486397</v>
      </c>
      <c r="AU78" s="3">
        <f t="shared" si="34"/>
        <v>70.768806915342338</v>
      </c>
      <c r="AV78" s="3">
        <f t="shared" si="34"/>
        <v>0.82656258059733889</v>
      </c>
      <c r="AW78" s="3">
        <f t="shared" si="34"/>
        <v>0</v>
      </c>
      <c r="AX78" s="3">
        <f t="shared" si="34"/>
        <v>2.7911367255552282</v>
      </c>
      <c r="AY78" s="3">
        <f>SUM(AO78:AX78)</f>
        <v>327.25851567277732</v>
      </c>
      <c r="AZ78" t="s">
        <v>138</v>
      </c>
    </row>
    <row r="79" spans="1:52" ht="15.5" x14ac:dyDescent="0.35">
      <c r="A79" s="5" t="s">
        <v>139</v>
      </c>
      <c r="B79" t="s">
        <v>140</v>
      </c>
      <c r="C79">
        <v>3</v>
      </c>
      <c r="D79" s="16">
        <v>1</v>
      </c>
      <c r="E79" s="3">
        <f t="shared" ref="E79:E84" si="35">+$D79*E$60</f>
        <v>5.4733535113539435</v>
      </c>
      <c r="F79" s="16">
        <v>1</v>
      </c>
      <c r="G79" s="3">
        <f>+$F79*G$60</f>
        <v>30.971794066673269</v>
      </c>
      <c r="H79" s="16">
        <v>1</v>
      </c>
      <c r="I79" s="3">
        <f t="shared" ref="I79:I84" si="36">+$H79*I$60</f>
        <v>10.634561795410374</v>
      </c>
      <c r="J79" s="16">
        <v>1</v>
      </c>
      <c r="K79" s="3">
        <f t="shared" ref="K79:K84" si="37">+$J79*K$60</f>
        <v>28.057169072980848</v>
      </c>
      <c r="L79" s="16">
        <v>1</v>
      </c>
      <c r="M79" s="3">
        <f t="shared" ref="M79:M84" si="38">+$L79*M$60</f>
        <v>0</v>
      </c>
      <c r="N79" s="16">
        <v>1</v>
      </c>
      <c r="O79" s="3">
        <f t="shared" ref="O79:O84" si="39">+$N79*O$60</f>
        <v>177.73513100486397</v>
      </c>
      <c r="P79" s="16">
        <v>1</v>
      </c>
      <c r="Q79" s="3">
        <f t="shared" ref="Q79:Q84" si="40">+$P79*Q$60</f>
        <v>70.768806915342338</v>
      </c>
      <c r="R79" s="16">
        <v>1</v>
      </c>
      <c r="S79" s="3">
        <f t="shared" ref="S79:S84" si="41">+$R79*S$60</f>
        <v>0.82656258059733889</v>
      </c>
      <c r="T79" s="16">
        <v>1</v>
      </c>
      <c r="U79" s="3">
        <f t="shared" ref="U79:U84" si="42">+$T79*U$60</f>
        <v>0</v>
      </c>
      <c r="V79" s="16">
        <v>1</v>
      </c>
      <c r="W79" s="3"/>
      <c r="X79" s="3">
        <f>+E79+G79+I79+K79+M79+O79+Q79+S79+U79+W79</f>
        <v>324.46737894722207</v>
      </c>
      <c r="AA79" t="s">
        <v>139</v>
      </c>
      <c r="AB79" s="16">
        <f t="shared" ref="AB79:AB84" si="43">+D79</f>
        <v>1</v>
      </c>
      <c r="AC79" s="16">
        <f t="shared" ref="AC79:AC84" si="44">+F79</f>
        <v>1</v>
      </c>
      <c r="AD79" s="16">
        <f t="shared" ref="AD79:AD84" si="45">+H79</f>
        <v>1</v>
      </c>
      <c r="AE79" s="16">
        <f t="shared" ref="AE79:AE84" si="46">+J79</f>
        <v>1</v>
      </c>
      <c r="AF79" s="16">
        <f t="shared" ref="AF79:AF84" si="47">+L79</f>
        <v>1</v>
      </c>
      <c r="AG79" s="16">
        <f t="shared" ref="AG79:AG84" si="48">+N79</f>
        <v>1</v>
      </c>
      <c r="AH79" s="16">
        <f t="shared" ref="AH79:AH84" si="49">+P79</f>
        <v>1</v>
      </c>
      <c r="AI79" s="16">
        <f t="shared" ref="AI79:AI84" si="50">+R79</f>
        <v>1</v>
      </c>
      <c r="AJ79" s="16">
        <f t="shared" ref="AJ79:AJ84" si="51">+T79</f>
        <v>1</v>
      </c>
      <c r="AK79" s="16">
        <f t="shared" ref="AK79:AK84" si="52">+V79</f>
        <v>1</v>
      </c>
      <c r="AN79" t="s">
        <v>141</v>
      </c>
      <c r="AO79" s="3">
        <f t="shared" ref="AO79:AX84" si="53">+AB79*AO$78</f>
        <v>5.4733535113539435</v>
      </c>
      <c r="AP79" s="3">
        <f t="shared" si="53"/>
        <v>30.971794066673269</v>
      </c>
      <c r="AQ79" s="3">
        <f t="shared" si="53"/>
        <v>10.634561795410374</v>
      </c>
      <c r="AR79" s="3">
        <f t="shared" si="53"/>
        <v>28.057169072980848</v>
      </c>
      <c r="AS79" s="3">
        <f t="shared" si="53"/>
        <v>0</v>
      </c>
      <c r="AT79" s="3">
        <f t="shared" si="53"/>
        <v>177.73513100486397</v>
      </c>
      <c r="AU79" s="3">
        <f t="shared" si="53"/>
        <v>70.768806915342338</v>
      </c>
      <c r="AV79" s="3">
        <f t="shared" si="53"/>
        <v>0.82656258059733889</v>
      </c>
      <c r="AW79" s="3">
        <f t="shared" si="53"/>
        <v>0</v>
      </c>
      <c r="AX79" s="3">
        <f t="shared" si="53"/>
        <v>2.7911367255552282</v>
      </c>
      <c r="AY79" s="3">
        <f t="shared" ref="AY79:AY84" si="54">SUM(AO79:AX79)</f>
        <v>327.25851567277732</v>
      </c>
      <c r="AZ79" t="s">
        <v>141</v>
      </c>
    </row>
    <row r="80" spans="1:52" ht="15.5" x14ac:dyDescent="0.35">
      <c r="A80" s="5" t="s">
        <v>142</v>
      </c>
      <c r="B80" t="s">
        <v>143</v>
      </c>
      <c r="C80">
        <v>15</v>
      </c>
      <c r="D80" s="16">
        <v>0</v>
      </c>
      <c r="E80" s="3">
        <f t="shared" si="35"/>
        <v>0</v>
      </c>
      <c r="F80" s="16">
        <v>0</v>
      </c>
      <c r="G80" s="3">
        <f>+$F80*G$60</f>
        <v>0</v>
      </c>
      <c r="H80" s="16">
        <v>0</v>
      </c>
      <c r="I80" s="3">
        <f t="shared" si="36"/>
        <v>0</v>
      </c>
      <c r="J80" s="16">
        <v>0</v>
      </c>
      <c r="K80" s="3">
        <f t="shared" si="37"/>
        <v>0</v>
      </c>
      <c r="L80" s="16">
        <v>0</v>
      </c>
      <c r="M80" s="3">
        <f t="shared" si="38"/>
        <v>0</v>
      </c>
      <c r="N80" s="16">
        <v>0</v>
      </c>
      <c r="O80" s="3">
        <f t="shared" si="39"/>
        <v>0</v>
      </c>
      <c r="P80" s="16">
        <v>0</v>
      </c>
      <c r="Q80" s="3">
        <f t="shared" si="40"/>
        <v>0</v>
      </c>
      <c r="R80" s="16">
        <v>0</v>
      </c>
      <c r="S80" s="3">
        <f t="shared" si="41"/>
        <v>0</v>
      </c>
      <c r="T80" s="16">
        <v>0</v>
      </c>
      <c r="U80" s="3">
        <f t="shared" si="42"/>
        <v>0</v>
      </c>
      <c r="V80" s="16">
        <v>0</v>
      </c>
      <c r="W80" s="3">
        <f t="shared" ref="W80:W84" si="55">+$V80*W$60</f>
        <v>0</v>
      </c>
      <c r="X80" s="3">
        <f t="shared" ref="X80:X85" si="56">+E80+G80+I80+K80+M80+O80+Q80+S80+U80+W80</f>
        <v>0</v>
      </c>
      <c r="AA80" t="s">
        <v>142</v>
      </c>
      <c r="AB80" s="16">
        <f t="shared" si="43"/>
        <v>0</v>
      </c>
      <c r="AC80" s="16">
        <f t="shared" si="44"/>
        <v>0</v>
      </c>
      <c r="AD80" s="16">
        <f t="shared" si="45"/>
        <v>0</v>
      </c>
      <c r="AE80" s="16">
        <f t="shared" si="46"/>
        <v>0</v>
      </c>
      <c r="AF80" s="16">
        <f t="shared" si="47"/>
        <v>0</v>
      </c>
      <c r="AG80" s="16">
        <f t="shared" si="48"/>
        <v>0</v>
      </c>
      <c r="AH80" s="16">
        <f t="shared" si="49"/>
        <v>0</v>
      </c>
      <c r="AI80" s="16">
        <f t="shared" si="50"/>
        <v>0</v>
      </c>
      <c r="AJ80" s="16">
        <f t="shared" si="51"/>
        <v>0</v>
      </c>
      <c r="AK80" s="16">
        <f t="shared" si="52"/>
        <v>0</v>
      </c>
      <c r="AN80" t="s">
        <v>144</v>
      </c>
      <c r="AO80" s="3">
        <f t="shared" si="53"/>
        <v>0</v>
      </c>
      <c r="AP80" s="3">
        <f t="shared" si="53"/>
        <v>0</v>
      </c>
      <c r="AQ80" s="3">
        <f t="shared" si="53"/>
        <v>0</v>
      </c>
      <c r="AR80" s="3">
        <f t="shared" si="53"/>
        <v>0</v>
      </c>
      <c r="AS80" s="3">
        <f t="shared" si="53"/>
        <v>0</v>
      </c>
      <c r="AT80" s="3">
        <f t="shared" si="53"/>
        <v>0</v>
      </c>
      <c r="AU80" s="3">
        <f t="shared" si="53"/>
        <v>0</v>
      </c>
      <c r="AV80" s="3">
        <f t="shared" si="53"/>
        <v>0</v>
      </c>
      <c r="AW80" s="3">
        <f t="shared" si="53"/>
        <v>0</v>
      </c>
      <c r="AX80" s="3">
        <f t="shared" si="53"/>
        <v>0</v>
      </c>
      <c r="AY80" s="3">
        <f t="shared" si="54"/>
        <v>0</v>
      </c>
      <c r="AZ80" t="s">
        <v>144</v>
      </c>
    </row>
    <row r="81" spans="1:52" ht="15.5" x14ac:dyDescent="0.35">
      <c r="A81" s="5" t="s">
        <v>145</v>
      </c>
      <c r="B81" t="s">
        <v>146</v>
      </c>
      <c r="C81">
        <v>20</v>
      </c>
      <c r="D81" s="16">
        <v>0</v>
      </c>
      <c r="E81" s="3">
        <f t="shared" si="35"/>
        <v>0</v>
      </c>
      <c r="F81" s="16">
        <v>0</v>
      </c>
      <c r="G81" s="3">
        <f>+$F81*G$60</f>
        <v>0</v>
      </c>
      <c r="H81" s="16">
        <v>0</v>
      </c>
      <c r="I81" s="3">
        <f t="shared" si="36"/>
        <v>0</v>
      </c>
      <c r="J81" s="16">
        <v>0</v>
      </c>
      <c r="K81" s="3">
        <f t="shared" si="37"/>
        <v>0</v>
      </c>
      <c r="L81" s="16">
        <v>0</v>
      </c>
      <c r="M81" s="3">
        <f t="shared" si="38"/>
        <v>0</v>
      </c>
      <c r="N81" s="16">
        <v>0</v>
      </c>
      <c r="O81" s="3">
        <f t="shared" si="39"/>
        <v>0</v>
      </c>
      <c r="P81" s="16">
        <v>0</v>
      </c>
      <c r="Q81" s="3">
        <f t="shared" si="40"/>
        <v>0</v>
      </c>
      <c r="R81" s="16">
        <v>0</v>
      </c>
      <c r="S81" s="3">
        <f t="shared" si="41"/>
        <v>0</v>
      </c>
      <c r="T81" s="16">
        <v>0</v>
      </c>
      <c r="U81" s="3">
        <f t="shared" si="42"/>
        <v>0</v>
      </c>
      <c r="V81" s="16">
        <v>0</v>
      </c>
      <c r="W81" s="3">
        <f t="shared" si="55"/>
        <v>0</v>
      </c>
      <c r="X81" s="3">
        <f t="shared" si="56"/>
        <v>0</v>
      </c>
      <c r="AA81" t="s">
        <v>145</v>
      </c>
      <c r="AB81" s="16">
        <f t="shared" si="43"/>
        <v>0</v>
      </c>
      <c r="AC81" s="16">
        <f t="shared" si="44"/>
        <v>0</v>
      </c>
      <c r="AD81" s="16">
        <f t="shared" si="45"/>
        <v>0</v>
      </c>
      <c r="AE81" s="16">
        <f t="shared" si="46"/>
        <v>0</v>
      </c>
      <c r="AF81" s="16">
        <f t="shared" si="47"/>
        <v>0</v>
      </c>
      <c r="AG81" s="16">
        <f t="shared" si="48"/>
        <v>0</v>
      </c>
      <c r="AH81" s="16">
        <f t="shared" si="49"/>
        <v>0</v>
      </c>
      <c r="AI81" s="16">
        <f t="shared" si="50"/>
        <v>0</v>
      </c>
      <c r="AJ81" s="16">
        <f t="shared" si="51"/>
        <v>0</v>
      </c>
      <c r="AK81" s="16">
        <f t="shared" si="52"/>
        <v>0</v>
      </c>
      <c r="AN81" t="s">
        <v>145</v>
      </c>
      <c r="AO81" s="3">
        <f t="shared" si="53"/>
        <v>0</v>
      </c>
      <c r="AP81" s="3">
        <f t="shared" si="53"/>
        <v>0</v>
      </c>
      <c r="AQ81" s="3">
        <f t="shared" si="53"/>
        <v>0</v>
      </c>
      <c r="AR81" s="3">
        <f t="shared" si="53"/>
        <v>0</v>
      </c>
      <c r="AS81" s="3">
        <f t="shared" si="53"/>
        <v>0</v>
      </c>
      <c r="AT81" s="3">
        <f t="shared" si="53"/>
        <v>0</v>
      </c>
      <c r="AU81" s="3">
        <f t="shared" si="53"/>
        <v>0</v>
      </c>
      <c r="AV81" s="3">
        <f t="shared" si="53"/>
        <v>0</v>
      </c>
      <c r="AW81" s="3">
        <f t="shared" si="53"/>
        <v>0</v>
      </c>
      <c r="AX81" s="3">
        <f t="shared" si="53"/>
        <v>0</v>
      </c>
      <c r="AY81" s="3">
        <f t="shared" si="54"/>
        <v>0</v>
      </c>
      <c r="AZ81" t="s">
        <v>145</v>
      </c>
    </row>
    <row r="82" spans="1:52" ht="15.5" x14ac:dyDescent="0.35">
      <c r="A82" s="5" t="s">
        <v>147</v>
      </c>
      <c r="B82" t="s">
        <v>140</v>
      </c>
      <c r="C82">
        <v>25</v>
      </c>
      <c r="D82" s="16">
        <v>0</v>
      </c>
      <c r="E82" s="3">
        <f t="shared" si="35"/>
        <v>0</v>
      </c>
      <c r="F82" s="16">
        <v>0</v>
      </c>
      <c r="G82" s="3">
        <f>+$F82*G$60</f>
        <v>0</v>
      </c>
      <c r="H82" s="16">
        <v>0</v>
      </c>
      <c r="I82" s="3">
        <f t="shared" si="36"/>
        <v>0</v>
      </c>
      <c r="J82" s="16">
        <v>0</v>
      </c>
      <c r="K82" s="3">
        <f t="shared" si="37"/>
        <v>0</v>
      </c>
      <c r="L82" s="16">
        <v>0</v>
      </c>
      <c r="M82" s="3">
        <f t="shared" si="38"/>
        <v>0</v>
      </c>
      <c r="N82" s="16">
        <v>0</v>
      </c>
      <c r="O82" s="3">
        <f t="shared" si="39"/>
        <v>0</v>
      </c>
      <c r="P82" s="16">
        <v>0</v>
      </c>
      <c r="Q82" s="3">
        <f t="shared" si="40"/>
        <v>0</v>
      </c>
      <c r="R82" s="16">
        <v>0</v>
      </c>
      <c r="S82" s="3">
        <f t="shared" si="41"/>
        <v>0</v>
      </c>
      <c r="T82" s="16">
        <v>0</v>
      </c>
      <c r="U82" s="3">
        <f t="shared" si="42"/>
        <v>0</v>
      </c>
      <c r="V82" s="16">
        <v>0</v>
      </c>
      <c r="W82" s="3">
        <f t="shared" si="55"/>
        <v>0</v>
      </c>
      <c r="X82" s="3">
        <f t="shared" si="56"/>
        <v>0</v>
      </c>
      <c r="AA82" t="s">
        <v>147</v>
      </c>
      <c r="AB82" s="16">
        <f t="shared" si="43"/>
        <v>0</v>
      </c>
      <c r="AC82" s="16">
        <f t="shared" si="44"/>
        <v>0</v>
      </c>
      <c r="AD82" s="16">
        <f t="shared" si="45"/>
        <v>0</v>
      </c>
      <c r="AE82" s="16">
        <f t="shared" si="46"/>
        <v>0</v>
      </c>
      <c r="AF82" s="16">
        <f t="shared" si="47"/>
        <v>0</v>
      </c>
      <c r="AG82" s="16">
        <f t="shared" si="48"/>
        <v>0</v>
      </c>
      <c r="AH82" s="16">
        <f t="shared" si="49"/>
        <v>0</v>
      </c>
      <c r="AI82" s="16">
        <f t="shared" si="50"/>
        <v>0</v>
      </c>
      <c r="AJ82" s="16">
        <f t="shared" si="51"/>
        <v>0</v>
      </c>
      <c r="AK82" s="16">
        <f t="shared" si="52"/>
        <v>0</v>
      </c>
      <c r="AN82" t="s">
        <v>147</v>
      </c>
      <c r="AO82" s="3">
        <f t="shared" si="53"/>
        <v>0</v>
      </c>
      <c r="AP82" s="3">
        <f t="shared" si="53"/>
        <v>0</v>
      </c>
      <c r="AQ82" s="3">
        <f t="shared" si="53"/>
        <v>0</v>
      </c>
      <c r="AR82" s="3">
        <f t="shared" si="53"/>
        <v>0</v>
      </c>
      <c r="AS82" s="3">
        <f t="shared" si="53"/>
        <v>0</v>
      </c>
      <c r="AT82" s="3">
        <f t="shared" si="53"/>
        <v>0</v>
      </c>
      <c r="AU82" s="3">
        <f t="shared" si="53"/>
        <v>0</v>
      </c>
      <c r="AV82" s="3">
        <f t="shared" si="53"/>
        <v>0</v>
      </c>
      <c r="AW82" s="3">
        <f t="shared" si="53"/>
        <v>0</v>
      </c>
      <c r="AX82" s="3">
        <f t="shared" si="53"/>
        <v>0</v>
      </c>
      <c r="AY82" s="3">
        <f t="shared" si="54"/>
        <v>0</v>
      </c>
      <c r="AZ82" t="s">
        <v>147</v>
      </c>
    </row>
    <row r="83" spans="1:52" ht="15.5" x14ac:dyDescent="0.35">
      <c r="A83" s="5" t="s">
        <v>148</v>
      </c>
      <c r="B83" t="s">
        <v>146</v>
      </c>
      <c r="C83">
        <v>35</v>
      </c>
      <c r="D83" s="16">
        <v>0</v>
      </c>
      <c r="E83" s="3">
        <f t="shared" si="35"/>
        <v>0</v>
      </c>
      <c r="F83" s="16">
        <v>0</v>
      </c>
      <c r="G83" s="3">
        <f>+$F83*G$60</f>
        <v>0</v>
      </c>
      <c r="H83" s="16">
        <v>0</v>
      </c>
      <c r="I83" s="3">
        <f t="shared" si="36"/>
        <v>0</v>
      </c>
      <c r="J83" s="16">
        <v>0</v>
      </c>
      <c r="K83" s="3">
        <f t="shared" si="37"/>
        <v>0</v>
      </c>
      <c r="L83" s="16">
        <v>0</v>
      </c>
      <c r="M83" s="3">
        <f t="shared" si="38"/>
        <v>0</v>
      </c>
      <c r="N83" s="16">
        <v>0</v>
      </c>
      <c r="O83" s="3">
        <f t="shared" si="39"/>
        <v>0</v>
      </c>
      <c r="P83" s="16">
        <v>0</v>
      </c>
      <c r="Q83" s="3">
        <f t="shared" si="40"/>
        <v>0</v>
      </c>
      <c r="R83" s="16">
        <v>0</v>
      </c>
      <c r="S83" s="3">
        <f t="shared" si="41"/>
        <v>0</v>
      </c>
      <c r="T83" s="16">
        <v>0</v>
      </c>
      <c r="U83" s="3">
        <f t="shared" si="42"/>
        <v>0</v>
      </c>
      <c r="V83" s="16">
        <v>0</v>
      </c>
      <c r="W83" s="3">
        <f t="shared" si="55"/>
        <v>0</v>
      </c>
      <c r="X83" s="3">
        <f t="shared" si="56"/>
        <v>0</v>
      </c>
      <c r="AA83" t="s">
        <v>148</v>
      </c>
      <c r="AB83" s="16">
        <f t="shared" si="43"/>
        <v>0</v>
      </c>
      <c r="AC83" s="16">
        <f t="shared" si="44"/>
        <v>0</v>
      </c>
      <c r="AD83" s="16">
        <f t="shared" si="45"/>
        <v>0</v>
      </c>
      <c r="AE83" s="16">
        <f t="shared" si="46"/>
        <v>0</v>
      </c>
      <c r="AF83" s="16">
        <f t="shared" si="47"/>
        <v>0</v>
      </c>
      <c r="AG83" s="16">
        <f t="shared" si="48"/>
        <v>0</v>
      </c>
      <c r="AH83" s="16">
        <f t="shared" si="49"/>
        <v>0</v>
      </c>
      <c r="AI83" s="16">
        <f t="shared" si="50"/>
        <v>0</v>
      </c>
      <c r="AJ83" s="16">
        <f t="shared" si="51"/>
        <v>0</v>
      </c>
      <c r="AK83" s="16">
        <f t="shared" si="52"/>
        <v>0</v>
      </c>
      <c r="AN83" t="s">
        <v>148</v>
      </c>
      <c r="AO83" s="3">
        <f t="shared" si="53"/>
        <v>0</v>
      </c>
      <c r="AP83" s="3">
        <f t="shared" si="53"/>
        <v>0</v>
      </c>
      <c r="AQ83" s="3">
        <f t="shared" si="53"/>
        <v>0</v>
      </c>
      <c r="AR83" s="3">
        <f t="shared" si="53"/>
        <v>0</v>
      </c>
      <c r="AS83" s="3">
        <f t="shared" si="53"/>
        <v>0</v>
      </c>
      <c r="AT83" s="3">
        <f t="shared" si="53"/>
        <v>0</v>
      </c>
      <c r="AU83" s="3">
        <f t="shared" si="53"/>
        <v>0</v>
      </c>
      <c r="AV83" s="3">
        <f t="shared" si="53"/>
        <v>0</v>
      </c>
      <c r="AW83" s="3">
        <f t="shared" si="53"/>
        <v>0</v>
      </c>
      <c r="AX83" s="3">
        <f t="shared" si="53"/>
        <v>0</v>
      </c>
      <c r="AY83" s="3">
        <f t="shared" si="54"/>
        <v>0</v>
      </c>
      <c r="AZ83" t="s">
        <v>148</v>
      </c>
    </row>
    <row r="84" spans="1:52" ht="15.5" x14ac:dyDescent="0.35">
      <c r="A84" s="5" t="s">
        <v>149</v>
      </c>
      <c r="B84" t="s">
        <v>143</v>
      </c>
      <c r="C84">
        <v>25</v>
      </c>
      <c r="D84" s="16">
        <v>0</v>
      </c>
      <c r="E84" s="3">
        <f t="shared" si="35"/>
        <v>0</v>
      </c>
      <c r="F84" s="16">
        <v>0</v>
      </c>
      <c r="G84" s="3">
        <f t="shared" ref="G84" si="57">+$F84*G$60</f>
        <v>0</v>
      </c>
      <c r="H84" s="16">
        <v>0</v>
      </c>
      <c r="I84" s="3">
        <f t="shared" si="36"/>
        <v>0</v>
      </c>
      <c r="J84" s="16">
        <v>0</v>
      </c>
      <c r="K84" s="3">
        <f t="shared" si="37"/>
        <v>0</v>
      </c>
      <c r="L84" s="16">
        <v>0</v>
      </c>
      <c r="M84" s="3">
        <f t="shared" si="38"/>
        <v>0</v>
      </c>
      <c r="N84" s="16">
        <v>0</v>
      </c>
      <c r="O84" s="3">
        <f t="shared" si="39"/>
        <v>0</v>
      </c>
      <c r="P84" s="16">
        <v>0</v>
      </c>
      <c r="Q84" s="3">
        <f t="shared" si="40"/>
        <v>0</v>
      </c>
      <c r="R84" s="16">
        <v>0</v>
      </c>
      <c r="S84" s="3">
        <f t="shared" si="41"/>
        <v>0</v>
      </c>
      <c r="T84" s="16">
        <v>0</v>
      </c>
      <c r="U84" s="3">
        <f t="shared" si="42"/>
        <v>0</v>
      </c>
      <c r="V84" s="16">
        <v>0</v>
      </c>
      <c r="W84" s="3">
        <f t="shared" si="55"/>
        <v>0</v>
      </c>
      <c r="X84" s="3">
        <f t="shared" si="56"/>
        <v>0</v>
      </c>
      <c r="AA84" t="s">
        <v>149</v>
      </c>
      <c r="AB84" s="16">
        <f t="shared" si="43"/>
        <v>0</v>
      </c>
      <c r="AC84" s="16">
        <f t="shared" si="44"/>
        <v>0</v>
      </c>
      <c r="AD84" s="16">
        <f t="shared" si="45"/>
        <v>0</v>
      </c>
      <c r="AE84" s="16">
        <f t="shared" si="46"/>
        <v>0</v>
      </c>
      <c r="AF84" s="16">
        <f t="shared" si="47"/>
        <v>0</v>
      </c>
      <c r="AG84" s="16">
        <f t="shared" si="48"/>
        <v>0</v>
      </c>
      <c r="AH84" s="16">
        <f t="shared" si="49"/>
        <v>0</v>
      </c>
      <c r="AI84" s="16">
        <f t="shared" si="50"/>
        <v>0</v>
      </c>
      <c r="AJ84" s="16">
        <f t="shared" si="51"/>
        <v>0</v>
      </c>
      <c r="AK84" s="16">
        <f t="shared" si="52"/>
        <v>0</v>
      </c>
      <c r="AN84" t="s">
        <v>149</v>
      </c>
      <c r="AO84" s="3">
        <f t="shared" si="53"/>
        <v>0</v>
      </c>
      <c r="AP84" s="3">
        <f t="shared" si="53"/>
        <v>0</v>
      </c>
      <c r="AQ84" s="3">
        <f t="shared" si="53"/>
        <v>0</v>
      </c>
      <c r="AR84" s="3">
        <f t="shared" si="53"/>
        <v>0</v>
      </c>
      <c r="AS84" s="3">
        <f t="shared" si="53"/>
        <v>0</v>
      </c>
      <c r="AT84" s="3">
        <f t="shared" si="53"/>
        <v>0</v>
      </c>
      <c r="AU84" s="3">
        <f t="shared" si="53"/>
        <v>0</v>
      </c>
      <c r="AV84" s="3">
        <f t="shared" si="53"/>
        <v>0</v>
      </c>
      <c r="AW84" s="3">
        <f t="shared" si="53"/>
        <v>0</v>
      </c>
      <c r="AX84" s="3">
        <f t="shared" si="53"/>
        <v>0</v>
      </c>
      <c r="AY84" s="3">
        <f t="shared" si="54"/>
        <v>0</v>
      </c>
      <c r="AZ84" t="s">
        <v>149</v>
      </c>
    </row>
    <row r="85" spans="1:52" ht="15.5" x14ac:dyDescent="0.35">
      <c r="A85" s="5" t="s">
        <v>150</v>
      </c>
      <c r="D85" s="16">
        <f>SUM(D79:D84)</f>
        <v>1</v>
      </c>
      <c r="E85" s="28">
        <f>SUM(E79:E84)</f>
        <v>5.4733535113539435</v>
      </c>
      <c r="F85" s="16">
        <f>SUM(F79:F84)</f>
        <v>1</v>
      </c>
      <c r="G85" s="28">
        <f t="shared" ref="G85:U85" si="58">SUM(G79:G84)</f>
        <v>30.971794066673269</v>
      </c>
      <c r="H85" s="16">
        <f>SUM(H79:H84)</f>
        <v>1</v>
      </c>
      <c r="I85" s="28">
        <f t="shared" si="58"/>
        <v>10.634561795410374</v>
      </c>
      <c r="J85" s="16">
        <f>SUM(J79:J84)</f>
        <v>1</v>
      </c>
      <c r="K85" s="28">
        <f t="shared" si="58"/>
        <v>28.057169072980848</v>
      </c>
      <c r="L85" s="16">
        <f>SUM(L79:L84)</f>
        <v>1</v>
      </c>
      <c r="M85" s="28">
        <f>SUM(M79:M84)</f>
        <v>0</v>
      </c>
      <c r="N85" s="16">
        <f>SUM(N79:N84)</f>
        <v>1</v>
      </c>
      <c r="O85" s="28">
        <f t="shared" si="58"/>
        <v>177.73513100486397</v>
      </c>
      <c r="P85" s="16">
        <f>SUM(P79:P84)</f>
        <v>1</v>
      </c>
      <c r="Q85" s="28">
        <f t="shared" si="58"/>
        <v>70.768806915342338</v>
      </c>
      <c r="R85" s="16">
        <f>SUM(R79:R84)</f>
        <v>1</v>
      </c>
      <c r="S85" s="28">
        <f t="shared" si="58"/>
        <v>0.82656258059733889</v>
      </c>
      <c r="T85" s="16">
        <f>SUM(T79:T84)</f>
        <v>1</v>
      </c>
      <c r="U85" s="28">
        <f t="shared" si="58"/>
        <v>0</v>
      </c>
      <c r="V85" s="16">
        <f>SUM(V79:V84)</f>
        <v>1</v>
      </c>
      <c r="W85" s="28">
        <f t="shared" ref="W85" si="59">SUM(W79:W84)</f>
        <v>0</v>
      </c>
      <c r="X85" s="3">
        <f t="shared" si="56"/>
        <v>324.46737894722207</v>
      </c>
      <c r="AA85" t="s">
        <v>150</v>
      </c>
      <c r="AB85" s="16">
        <f>SUM(AB79:AB84)</f>
        <v>1</v>
      </c>
      <c r="AC85" s="16">
        <f t="shared" ref="AC85:AK85" si="60">SUM(AC79:AC84)</f>
        <v>1</v>
      </c>
      <c r="AD85" s="16">
        <f t="shared" si="60"/>
        <v>1</v>
      </c>
      <c r="AE85" s="16">
        <f t="shared" si="60"/>
        <v>1</v>
      </c>
      <c r="AF85" s="16">
        <f t="shared" si="60"/>
        <v>1</v>
      </c>
      <c r="AG85" s="16">
        <f t="shared" si="60"/>
        <v>1</v>
      </c>
      <c r="AH85" s="16">
        <f t="shared" si="60"/>
        <v>1</v>
      </c>
      <c r="AI85" s="16">
        <f t="shared" si="60"/>
        <v>1</v>
      </c>
      <c r="AJ85" s="16">
        <f t="shared" si="60"/>
        <v>1</v>
      </c>
      <c r="AK85" s="16">
        <f t="shared" si="60"/>
        <v>1</v>
      </c>
      <c r="AN85" t="s">
        <v>150</v>
      </c>
      <c r="AO85" s="3">
        <f t="shared" ref="AO85:AX85" si="61">SUM(AO79:AO84)</f>
        <v>5.4733535113539435</v>
      </c>
      <c r="AP85" s="3">
        <f t="shared" si="61"/>
        <v>30.971794066673269</v>
      </c>
      <c r="AQ85" s="3">
        <f t="shared" si="61"/>
        <v>10.634561795410374</v>
      </c>
      <c r="AR85" s="3">
        <f t="shared" si="61"/>
        <v>28.057169072980848</v>
      </c>
      <c r="AS85" s="3">
        <f t="shared" si="61"/>
        <v>0</v>
      </c>
      <c r="AT85" s="3">
        <f t="shared" si="61"/>
        <v>177.73513100486397</v>
      </c>
      <c r="AU85" s="3">
        <f t="shared" si="61"/>
        <v>70.768806915342338</v>
      </c>
      <c r="AV85" s="3">
        <f t="shared" si="61"/>
        <v>0.82656258059733889</v>
      </c>
      <c r="AW85" s="3">
        <f t="shared" si="61"/>
        <v>0</v>
      </c>
      <c r="AX85" s="3">
        <f t="shared" si="61"/>
        <v>2.7911367255552282</v>
      </c>
      <c r="AY85" s="3">
        <f>SUM(AO85:AX85)</f>
        <v>327.25851567277732</v>
      </c>
    </row>
    <row r="86" spans="1:52" ht="15.5" x14ac:dyDescent="0.35">
      <c r="A86" s="4" t="s">
        <v>151</v>
      </c>
      <c r="D86" s="4" t="s">
        <v>72</v>
      </c>
      <c r="E86" s="4"/>
      <c r="F86" s="4" t="s">
        <v>73</v>
      </c>
      <c r="G86" s="4"/>
      <c r="H86" s="4" t="s">
        <v>80</v>
      </c>
      <c r="I86" s="4"/>
      <c r="J86" s="4" t="s">
        <v>75</v>
      </c>
      <c r="K86" s="4"/>
      <c r="L86" s="4" t="s">
        <v>76</v>
      </c>
      <c r="M86" s="4"/>
      <c r="N86" s="4" t="s">
        <v>77</v>
      </c>
      <c r="O86" s="4"/>
      <c r="P86" s="4" t="s">
        <v>78</v>
      </c>
      <c r="Q86" s="4"/>
      <c r="R86" s="4" t="s">
        <v>79</v>
      </c>
      <c r="S86" s="4"/>
      <c r="T86" s="4" t="s">
        <v>81</v>
      </c>
      <c r="U86" s="4"/>
      <c r="V86" s="4" t="s">
        <v>9</v>
      </c>
      <c r="X86" s="4" t="s">
        <v>126</v>
      </c>
    </row>
    <row r="87" spans="1:52" ht="15.5" x14ac:dyDescent="0.35">
      <c r="A87" s="4" t="s">
        <v>128</v>
      </c>
      <c r="C87" s="8" t="s">
        <v>129</v>
      </c>
      <c r="D87" s="8" t="s">
        <v>130</v>
      </c>
      <c r="E87" s="4" t="s">
        <v>58</v>
      </c>
      <c r="F87" s="8" t="s">
        <v>130</v>
      </c>
      <c r="G87" s="4" t="s">
        <v>58</v>
      </c>
      <c r="H87" s="8" t="s">
        <v>130</v>
      </c>
      <c r="I87" s="4" t="s">
        <v>58</v>
      </c>
      <c r="J87" s="8" t="s">
        <v>130</v>
      </c>
      <c r="K87" s="4" t="s">
        <v>58</v>
      </c>
      <c r="L87" s="8" t="s">
        <v>130</v>
      </c>
      <c r="M87" s="4" t="s">
        <v>58</v>
      </c>
      <c r="N87" s="8" t="s">
        <v>130</v>
      </c>
      <c r="O87" s="4" t="s">
        <v>58</v>
      </c>
      <c r="P87" s="8" t="s">
        <v>130</v>
      </c>
      <c r="Q87" s="4" t="s">
        <v>58</v>
      </c>
      <c r="R87" s="8" t="s">
        <v>130</v>
      </c>
      <c r="S87" s="4" t="s">
        <v>58</v>
      </c>
      <c r="T87" s="8" t="s">
        <v>130</v>
      </c>
      <c r="U87" s="4" t="s">
        <v>58</v>
      </c>
      <c r="V87" s="8" t="s">
        <v>130</v>
      </c>
      <c r="W87" s="4" t="s">
        <v>58</v>
      </c>
    </row>
    <row r="88" spans="1:52" ht="15.5" x14ac:dyDescent="0.35">
      <c r="A88" s="5" t="s">
        <v>152</v>
      </c>
      <c r="C88">
        <v>16</v>
      </c>
      <c r="D88" s="16">
        <v>0.8</v>
      </c>
      <c r="E88" s="3">
        <f>+$D88*E$58</f>
        <v>0.10888482309482571</v>
      </c>
      <c r="F88" s="16">
        <v>0.8</v>
      </c>
      <c r="G88" s="3">
        <f>+$F88*G$58</f>
        <v>0.25322965048790119</v>
      </c>
      <c r="H88" s="16">
        <v>0.8</v>
      </c>
      <c r="I88" s="3">
        <f>+$H88*I$58</f>
        <v>0.26329526238310619</v>
      </c>
      <c r="J88" s="16">
        <v>0.8</v>
      </c>
      <c r="K88" s="3">
        <f>+$J88*K$58</f>
        <v>0.16628992757393696</v>
      </c>
      <c r="L88" s="16">
        <v>0.8</v>
      </c>
      <c r="M88" s="3">
        <f>+$L88*M$58</f>
        <v>2.5623983323141974E-2</v>
      </c>
      <c r="N88" s="16">
        <v>0.8</v>
      </c>
      <c r="O88" s="3">
        <f>+$N88*O$58</f>
        <v>0.91565734147720024</v>
      </c>
      <c r="P88" s="16">
        <v>0.8</v>
      </c>
      <c r="Q88" s="3">
        <f>+$P88*Q$58</f>
        <v>0.41003614319812254</v>
      </c>
      <c r="R88" s="16">
        <v>0.8</v>
      </c>
      <c r="S88" s="3">
        <f>+$R88*S$58</f>
        <v>1.2118522019790414E-2</v>
      </c>
      <c r="T88" s="16">
        <v>0.8</v>
      </c>
      <c r="U88" s="3">
        <f>+$T88*U$58</f>
        <v>5.5860050853596827E-3</v>
      </c>
      <c r="V88" s="16">
        <v>0.8</v>
      </c>
      <c r="W88" s="3">
        <f>+$V88*W$58</f>
        <v>1.3189941591453952E-2</v>
      </c>
      <c r="X88" s="3">
        <f>+E88+G88+I88+K88+M88+O88+Q88+S88+U88+W88</f>
        <v>2.1739116002348391</v>
      </c>
    </row>
    <row r="89" spans="1:52" ht="15.5" x14ac:dyDescent="0.35">
      <c r="A89" s="5" t="s">
        <v>153</v>
      </c>
      <c r="C89">
        <v>18</v>
      </c>
      <c r="D89" s="16">
        <v>0.2</v>
      </c>
      <c r="E89" s="3">
        <f>+$D89*E$58</f>
        <v>2.7221205773706427E-2</v>
      </c>
      <c r="F89" s="16">
        <v>0.2</v>
      </c>
      <c r="G89" s="3">
        <f>+$F89*G$58</f>
        <v>6.3307412621975298E-2</v>
      </c>
      <c r="H89" s="16">
        <v>0.2</v>
      </c>
      <c r="I89" s="3">
        <f>+$H89*I$58</f>
        <v>6.5823815595776547E-2</v>
      </c>
      <c r="J89" s="16">
        <v>0.2</v>
      </c>
      <c r="K89" s="3">
        <f>+$J89*K$58</f>
        <v>4.1572481893484239E-2</v>
      </c>
      <c r="L89" s="16">
        <v>0.2</v>
      </c>
      <c r="M89" s="3">
        <f>+$L89*M$58</f>
        <v>6.4059958307854936E-3</v>
      </c>
      <c r="N89" s="16">
        <v>0.2</v>
      </c>
      <c r="O89" s="3">
        <f>+$N89*O$58</f>
        <v>0.22891433536930006</v>
      </c>
      <c r="P89" s="16">
        <v>0.2</v>
      </c>
      <c r="Q89" s="3">
        <f>+$P89*Q$58</f>
        <v>0.10250903579953063</v>
      </c>
      <c r="R89" s="16">
        <v>0.2</v>
      </c>
      <c r="S89" s="3">
        <f>+$R89*S$58</f>
        <v>3.0296305049476034E-3</v>
      </c>
      <c r="T89" s="16">
        <v>0.2</v>
      </c>
      <c r="U89" s="3">
        <f>+$T89*U$58</f>
        <v>1.3965012713399207E-3</v>
      </c>
      <c r="V89" s="16">
        <v>0.2</v>
      </c>
      <c r="W89" s="3">
        <f>+$V89*W$58</f>
        <v>3.297485397863488E-3</v>
      </c>
      <c r="X89" s="3">
        <f>+E89+G89+I89+K89+M89+O89+Q89+S89+U89+W89</f>
        <v>0.54347790005870977</v>
      </c>
    </row>
    <row r="90" spans="1:52" ht="15.5" x14ac:dyDescent="0.35">
      <c r="A90" s="5" t="s">
        <v>10</v>
      </c>
      <c r="D90" s="16">
        <f>SUM(D88:D89)</f>
        <v>1</v>
      </c>
      <c r="E90" s="30">
        <f>SUM(E88:E89)</f>
        <v>0.13610602886853213</v>
      </c>
      <c r="F90" s="32">
        <f>SUM(F88:F89)</f>
        <v>1</v>
      </c>
      <c r="G90" s="30">
        <f t="shared" ref="G90:U90" si="62">SUM(G88:G89)</f>
        <v>0.3165370631098765</v>
      </c>
      <c r="H90" s="32">
        <f>SUM(H88:H89)</f>
        <v>1</v>
      </c>
      <c r="I90" s="30">
        <f t="shared" si="62"/>
        <v>0.32911907797888273</v>
      </c>
      <c r="J90" s="32">
        <f>SUM(J88:J89)</f>
        <v>1</v>
      </c>
      <c r="K90" s="30">
        <f t="shared" si="62"/>
        <v>0.20786240946742118</v>
      </c>
      <c r="L90" s="32">
        <f>SUM(L88:L89)</f>
        <v>1</v>
      </c>
      <c r="M90" s="30">
        <f t="shared" si="62"/>
        <v>3.2029979153927468E-2</v>
      </c>
      <c r="N90" s="32">
        <f>SUM(N88:N89)</f>
        <v>1</v>
      </c>
      <c r="O90" s="30">
        <f t="shared" si="62"/>
        <v>1.1445716768465002</v>
      </c>
      <c r="P90" s="32">
        <f>SUM(P88:P89)</f>
        <v>1</v>
      </c>
      <c r="Q90" s="30">
        <f t="shared" si="62"/>
        <v>0.51254517899765317</v>
      </c>
      <c r="R90" s="32">
        <f>SUM(R88:R89)</f>
        <v>1</v>
      </c>
      <c r="S90" s="30">
        <f t="shared" si="62"/>
        <v>1.5148152524738017E-2</v>
      </c>
      <c r="T90" s="32">
        <f>SUM(T88:T89)</f>
        <v>1</v>
      </c>
      <c r="U90" s="30">
        <f t="shared" si="62"/>
        <v>6.9825063566996033E-3</v>
      </c>
      <c r="V90" s="32">
        <f>SUM(V88:V89)</f>
        <v>1</v>
      </c>
      <c r="W90" s="30">
        <f t="shared" ref="W90" si="63">SUM(W88:W89)</f>
        <v>1.648742698931744E-2</v>
      </c>
      <c r="X90" s="3">
        <f>+E90+G90+I90+K90+M90+O90+Q90+S90+U90+W90</f>
        <v>2.7173895002935482</v>
      </c>
      <c r="AB90" s="4" t="s">
        <v>0</v>
      </c>
      <c r="AC90" s="4" t="s">
        <v>1</v>
      </c>
      <c r="AD90" s="4" t="s">
        <v>2</v>
      </c>
      <c r="AE90" s="4" t="s">
        <v>3</v>
      </c>
      <c r="AF90" s="4" t="s">
        <v>4</v>
      </c>
      <c r="AG90" s="4" t="s">
        <v>5</v>
      </c>
      <c r="AH90" s="4" t="s">
        <v>6</v>
      </c>
      <c r="AI90" s="4" t="s">
        <v>79</v>
      </c>
      <c r="AJ90" s="4" t="s">
        <v>81</v>
      </c>
      <c r="AK90" s="4" t="s">
        <v>9</v>
      </c>
      <c r="AL90" t="s">
        <v>126</v>
      </c>
    </row>
    <row r="91" spans="1:52" ht="15.5" x14ac:dyDescent="0.35">
      <c r="A91" s="4" t="s">
        <v>154</v>
      </c>
      <c r="AA91" t="s">
        <v>154</v>
      </c>
      <c r="AB91" s="3">
        <f>+E61</f>
        <v>113.28558469490825</v>
      </c>
      <c r="AC91" s="3">
        <f>+G61</f>
        <v>263.46434886178724</v>
      </c>
      <c r="AD91" s="3">
        <f>+I61</f>
        <v>273.93677923775675</v>
      </c>
      <c r="AE91" s="3">
        <f>+K61</f>
        <v>173.01081214671692</v>
      </c>
      <c r="AF91" s="3">
        <f>+M61</f>
        <v>26.65961931578563</v>
      </c>
      <c r="AG91" s="3">
        <f>+O61</f>
        <v>952.6651590285702</v>
      </c>
      <c r="AH91" s="3">
        <f>+Q61</f>
        <v>426.60843731904674</v>
      </c>
      <c r="AI91" s="3">
        <f>+S61</f>
        <v>12.608312284756943</v>
      </c>
      <c r="AJ91" s="3">
        <f>+U61</f>
        <v>5.8117727908929702</v>
      </c>
      <c r="AK91" s="3">
        <f>+W61</f>
        <v>13.723035064108553</v>
      </c>
      <c r="AL91" s="3">
        <f>SUM(AB91:AK91)</f>
        <v>2261.7738607443298</v>
      </c>
      <c r="AO91" s="4" t="s">
        <v>0</v>
      </c>
      <c r="AP91" s="4" t="s">
        <v>1</v>
      </c>
      <c r="AQ91" s="4" t="s">
        <v>2</v>
      </c>
      <c r="AR91" s="4" t="s">
        <v>3</v>
      </c>
      <c r="AS91" s="4" t="s">
        <v>4</v>
      </c>
      <c r="AT91" s="4" t="s">
        <v>5</v>
      </c>
      <c r="AU91" s="4" t="s">
        <v>6</v>
      </c>
      <c r="AV91" s="4" t="s">
        <v>7</v>
      </c>
      <c r="AW91" s="4" t="s">
        <v>81</v>
      </c>
      <c r="AX91" s="4" t="s">
        <v>9</v>
      </c>
      <c r="AY91" s="4" t="s">
        <v>10</v>
      </c>
    </row>
    <row r="92" spans="1:52" ht="15.5" x14ac:dyDescent="0.35">
      <c r="A92" s="5" t="s">
        <v>156</v>
      </c>
      <c r="B92" t="s">
        <v>143</v>
      </c>
      <c r="C92">
        <v>25</v>
      </c>
      <c r="D92" s="16">
        <v>0.1</v>
      </c>
      <c r="E92" s="3">
        <f t="shared" ref="E92:E97" si="64">+$D92*E$61</f>
        <v>11.328558469490826</v>
      </c>
      <c r="F92" s="16">
        <v>0.1</v>
      </c>
      <c r="G92" s="3">
        <f>+$F92*G$61</f>
        <v>26.346434886178727</v>
      </c>
      <c r="H92" s="16">
        <v>0</v>
      </c>
      <c r="I92" s="3">
        <f t="shared" ref="I92:I97" si="65">+$H92*I$61</f>
        <v>0</v>
      </c>
      <c r="J92" s="16">
        <v>0</v>
      </c>
      <c r="K92" s="3">
        <f>+$J92*K$61</f>
        <v>0</v>
      </c>
      <c r="L92" s="16">
        <v>0.1</v>
      </c>
      <c r="M92" s="3">
        <f>+$L92*M$61</f>
        <v>2.665961931578563</v>
      </c>
      <c r="N92" s="16">
        <v>0</v>
      </c>
      <c r="O92" s="3">
        <f>+$N92*O$61</f>
        <v>0</v>
      </c>
      <c r="P92" s="16">
        <v>0</v>
      </c>
      <c r="Q92" s="3">
        <f>+$P92*Q$61</f>
        <v>0</v>
      </c>
      <c r="R92" s="16">
        <v>0</v>
      </c>
      <c r="S92" s="3">
        <f>+$R92*S$61</f>
        <v>0</v>
      </c>
      <c r="T92" s="16">
        <v>0</v>
      </c>
      <c r="U92" s="3">
        <f>+$T92*U$61</f>
        <v>0</v>
      </c>
      <c r="V92" s="16">
        <v>0</v>
      </c>
      <c r="W92" s="3">
        <f>+$V92*W$61</f>
        <v>0</v>
      </c>
      <c r="X92" s="3">
        <f t="shared" ref="X92:X98" si="66">+E92+G92+I92+K92+M92+O92+Q92+S92+U92+W92</f>
        <v>40.340955287248121</v>
      </c>
      <c r="AA92" s="5" t="s">
        <v>156</v>
      </c>
      <c r="AB92" s="16">
        <f t="shared" ref="AB92:AB98" si="67">+D92</f>
        <v>0.1</v>
      </c>
      <c r="AC92" s="16">
        <f t="shared" ref="AC92:AC98" si="68">+F92</f>
        <v>0.1</v>
      </c>
      <c r="AD92" s="16">
        <f t="shared" ref="AD92:AD97" si="69">+H92</f>
        <v>0</v>
      </c>
      <c r="AE92" s="16">
        <f t="shared" ref="AE92:AE97" si="70">+J92</f>
        <v>0</v>
      </c>
      <c r="AF92" s="16">
        <f t="shared" ref="AF92:AF98" si="71">+L92</f>
        <v>0.1</v>
      </c>
      <c r="AG92" s="16">
        <f t="shared" ref="AG92:AG98" si="72">+N92</f>
        <v>0</v>
      </c>
      <c r="AH92" s="16">
        <f t="shared" ref="AH92:AH98" si="73">+P92</f>
        <v>0</v>
      </c>
      <c r="AI92" s="16">
        <f t="shared" ref="AI92:AI98" si="74">+R92</f>
        <v>0</v>
      </c>
      <c r="AJ92" s="16">
        <f t="shared" ref="AJ92:AJ98" si="75">+T92</f>
        <v>0</v>
      </c>
      <c r="AK92" s="16">
        <f t="shared" ref="AK92:AK98" si="76">+V92</f>
        <v>0</v>
      </c>
      <c r="AL92" s="3"/>
      <c r="AN92" s="5" t="s">
        <v>156</v>
      </c>
      <c r="AO92" s="3">
        <f t="shared" ref="AO92:AO98" si="77">+E92</f>
        <v>11.328558469490826</v>
      </c>
      <c r="AP92" s="3">
        <f t="shared" ref="AP92:AP98" si="78">+G92</f>
        <v>26.346434886178727</v>
      </c>
      <c r="AQ92" s="3">
        <f t="shared" ref="AQ92:AQ98" si="79">+I92</f>
        <v>0</v>
      </c>
      <c r="AR92" s="3">
        <f t="shared" ref="AR92:AR98" si="80">+K92</f>
        <v>0</v>
      </c>
      <c r="AS92" s="3">
        <f t="shared" ref="AS92:AS98" si="81">+M92</f>
        <v>2.665961931578563</v>
      </c>
      <c r="AT92" s="3">
        <f t="shared" ref="AT92:AT98" si="82">+O92</f>
        <v>0</v>
      </c>
      <c r="AU92" s="3">
        <f t="shared" ref="AU92:AU98" si="83">+Q92</f>
        <v>0</v>
      </c>
      <c r="AV92" s="3">
        <f t="shared" ref="AV92:AV98" si="84">+S92</f>
        <v>0</v>
      </c>
      <c r="AW92" s="3">
        <f t="shared" ref="AW92:AW98" si="85">+U92</f>
        <v>0</v>
      </c>
      <c r="AX92" s="3">
        <f t="shared" ref="AX92:AX98" si="86">+W92</f>
        <v>0</v>
      </c>
      <c r="AY92" s="3">
        <f>SUM(AO92:AX92)</f>
        <v>40.340955287248121</v>
      </c>
    </row>
    <row r="93" spans="1:52" ht="15.5" x14ac:dyDescent="0.35">
      <c r="A93" s="5" t="s">
        <v>157</v>
      </c>
      <c r="B93" t="s">
        <v>140</v>
      </c>
      <c r="C93">
        <v>25</v>
      </c>
      <c r="D93" s="16">
        <v>0.1</v>
      </c>
      <c r="E93" s="3">
        <f t="shared" si="64"/>
        <v>11.328558469490826</v>
      </c>
      <c r="F93" s="16">
        <v>0.1</v>
      </c>
      <c r="G93" s="3">
        <f t="shared" ref="G93:G97" si="87">+$F93*G$61</f>
        <v>26.346434886178727</v>
      </c>
      <c r="H93" s="16">
        <v>0.15</v>
      </c>
      <c r="I93" s="3">
        <f t="shared" si="65"/>
        <v>41.090516885663511</v>
      </c>
      <c r="J93" s="16">
        <v>0.15</v>
      </c>
      <c r="K93" s="3">
        <f>+$J93*K$61</f>
        <v>25.951621822007535</v>
      </c>
      <c r="L93" s="16">
        <v>0.1</v>
      </c>
      <c r="M93" s="3">
        <f t="shared" ref="M93:M97" si="88">+$L93*M$61</f>
        <v>2.665961931578563</v>
      </c>
      <c r="N93" s="16">
        <v>0.3</v>
      </c>
      <c r="O93" s="3">
        <f t="shared" ref="O93:O97" si="89">+$N93*O$61</f>
        <v>285.79954770857103</v>
      </c>
      <c r="P93" s="16">
        <v>0.3</v>
      </c>
      <c r="Q93" s="3">
        <f t="shared" ref="Q93:Q97" si="90">+$P93*Q$61</f>
        <v>127.98253119571402</v>
      </c>
      <c r="R93" s="16">
        <v>0.25</v>
      </c>
      <c r="S93" s="3">
        <f t="shared" ref="S93:S97" si="91">+$R93*S$61</f>
        <v>3.1520780711892358</v>
      </c>
      <c r="T93" s="16">
        <v>0.25</v>
      </c>
      <c r="U93" s="3">
        <f t="shared" ref="U93:U97" si="92">+$T93*U$61</f>
        <v>1.4529431977232425</v>
      </c>
      <c r="V93" s="16">
        <v>0.25</v>
      </c>
      <c r="W93" s="3">
        <f t="shared" ref="W93:W97" si="93">+$V93*W$61</f>
        <v>3.4307587660271381</v>
      </c>
      <c r="X93" s="3">
        <f t="shared" si="66"/>
        <v>529.20095293414374</v>
      </c>
      <c r="AA93" s="5" t="s">
        <v>157</v>
      </c>
      <c r="AB93" s="16">
        <f t="shared" si="67"/>
        <v>0.1</v>
      </c>
      <c r="AC93" s="16">
        <f t="shared" si="68"/>
        <v>0.1</v>
      </c>
      <c r="AD93" s="16">
        <f t="shared" si="69"/>
        <v>0.15</v>
      </c>
      <c r="AE93" s="16">
        <f t="shared" si="70"/>
        <v>0.15</v>
      </c>
      <c r="AF93" s="16">
        <f t="shared" si="71"/>
        <v>0.1</v>
      </c>
      <c r="AG93" s="16">
        <f t="shared" si="72"/>
        <v>0.3</v>
      </c>
      <c r="AH93" s="16">
        <f t="shared" si="73"/>
        <v>0.3</v>
      </c>
      <c r="AI93" s="16">
        <f t="shared" si="74"/>
        <v>0.25</v>
      </c>
      <c r="AJ93" s="16">
        <f t="shared" si="75"/>
        <v>0.25</v>
      </c>
      <c r="AK93" s="16">
        <f t="shared" si="76"/>
        <v>0.25</v>
      </c>
      <c r="AN93" s="5" t="s">
        <v>157</v>
      </c>
      <c r="AO93" s="3">
        <f t="shared" si="77"/>
        <v>11.328558469490826</v>
      </c>
      <c r="AP93" s="3">
        <f t="shared" si="78"/>
        <v>26.346434886178727</v>
      </c>
      <c r="AQ93" s="3">
        <f t="shared" si="79"/>
        <v>41.090516885663511</v>
      </c>
      <c r="AR93" s="3">
        <f t="shared" si="80"/>
        <v>25.951621822007535</v>
      </c>
      <c r="AS93" s="3">
        <f t="shared" si="81"/>
        <v>2.665961931578563</v>
      </c>
      <c r="AT93" s="3">
        <f t="shared" si="82"/>
        <v>285.79954770857103</v>
      </c>
      <c r="AU93" s="3">
        <f t="shared" si="83"/>
        <v>127.98253119571402</v>
      </c>
      <c r="AV93" s="3">
        <f t="shared" si="84"/>
        <v>3.1520780711892358</v>
      </c>
      <c r="AW93" s="3">
        <f t="shared" si="85"/>
        <v>1.4529431977232425</v>
      </c>
      <c r="AX93" s="3">
        <f t="shared" si="86"/>
        <v>3.4307587660271381</v>
      </c>
      <c r="AY93" s="3">
        <f t="shared" ref="AY93:AY98" si="94">SUM(AO93:AX93)</f>
        <v>529.20095293414374</v>
      </c>
    </row>
    <row r="94" spans="1:52" ht="15.5" x14ac:dyDescent="0.35">
      <c r="A94" s="5" t="s">
        <v>158</v>
      </c>
      <c r="B94" t="s">
        <v>143</v>
      </c>
      <c r="C94">
        <v>25</v>
      </c>
      <c r="D94" s="16">
        <v>0.15</v>
      </c>
      <c r="E94" s="3">
        <f t="shared" si="64"/>
        <v>16.992837704236237</v>
      </c>
      <c r="F94" s="16">
        <v>0.15</v>
      </c>
      <c r="G94" s="3">
        <f t="shared" si="87"/>
        <v>39.519652329268084</v>
      </c>
      <c r="H94" s="16">
        <v>0</v>
      </c>
      <c r="I94" s="3">
        <f t="shared" si="65"/>
        <v>0</v>
      </c>
      <c r="J94" s="16">
        <v>0</v>
      </c>
      <c r="K94" s="3">
        <f t="shared" ref="K94:K97" si="95">+$J94*K$61</f>
        <v>0</v>
      </c>
      <c r="L94" s="16">
        <v>0.15</v>
      </c>
      <c r="M94" s="3">
        <f t="shared" si="88"/>
        <v>3.9989428973678445</v>
      </c>
      <c r="N94" s="16">
        <v>0.3</v>
      </c>
      <c r="O94" s="3">
        <f t="shared" si="89"/>
        <v>285.79954770857103</v>
      </c>
      <c r="P94" s="16">
        <v>0.3</v>
      </c>
      <c r="Q94" s="3">
        <f t="shared" si="90"/>
        <v>127.98253119571402</v>
      </c>
      <c r="R94" s="16">
        <v>0.3</v>
      </c>
      <c r="S94" s="3">
        <f t="shared" si="91"/>
        <v>3.7824936854270828</v>
      </c>
      <c r="T94" s="16">
        <v>0.3</v>
      </c>
      <c r="U94" s="3">
        <f t="shared" si="92"/>
        <v>1.743531837267891</v>
      </c>
      <c r="V94" s="16">
        <v>0.3</v>
      </c>
      <c r="W94" s="3">
        <f t="shared" si="93"/>
        <v>4.1169105192325652</v>
      </c>
      <c r="X94" s="3">
        <f t="shared" si="66"/>
        <v>483.93644787708479</v>
      </c>
      <c r="AA94" s="5" t="s">
        <v>158</v>
      </c>
      <c r="AB94" s="16">
        <f t="shared" si="67"/>
        <v>0.15</v>
      </c>
      <c r="AC94" s="16">
        <f t="shared" si="68"/>
        <v>0.15</v>
      </c>
      <c r="AD94" s="16">
        <f t="shared" si="69"/>
        <v>0</v>
      </c>
      <c r="AE94" s="16">
        <f t="shared" si="70"/>
        <v>0</v>
      </c>
      <c r="AF94" s="16">
        <f t="shared" si="71"/>
        <v>0.15</v>
      </c>
      <c r="AG94" s="16">
        <f t="shared" si="72"/>
        <v>0.3</v>
      </c>
      <c r="AH94" s="16">
        <f t="shared" si="73"/>
        <v>0.3</v>
      </c>
      <c r="AI94" s="16">
        <f t="shared" si="74"/>
        <v>0.3</v>
      </c>
      <c r="AJ94" s="16">
        <f t="shared" si="75"/>
        <v>0.3</v>
      </c>
      <c r="AK94" s="16">
        <f t="shared" si="76"/>
        <v>0.3</v>
      </c>
      <c r="AN94" s="5" t="s">
        <v>158</v>
      </c>
      <c r="AO94" s="3">
        <f t="shared" si="77"/>
        <v>16.992837704236237</v>
      </c>
      <c r="AP94" s="3">
        <f t="shared" si="78"/>
        <v>39.519652329268084</v>
      </c>
      <c r="AQ94" s="3">
        <f t="shared" si="79"/>
        <v>0</v>
      </c>
      <c r="AR94" s="3">
        <f t="shared" si="80"/>
        <v>0</v>
      </c>
      <c r="AS94" s="3">
        <f t="shared" si="81"/>
        <v>3.9989428973678445</v>
      </c>
      <c r="AT94" s="3">
        <f t="shared" si="82"/>
        <v>285.79954770857103</v>
      </c>
      <c r="AU94" s="3">
        <f t="shared" si="83"/>
        <v>127.98253119571402</v>
      </c>
      <c r="AV94" s="3">
        <f t="shared" si="84"/>
        <v>3.7824936854270828</v>
      </c>
      <c r="AW94" s="3">
        <f t="shared" si="85"/>
        <v>1.743531837267891</v>
      </c>
      <c r="AX94" s="3">
        <f t="shared" si="86"/>
        <v>4.1169105192325652</v>
      </c>
      <c r="AY94" s="3">
        <f t="shared" si="94"/>
        <v>483.93644787708479</v>
      </c>
    </row>
    <row r="95" spans="1:52" ht="15.5" x14ac:dyDescent="0.35">
      <c r="A95" s="5" t="s">
        <v>159</v>
      </c>
      <c r="B95" t="s">
        <v>143</v>
      </c>
      <c r="C95">
        <v>25</v>
      </c>
      <c r="D95" s="16">
        <v>0.05</v>
      </c>
      <c r="E95" s="3">
        <f t="shared" si="64"/>
        <v>5.6642792347454129</v>
      </c>
      <c r="F95" s="16">
        <v>0.05</v>
      </c>
      <c r="G95" s="3">
        <f t="shared" si="87"/>
        <v>13.173217443089364</v>
      </c>
      <c r="H95" s="16">
        <v>0.15</v>
      </c>
      <c r="I95" s="3">
        <f t="shared" si="65"/>
        <v>41.090516885663511</v>
      </c>
      <c r="J95" s="16">
        <v>0.1</v>
      </c>
      <c r="K95" s="3">
        <f t="shared" si="95"/>
        <v>17.301081214671694</v>
      </c>
      <c r="L95" s="16">
        <v>0</v>
      </c>
      <c r="M95" s="3">
        <f t="shared" si="88"/>
        <v>0</v>
      </c>
      <c r="N95" s="16">
        <v>0</v>
      </c>
      <c r="O95" s="3">
        <f t="shared" si="89"/>
        <v>0</v>
      </c>
      <c r="P95" s="16">
        <v>0.02</v>
      </c>
      <c r="Q95" s="3">
        <f t="shared" si="90"/>
        <v>8.5321687463809344</v>
      </c>
      <c r="R95" s="16">
        <v>0.05</v>
      </c>
      <c r="S95" s="3">
        <f t="shared" si="91"/>
        <v>0.6304156142378472</v>
      </c>
      <c r="T95" s="16">
        <v>0.05</v>
      </c>
      <c r="U95" s="3">
        <f t="shared" si="92"/>
        <v>0.29058863954464853</v>
      </c>
      <c r="V95" s="16">
        <v>0.05</v>
      </c>
      <c r="W95" s="3">
        <f t="shared" si="93"/>
        <v>0.68615175320542765</v>
      </c>
      <c r="X95" s="3">
        <f t="shared" si="66"/>
        <v>87.368419531538834</v>
      </c>
      <c r="AA95" s="5" t="s">
        <v>159</v>
      </c>
      <c r="AB95" s="16">
        <f t="shared" si="67"/>
        <v>0.05</v>
      </c>
      <c r="AC95" s="16">
        <f t="shared" si="68"/>
        <v>0.05</v>
      </c>
      <c r="AD95" s="16">
        <f t="shared" si="69"/>
        <v>0.15</v>
      </c>
      <c r="AE95" s="16">
        <f t="shared" si="70"/>
        <v>0.1</v>
      </c>
      <c r="AF95" s="16">
        <f t="shared" si="71"/>
        <v>0</v>
      </c>
      <c r="AG95" s="16">
        <f t="shared" si="72"/>
        <v>0</v>
      </c>
      <c r="AH95" s="16">
        <f t="shared" si="73"/>
        <v>0.02</v>
      </c>
      <c r="AI95" s="16">
        <f t="shared" si="74"/>
        <v>0.05</v>
      </c>
      <c r="AJ95" s="16">
        <f t="shared" si="75"/>
        <v>0.05</v>
      </c>
      <c r="AK95" s="16">
        <f t="shared" si="76"/>
        <v>0.05</v>
      </c>
      <c r="AN95" s="5" t="s">
        <v>159</v>
      </c>
      <c r="AO95" s="3">
        <f t="shared" si="77"/>
        <v>5.6642792347454129</v>
      </c>
      <c r="AP95" s="3">
        <f t="shared" si="78"/>
        <v>13.173217443089364</v>
      </c>
      <c r="AQ95" s="3">
        <f t="shared" si="79"/>
        <v>41.090516885663511</v>
      </c>
      <c r="AR95" s="3">
        <f t="shared" si="80"/>
        <v>17.301081214671694</v>
      </c>
      <c r="AS95" s="3">
        <f t="shared" si="81"/>
        <v>0</v>
      </c>
      <c r="AT95" s="3">
        <f t="shared" si="82"/>
        <v>0</v>
      </c>
      <c r="AU95" s="3">
        <f t="shared" si="83"/>
        <v>8.5321687463809344</v>
      </c>
      <c r="AV95" s="3">
        <f t="shared" si="84"/>
        <v>0.6304156142378472</v>
      </c>
      <c r="AW95" s="3">
        <f t="shared" si="85"/>
        <v>0.29058863954464853</v>
      </c>
      <c r="AX95" s="3">
        <f t="shared" si="86"/>
        <v>0.68615175320542765</v>
      </c>
      <c r="AY95" s="3">
        <f t="shared" si="94"/>
        <v>87.368419531538834</v>
      </c>
    </row>
    <row r="96" spans="1:52" ht="15.5" x14ac:dyDescent="0.35">
      <c r="A96" s="5" t="s">
        <v>148</v>
      </c>
      <c r="B96" t="s">
        <v>146</v>
      </c>
      <c r="C96">
        <v>35</v>
      </c>
      <c r="D96" s="16">
        <v>0</v>
      </c>
      <c r="E96" s="3">
        <f t="shared" si="64"/>
        <v>0</v>
      </c>
      <c r="F96" s="16">
        <v>0</v>
      </c>
      <c r="G96" s="3">
        <f t="shared" si="87"/>
        <v>0</v>
      </c>
      <c r="H96" s="16">
        <v>0.05</v>
      </c>
      <c r="I96" s="3">
        <f t="shared" si="65"/>
        <v>13.696838961887838</v>
      </c>
      <c r="J96" s="16">
        <v>0.15</v>
      </c>
      <c r="K96" s="3">
        <f t="shared" si="95"/>
        <v>25.951621822007535</v>
      </c>
      <c r="L96" s="16">
        <v>0</v>
      </c>
      <c r="M96" s="3">
        <f t="shared" si="88"/>
        <v>0</v>
      </c>
      <c r="N96" s="16">
        <v>0</v>
      </c>
      <c r="O96" s="3">
        <f t="shared" si="89"/>
        <v>0</v>
      </c>
      <c r="P96" s="16">
        <v>0</v>
      </c>
      <c r="Q96" s="3">
        <f t="shared" si="90"/>
        <v>0</v>
      </c>
      <c r="R96" s="16">
        <v>0</v>
      </c>
      <c r="S96" s="3">
        <f t="shared" si="91"/>
        <v>0</v>
      </c>
      <c r="T96" s="16">
        <v>0</v>
      </c>
      <c r="U96" s="3">
        <f t="shared" si="92"/>
        <v>0</v>
      </c>
      <c r="V96" s="16">
        <v>0</v>
      </c>
      <c r="W96" s="3">
        <f t="shared" si="93"/>
        <v>0</v>
      </c>
      <c r="X96" s="3">
        <f t="shared" si="66"/>
        <v>39.648460783895374</v>
      </c>
      <c r="AA96" s="5" t="s">
        <v>148</v>
      </c>
      <c r="AB96" s="16">
        <f t="shared" si="67"/>
        <v>0</v>
      </c>
      <c r="AC96" s="16">
        <f t="shared" si="68"/>
        <v>0</v>
      </c>
      <c r="AD96" s="16">
        <f t="shared" si="69"/>
        <v>0.05</v>
      </c>
      <c r="AE96" s="16">
        <f t="shared" si="70"/>
        <v>0.15</v>
      </c>
      <c r="AF96" s="16">
        <f t="shared" si="71"/>
        <v>0</v>
      </c>
      <c r="AG96" s="16">
        <f t="shared" si="72"/>
        <v>0</v>
      </c>
      <c r="AH96" s="16">
        <f t="shared" si="73"/>
        <v>0</v>
      </c>
      <c r="AI96" s="16">
        <f t="shared" si="74"/>
        <v>0</v>
      </c>
      <c r="AJ96" s="16">
        <f t="shared" si="75"/>
        <v>0</v>
      </c>
      <c r="AK96" s="16">
        <f t="shared" si="76"/>
        <v>0</v>
      </c>
      <c r="AN96" s="5" t="s">
        <v>148</v>
      </c>
      <c r="AO96" s="3">
        <f t="shared" si="77"/>
        <v>0</v>
      </c>
      <c r="AP96" s="3">
        <f t="shared" si="78"/>
        <v>0</v>
      </c>
      <c r="AQ96" s="3">
        <f t="shared" si="79"/>
        <v>13.696838961887838</v>
      </c>
      <c r="AR96" s="3">
        <f t="shared" si="80"/>
        <v>25.951621822007535</v>
      </c>
      <c r="AS96" s="3">
        <f t="shared" si="81"/>
        <v>0</v>
      </c>
      <c r="AT96" s="3">
        <f t="shared" si="82"/>
        <v>0</v>
      </c>
      <c r="AU96" s="3">
        <f t="shared" si="83"/>
        <v>0</v>
      </c>
      <c r="AV96" s="3">
        <f t="shared" si="84"/>
        <v>0</v>
      </c>
      <c r="AW96" s="3">
        <f t="shared" si="85"/>
        <v>0</v>
      </c>
      <c r="AX96" s="3">
        <f t="shared" si="86"/>
        <v>0</v>
      </c>
      <c r="AY96" s="3">
        <f t="shared" si="94"/>
        <v>39.648460783895374</v>
      </c>
    </row>
    <row r="97" spans="1:51" ht="15.5" x14ac:dyDescent="0.35">
      <c r="A97" s="5" t="s">
        <v>149</v>
      </c>
      <c r="B97" t="s">
        <v>143</v>
      </c>
      <c r="C97">
        <v>25</v>
      </c>
      <c r="D97" s="16">
        <v>0.6</v>
      </c>
      <c r="E97" s="3">
        <f t="shared" si="64"/>
        <v>67.971350816944948</v>
      </c>
      <c r="F97" s="16">
        <v>0.6</v>
      </c>
      <c r="G97" s="3">
        <f t="shared" si="87"/>
        <v>158.07860931707233</v>
      </c>
      <c r="H97" s="16">
        <v>0.65</v>
      </c>
      <c r="I97" s="3">
        <f t="shared" si="65"/>
        <v>178.05890650454191</v>
      </c>
      <c r="J97" s="16">
        <v>0.6</v>
      </c>
      <c r="K97" s="3">
        <f t="shared" si="95"/>
        <v>103.80648728803014</v>
      </c>
      <c r="L97" s="16">
        <v>0.65</v>
      </c>
      <c r="M97" s="3">
        <f t="shared" si="88"/>
        <v>17.32875255526066</v>
      </c>
      <c r="N97" s="16">
        <v>0.4</v>
      </c>
      <c r="O97" s="3">
        <f t="shared" si="89"/>
        <v>381.06606361142809</v>
      </c>
      <c r="P97" s="16">
        <v>0.38</v>
      </c>
      <c r="Q97" s="3">
        <f t="shared" si="90"/>
        <v>162.11120618123778</v>
      </c>
      <c r="R97" s="16">
        <v>0.4</v>
      </c>
      <c r="S97" s="3">
        <f t="shared" si="91"/>
        <v>5.0433249139027776</v>
      </c>
      <c r="T97" s="16">
        <v>0.4</v>
      </c>
      <c r="U97" s="3">
        <f t="shared" si="92"/>
        <v>2.3247091163571882</v>
      </c>
      <c r="V97" s="16">
        <v>0.4</v>
      </c>
      <c r="W97" s="3">
        <f t="shared" si="93"/>
        <v>5.4892140256434212</v>
      </c>
      <c r="X97" s="3">
        <f t="shared" si="66"/>
        <v>1081.2786243304192</v>
      </c>
      <c r="AA97" s="5" t="s">
        <v>149</v>
      </c>
      <c r="AB97" s="16">
        <f t="shared" si="67"/>
        <v>0.6</v>
      </c>
      <c r="AC97" s="16">
        <f t="shared" si="68"/>
        <v>0.6</v>
      </c>
      <c r="AD97" s="16">
        <f t="shared" si="69"/>
        <v>0.65</v>
      </c>
      <c r="AE97" s="16">
        <f t="shared" si="70"/>
        <v>0.6</v>
      </c>
      <c r="AF97" s="16">
        <f t="shared" si="71"/>
        <v>0.65</v>
      </c>
      <c r="AG97" s="16">
        <f t="shared" si="72"/>
        <v>0.4</v>
      </c>
      <c r="AH97" s="16">
        <f t="shared" si="73"/>
        <v>0.38</v>
      </c>
      <c r="AI97" s="16">
        <f t="shared" si="74"/>
        <v>0.4</v>
      </c>
      <c r="AJ97" s="16">
        <f t="shared" si="75"/>
        <v>0.4</v>
      </c>
      <c r="AK97" s="16">
        <f t="shared" si="76"/>
        <v>0.4</v>
      </c>
      <c r="AN97" s="5" t="s">
        <v>149</v>
      </c>
      <c r="AO97" s="3">
        <f t="shared" si="77"/>
        <v>67.971350816944948</v>
      </c>
      <c r="AP97" s="3">
        <f t="shared" si="78"/>
        <v>158.07860931707233</v>
      </c>
      <c r="AQ97" s="3">
        <f t="shared" si="79"/>
        <v>178.05890650454191</v>
      </c>
      <c r="AR97" s="3">
        <f t="shared" si="80"/>
        <v>103.80648728803014</v>
      </c>
      <c r="AS97" s="3">
        <f t="shared" si="81"/>
        <v>17.32875255526066</v>
      </c>
      <c r="AT97" s="3">
        <f t="shared" si="82"/>
        <v>381.06606361142809</v>
      </c>
      <c r="AU97" s="3">
        <f t="shared" si="83"/>
        <v>162.11120618123778</v>
      </c>
      <c r="AV97" s="3">
        <f t="shared" si="84"/>
        <v>5.0433249139027776</v>
      </c>
      <c r="AW97" s="3">
        <f t="shared" si="85"/>
        <v>2.3247091163571882</v>
      </c>
      <c r="AX97" s="3">
        <f t="shared" si="86"/>
        <v>5.4892140256434212</v>
      </c>
      <c r="AY97" s="3">
        <f t="shared" si="94"/>
        <v>1081.2786243304192</v>
      </c>
    </row>
    <row r="98" spans="1:51" ht="15.5" x14ac:dyDescent="0.35">
      <c r="A98" s="5" t="s">
        <v>10</v>
      </c>
      <c r="D98" s="16">
        <f>SUM(D92:D97)</f>
        <v>1</v>
      </c>
      <c r="E98" s="30">
        <f t="shared" ref="E98:U98" si="96">SUM(E92:E97)</f>
        <v>113.28558469490825</v>
      </c>
      <c r="F98" s="16">
        <f>SUM(F92:F97)</f>
        <v>1</v>
      </c>
      <c r="G98" s="30">
        <f t="shared" si="96"/>
        <v>263.46434886178724</v>
      </c>
      <c r="H98" s="16">
        <f>SUM(H92:H97)</f>
        <v>1</v>
      </c>
      <c r="I98" s="30">
        <f t="shared" si="96"/>
        <v>273.93677923775675</v>
      </c>
      <c r="J98" s="16">
        <f>SUM(J92:J97)</f>
        <v>1</v>
      </c>
      <c r="K98" s="30">
        <f t="shared" si="96"/>
        <v>173.01081214671689</v>
      </c>
      <c r="L98" s="16">
        <f>SUM(L92:L97)</f>
        <v>1</v>
      </c>
      <c r="M98" s="30">
        <f t="shared" si="96"/>
        <v>26.65961931578563</v>
      </c>
      <c r="N98" s="16">
        <f>SUM(N92:N97)</f>
        <v>1</v>
      </c>
      <c r="O98" s="30">
        <f t="shared" si="96"/>
        <v>952.66515902857009</v>
      </c>
      <c r="P98" s="16">
        <f>SUM(P92:P97)</f>
        <v>1</v>
      </c>
      <c r="Q98" s="30">
        <f t="shared" si="96"/>
        <v>426.60843731904674</v>
      </c>
      <c r="R98" s="16">
        <f>SUM(R92:R97)</f>
        <v>1</v>
      </c>
      <c r="S98" s="30">
        <f t="shared" si="96"/>
        <v>12.608312284756943</v>
      </c>
      <c r="T98" s="16">
        <f>SUM(T92:T97)</f>
        <v>1</v>
      </c>
      <c r="U98" s="30">
        <f t="shared" si="96"/>
        <v>5.8117727908929702</v>
      </c>
      <c r="V98" s="16">
        <f>SUM(V92:V97)</f>
        <v>1</v>
      </c>
      <c r="W98" s="30">
        <f t="shared" ref="W98" si="97">SUM(W92:W97)</f>
        <v>13.723035064108551</v>
      </c>
      <c r="X98" s="3">
        <f t="shared" si="66"/>
        <v>2261.7738607443298</v>
      </c>
      <c r="AA98" s="5" t="s">
        <v>10</v>
      </c>
      <c r="AB98" s="16">
        <f t="shared" si="67"/>
        <v>1</v>
      </c>
      <c r="AC98" s="16">
        <f t="shared" si="68"/>
        <v>1</v>
      </c>
      <c r="AD98" s="16">
        <v>1</v>
      </c>
      <c r="AE98" s="16">
        <f>+H98</f>
        <v>1</v>
      </c>
      <c r="AF98" s="16">
        <f t="shared" si="71"/>
        <v>1</v>
      </c>
      <c r="AG98" s="16">
        <f t="shared" si="72"/>
        <v>1</v>
      </c>
      <c r="AH98" s="16">
        <f t="shared" si="73"/>
        <v>1</v>
      </c>
      <c r="AI98" s="16">
        <f t="shared" si="74"/>
        <v>1</v>
      </c>
      <c r="AJ98" s="16">
        <f t="shared" si="75"/>
        <v>1</v>
      </c>
      <c r="AK98" s="16">
        <f t="shared" si="76"/>
        <v>1</v>
      </c>
      <c r="AN98" s="5" t="s">
        <v>10</v>
      </c>
      <c r="AO98" s="3">
        <f t="shared" si="77"/>
        <v>113.28558469490825</v>
      </c>
      <c r="AP98" s="3">
        <f t="shared" si="78"/>
        <v>263.46434886178724</v>
      </c>
      <c r="AQ98" s="3">
        <f t="shared" si="79"/>
        <v>273.93677923775675</v>
      </c>
      <c r="AR98" s="3">
        <f t="shared" si="80"/>
        <v>173.01081214671689</v>
      </c>
      <c r="AS98" s="3">
        <f t="shared" si="81"/>
        <v>26.65961931578563</v>
      </c>
      <c r="AT98" s="3">
        <f t="shared" si="82"/>
        <v>952.66515902857009</v>
      </c>
      <c r="AU98" s="3">
        <f t="shared" si="83"/>
        <v>426.60843731904674</v>
      </c>
      <c r="AV98" s="3">
        <f t="shared" si="84"/>
        <v>12.608312284756943</v>
      </c>
      <c r="AW98" s="3">
        <f t="shared" si="85"/>
        <v>5.8117727908929702</v>
      </c>
      <c r="AX98" s="3">
        <f t="shared" si="86"/>
        <v>13.723035064108551</v>
      </c>
      <c r="AY98" s="3">
        <f t="shared" si="94"/>
        <v>2261.7738607443298</v>
      </c>
    </row>
    <row r="99" spans="1:51" ht="15.5" x14ac:dyDescent="0.35">
      <c r="A99" s="4" t="s">
        <v>160</v>
      </c>
      <c r="D99" s="4" t="s">
        <v>72</v>
      </c>
      <c r="E99" s="4"/>
      <c r="F99" s="4" t="s">
        <v>73</v>
      </c>
      <c r="G99" s="4"/>
      <c r="H99" s="4" t="s">
        <v>80</v>
      </c>
      <c r="I99" s="4"/>
      <c r="J99" s="4" t="s">
        <v>75</v>
      </c>
      <c r="K99" s="4"/>
      <c r="L99" s="4" t="s">
        <v>76</v>
      </c>
      <c r="M99" s="4"/>
      <c r="N99" s="4" t="s">
        <v>77</v>
      </c>
      <c r="O99" s="4"/>
      <c r="P99" s="4" t="s">
        <v>78</v>
      </c>
      <c r="Q99" s="4"/>
      <c r="R99" s="4" t="s">
        <v>79</v>
      </c>
      <c r="S99" s="4"/>
      <c r="T99" s="4" t="s">
        <v>81</v>
      </c>
      <c r="U99" s="4"/>
      <c r="V99" s="4" t="s">
        <v>9</v>
      </c>
      <c r="X99" s="4" t="s">
        <v>126</v>
      </c>
      <c r="AB99" s="16"/>
      <c r="AC99" s="16"/>
      <c r="AD99" s="16"/>
      <c r="AE99" s="16"/>
      <c r="AF99" s="16"/>
      <c r="AG99" s="16"/>
      <c r="AH99" s="16"/>
      <c r="AI99" s="16"/>
      <c r="AJ99" s="16"/>
      <c r="AK99" s="16"/>
    </row>
    <row r="100" spans="1:51" ht="15.5" x14ac:dyDescent="0.35">
      <c r="A100" s="4" t="s">
        <v>161</v>
      </c>
      <c r="C100" s="8" t="s">
        <v>129</v>
      </c>
      <c r="D100" s="8" t="s">
        <v>130</v>
      </c>
      <c r="E100" s="4" t="s">
        <v>58</v>
      </c>
      <c r="F100" s="8" t="s">
        <v>130</v>
      </c>
      <c r="G100" s="4" t="s">
        <v>58</v>
      </c>
      <c r="H100" s="8" t="s">
        <v>130</v>
      </c>
      <c r="I100" s="4" t="s">
        <v>58</v>
      </c>
      <c r="J100" s="8" t="s">
        <v>130</v>
      </c>
      <c r="K100" s="4" t="s">
        <v>58</v>
      </c>
      <c r="L100" s="8" t="s">
        <v>130</v>
      </c>
      <c r="M100" s="4" t="s">
        <v>58</v>
      </c>
      <c r="N100" s="8" t="s">
        <v>130</v>
      </c>
      <c r="O100" s="4" t="s">
        <v>58</v>
      </c>
      <c r="P100" s="8" t="s">
        <v>130</v>
      </c>
      <c r="Q100" s="4" t="s">
        <v>58</v>
      </c>
      <c r="R100" s="8" t="s">
        <v>130</v>
      </c>
      <c r="S100" s="4" t="s">
        <v>58</v>
      </c>
      <c r="T100" s="8" t="s">
        <v>130</v>
      </c>
      <c r="U100" s="4" t="s">
        <v>58</v>
      </c>
      <c r="V100" s="8" t="s">
        <v>130</v>
      </c>
      <c r="W100" s="4" t="s">
        <v>58</v>
      </c>
      <c r="AA100" s="4" t="s">
        <v>161</v>
      </c>
      <c r="AB100" s="4" t="s">
        <v>0</v>
      </c>
      <c r="AC100" s="4" t="s">
        <v>1</v>
      </c>
      <c r="AD100" s="4" t="s">
        <v>2</v>
      </c>
      <c r="AE100" s="4" t="s">
        <v>3</v>
      </c>
      <c r="AF100" s="4" t="s">
        <v>4</v>
      </c>
      <c r="AG100" s="4" t="s">
        <v>5</v>
      </c>
      <c r="AH100" s="4" t="s">
        <v>6</v>
      </c>
      <c r="AI100" s="4" t="s">
        <v>79</v>
      </c>
      <c r="AJ100" s="4" t="s">
        <v>81</v>
      </c>
      <c r="AK100" s="4" t="s">
        <v>9</v>
      </c>
    </row>
    <row r="101" spans="1:51" ht="15.5" x14ac:dyDescent="0.35">
      <c r="A101" s="5" t="s">
        <v>152</v>
      </c>
      <c r="C101">
        <v>16</v>
      </c>
      <c r="D101" s="16">
        <v>0.8</v>
      </c>
      <c r="E101" s="3">
        <f>+D101*E$62</f>
        <v>8.919677586832532E-2</v>
      </c>
      <c r="F101" s="16">
        <v>0.8</v>
      </c>
      <c r="G101" s="3">
        <f>+F101*G$62</f>
        <v>0.13054278881777762</v>
      </c>
      <c r="H101" s="16">
        <v>0.8</v>
      </c>
      <c r="I101" s="3">
        <f>+H101*I$62</f>
        <v>0.12368872611022684</v>
      </c>
      <c r="J101" s="16">
        <v>0.8</v>
      </c>
      <c r="K101" s="3">
        <f>+J101*K$62</f>
        <v>0.12047071623379256</v>
      </c>
      <c r="L101" s="16">
        <v>0.8</v>
      </c>
      <c r="M101" s="3">
        <f>+L101*M$62</f>
        <v>2.4881877587406027E-2</v>
      </c>
      <c r="N101" s="16">
        <v>0.8</v>
      </c>
      <c r="O101" s="3">
        <f>+N101*O$62</f>
        <v>0.75290741243551418</v>
      </c>
      <c r="P101" s="16">
        <v>0.8</v>
      </c>
      <c r="Q101" s="3">
        <f>+P101*Q$62</f>
        <v>0.26195401584216121</v>
      </c>
      <c r="R101" s="16">
        <v>0.2</v>
      </c>
      <c r="S101" s="3">
        <f>+R101*S$62</f>
        <v>4.0044331797641454E-3</v>
      </c>
      <c r="T101" s="16">
        <v>0.8</v>
      </c>
      <c r="U101" s="3">
        <f>+T101*U$62</f>
        <v>2.2497943859992879E-3</v>
      </c>
      <c r="V101" s="16">
        <v>0.8</v>
      </c>
      <c r="W101" s="3">
        <f>+V101*W$62</f>
        <v>1.953341095189929E-2</v>
      </c>
      <c r="X101" s="3">
        <f>+W101+U101+S101+Q101+O101+M101+K101+I101+G101+E101</f>
        <v>1.5294299514128666</v>
      </c>
      <c r="AA101" s="5" t="s">
        <v>152</v>
      </c>
      <c r="AB101" s="16">
        <f>+D101</f>
        <v>0.8</v>
      </c>
      <c r="AC101" s="16">
        <f>+F101</f>
        <v>0.8</v>
      </c>
      <c r="AD101" s="16">
        <f>+H101</f>
        <v>0.8</v>
      </c>
      <c r="AE101" s="16">
        <f>+J101</f>
        <v>0.8</v>
      </c>
      <c r="AF101" s="16">
        <f>+L101</f>
        <v>0.8</v>
      </c>
      <c r="AG101" s="16">
        <f>+N101</f>
        <v>0.8</v>
      </c>
      <c r="AH101" s="16">
        <f>+P101</f>
        <v>0.8</v>
      </c>
      <c r="AI101" s="16">
        <f>+R101</f>
        <v>0.2</v>
      </c>
      <c r="AJ101" s="16">
        <f>+T101</f>
        <v>0.8</v>
      </c>
      <c r="AK101" s="16">
        <f>+V101</f>
        <v>0.8</v>
      </c>
    </row>
    <row r="102" spans="1:51" ht="15.5" x14ac:dyDescent="0.35">
      <c r="A102" s="5" t="s">
        <v>153</v>
      </c>
      <c r="C102">
        <v>18</v>
      </c>
      <c r="D102" s="16">
        <v>0.2</v>
      </c>
      <c r="E102" s="3">
        <f>+D102*E$62</f>
        <v>2.229919396708133E-2</v>
      </c>
      <c r="F102" s="16">
        <v>0.2</v>
      </c>
      <c r="G102" s="3">
        <f>+F102*G$62</f>
        <v>3.2635697204444404E-2</v>
      </c>
      <c r="H102" s="16">
        <v>0.2</v>
      </c>
      <c r="I102" s="3">
        <f>+H102*I$62</f>
        <v>3.092218152755671E-2</v>
      </c>
      <c r="J102" s="16">
        <v>0.2</v>
      </c>
      <c r="K102" s="3">
        <f>+J102*K$62</f>
        <v>3.011767905844814E-2</v>
      </c>
      <c r="L102" s="16">
        <v>0.2</v>
      </c>
      <c r="M102" s="3">
        <f>+L102*M$62</f>
        <v>6.2204693968515067E-3</v>
      </c>
      <c r="N102" s="16">
        <v>0.2</v>
      </c>
      <c r="O102" s="3">
        <f>+N102*O$62</f>
        <v>0.18822685310887854</v>
      </c>
      <c r="P102" s="16">
        <v>0.2</v>
      </c>
      <c r="Q102" s="3">
        <f>+P102*Q$62</f>
        <v>6.5488503960540304E-2</v>
      </c>
      <c r="R102" s="16">
        <v>0.8</v>
      </c>
      <c r="S102" s="3">
        <f>+R102*S$62</f>
        <v>1.6017732719056581E-2</v>
      </c>
      <c r="T102" s="16">
        <v>0.2</v>
      </c>
      <c r="U102" s="3">
        <f>+T102*U$62</f>
        <v>5.6244859649982198E-4</v>
      </c>
      <c r="V102" s="16">
        <v>0.2</v>
      </c>
      <c r="W102" s="3">
        <f>+V102*W$62</f>
        <v>4.8833527379748224E-3</v>
      </c>
      <c r="X102" s="3">
        <f>+W102+U102+S102+Q102+O102+M102+K102+I102+G102+E102</f>
        <v>0.39737411227733221</v>
      </c>
      <c r="AA102" s="5" t="s">
        <v>153</v>
      </c>
      <c r="AB102" s="16">
        <f>+D102</f>
        <v>0.2</v>
      </c>
      <c r="AC102" s="16">
        <f>+F102</f>
        <v>0.2</v>
      </c>
      <c r="AD102" s="16">
        <f>+H102</f>
        <v>0.2</v>
      </c>
      <c r="AE102" s="16">
        <f>+J102</f>
        <v>0.2</v>
      </c>
      <c r="AF102" s="16">
        <f>+L102</f>
        <v>0.2</v>
      </c>
      <c r="AG102" s="16">
        <f>+N102</f>
        <v>0.2</v>
      </c>
      <c r="AH102" s="16">
        <f>+P102</f>
        <v>0.2</v>
      </c>
      <c r="AI102" s="16">
        <f>+R102</f>
        <v>0.8</v>
      </c>
      <c r="AJ102" s="16">
        <f>+T102</f>
        <v>0.2</v>
      </c>
      <c r="AK102" s="16">
        <f>+V102</f>
        <v>0.2</v>
      </c>
    </row>
    <row r="103" spans="1:51" ht="15.5" x14ac:dyDescent="0.35">
      <c r="A103" s="5" t="s">
        <v>10</v>
      </c>
      <c r="D103" s="16">
        <f t="shared" ref="D103:X103" si="98">SUM(D101:D102)</f>
        <v>1</v>
      </c>
      <c r="E103" s="3">
        <f t="shared" si="98"/>
        <v>0.11149596983540665</v>
      </c>
      <c r="F103" s="16">
        <f t="shared" si="98"/>
        <v>1</v>
      </c>
      <c r="G103" s="3">
        <f t="shared" si="98"/>
        <v>0.16317848602222201</v>
      </c>
      <c r="H103" s="16">
        <f t="shared" si="98"/>
        <v>1</v>
      </c>
      <c r="I103" s="3">
        <f t="shared" si="98"/>
        <v>0.15461090763778354</v>
      </c>
      <c r="J103" s="16">
        <f t="shared" si="98"/>
        <v>1</v>
      </c>
      <c r="K103" s="3">
        <f t="shared" si="98"/>
        <v>0.15058839529224069</v>
      </c>
      <c r="L103" s="16">
        <f t="shared" si="98"/>
        <v>1</v>
      </c>
      <c r="M103" s="3">
        <f t="shared" si="98"/>
        <v>3.1102346984257533E-2</v>
      </c>
      <c r="N103" s="16">
        <f t="shared" si="98"/>
        <v>1</v>
      </c>
      <c r="O103" s="3">
        <f t="shared" si="98"/>
        <v>0.94113426554439272</v>
      </c>
      <c r="P103" s="16">
        <f t="shared" si="98"/>
        <v>1</v>
      </c>
      <c r="Q103" s="3">
        <f t="shared" si="98"/>
        <v>0.3274425198027015</v>
      </c>
      <c r="R103" s="16">
        <f t="shared" ref="R103" si="99">SUM(R101:R102)</f>
        <v>1</v>
      </c>
      <c r="S103" s="3">
        <f t="shared" si="98"/>
        <v>2.0022165898820728E-2</v>
      </c>
      <c r="T103" s="16">
        <f t="shared" ref="T103" si="100">SUM(T101:T102)</f>
        <v>1</v>
      </c>
      <c r="U103" s="3">
        <f t="shared" si="98"/>
        <v>2.8122429824991098E-3</v>
      </c>
      <c r="V103" s="16">
        <f t="shared" ref="V103" si="101">SUM(V101:V102)</f>
        <v>1</v>
      </c>
      <c r="W103" s="3">
        <f t="shared" si="98"/>
        <v>2.441676368987411E-2</v>
      </c>
      <c r="X103" s="3">
        <f t="shared" si="98"/>
        <v>1.9268040636901989</v>
      </c>
      <c r="AA103" s="5" t="s">
        <v>10</v>
      </c>
      <c r="AB103" s="16">
        <f>+D103</f>
        <v>1</v>
      </c>
      <c r="AC103" s="16">
        <f>+F103</f>
        <v>1</v>
      </c>
      <c r="AD103" s="16">
        <f>+G103</f>
        <v>0.16317848602222201</v>
      </c>
      <c r="AE103" s="16">
        <f>+H103</f>
        <v>1</v>
      </c>
      <c r="AF103" s="16">
        <f>+L103</f>
        <v>1</v>
      </c>
      <c r="AG103" s="16">
        <f>+N103</f>
        <v>1</v>
      </c>
      <c r="AH103" s="16">
        <f>+P103</f>
        <v>1</v>
      </c>
      <c r="AI103" s="16">
        <f>+R103</f>
        <v>1</v>
      </c>
      <c r="AJ103" s="16">
        <f>+T103</f>
        <v>1</v>
      </c>
      <c r="AK103" s="16">
        <f>+V103</f>
        <v>1</v>
      </c>
    </row>
    <row r="104" spans="1:51" ht="15.5" x14ac:dyDescent="0.35">
      <c r="A104" s="5"/>
      <c r="D104" s="16"/>
      <c r="E104" s="3"/>
      <c r="F104" s="16"/>
      <c r="G104" s="3"/>
      <c r="H104" s="16"/>
      <c r="I104" s="3"/>
      <c r="J104" s="16"/>
      <c r="K104" s="3"/>
      <c r="L104" s="16"/>
      <c r="M104" s="3"/>
      <c r="N104" s="16"/>
      <c r="O104" s="3"/>
      <c r="P104" s="16"/>
      <c r="Q104" s="3"/>
      <c r="R104" s="16"/>
      <c r="S104" s="3"/>
      <c r="T104" s="16"/>
      <c r="U104" s="3"/>
      <c r="V104" s="16"/>
      <c r="W104" s="3"/>
      <c r="X104" s="3"/>
      <c r="AA104" s="5"/>
    </row>
    <row r="105" spans="1:51" ht="15.5" x14ac:dyDescent="0.35">
      <c r="A105" s="4" t="s">
        <v>162</v>
      </c>
      <c r="D105" s="16"/>
      <c r="E105" s="3"/>
      <c r="F105" s="16"/>
      <c r="G105" s="3"/>
      <c r="H105" s="3"/>
      <c r="I105" s="3"/>
      <c r="J105" s="3"/>
      <c r="K105" s="3"/>
      <c r="L105" s="3"/>
      <c r="M105" s="3"/>
      <c r="N105" s="3"/>
      <c r="O105" s="3"/>
      <c r="P105" s="3"/>
      <c r="Q105" s="3"/>
      <c r="R105" s="3"/>
      <c r="S105" s="3"/>
      <c r="T105" s="3"/>
      <c r="U105" s="3"/>
      <c r="V105" s="3"/>
      <c r="W105" s="3"/>
      <c r="X105" s="3"/>
      <c r="AA105" s="4" t="s">
        <v>163</v>
      </c>
      <c r="AB105" s="4" t="s">
        <v>0</v>
      </c>
      <c r="AC105" s="4" t="s">
        <v>1</v>
      </c>
      <c r="AD105" s="4" t="s">
        <v>2</v>
      </c>
      <c r="AE105" s="4" t="s">
        <v>3</v>
      </c>
      <c r="AF105" s="4" t="s">
        <v>4</v>
      </c>
      <c r="AG105" s="4" t="s">
        <v>5</v>
      </c>
      <c r="AH105" s="4" t="s">
        <v>6</v>
      </c>
      <c r="AI105" s="4" t="s">
        <v>79</v>
      </c>
      <c r="AJ105" s="4" t="s">
        <v>81</v>
      </c>
      <c r="AK105" s="4" t="s">
        <v>9</v>
      </c>
      <c r="AL105" t="s">
        <v>126</v>
      </c>
      <c r="AN105" s="4" t="s">
        <v>164</v>
      </c>
      <c r="AO105" s="4" t="s">
        <v>0</v>
      </c>
      <c r="AP105" s="4" t="s">
        <v>1</v>
      </c>
      <c r="AQ105" s="4" t="s">
        <v>2</v>
      </c>
      <c r="AR105" s="4" t="s">
        <v>3</v>
      </c>
      <c r="AS105" s="4" t="s">
        <v>4</v>
      </c>
      <c r="AT105" s="4" t="s">
        <v>5</v>
      </c>
      <c r="AU105" s="4" t="s">
        <v>6</v>
      </c>
      <c r="AV105" s="4" t="s">
        <v>79</v>
      </c>
      <c r="AW105" s="4" t="s">
        <v>81</v>
      </c>
      <c r="AX105" s="4" t="s">
        <v>9</v>
      </c>
      <c r="AY105" t="s">
        <v>126</v>
      </c>
    </row>
    <row r="106" spans="1:51" ht="15.5" x14ac:dyDescent="0.35">
      <c r="A106" s="5" t="s">
        <v>165</v>
      </c>
      <c r="B106" t="s">
        <v>166</v>
      </c>
      <c r="C106">
        <v>15</v>
      </c>
      <c r="D106" s="16">
        <v>0.9</v>
      </c>
      <c r="E106" s="3">
        <f t="shared" ref="E106:E113" si="102">+D106*(E$40-E$103)</f>
        <v>83.521631003703135</v>
      </c>
      <c r="F106" s="16">
        <v>0.9</v>
      </c>
      <c r="G106" s="3">
        <f t="shared" ref="G106:G113" si="103">+F106*(G$40-G$103)</f>
        <v>122.23700387924653</v>
      </c>
      <c r="H106" s="16">
        <v>0.1</v>
      </c>
      <c r="I106" s="3">
        <f t="shared" ref="I106:I113" si="104">+H106*(I$40-I$103)</f>
        <v>12.868781212384853</v>
      </c>
      <c r="J106" s="16">
        <v>0.1</v>
      </c>
      <c r="K106" s="3">
        <f t="shared" ref="K106:K113" si="105">+J106*(K$40-K$103)</f>
        <v>12.533974101490834</v>
      </c>
      <c r="L106" s="16">
        <v>0.2</v>
      </c>
      <c r="M106" s="3">
        <f t="shared" ref="M106:M113" si="106">+L106*(M$40-M$103)</f>
        <v>5.1775040279794045</v>
      </c>
      <c r="N106" s="16">
        <v>0.2</v>
      </c>
      <c r="O106" s="3">
        <f t="shared" ref="O106:O113" si="107">+N106*(O$40-O$103)</f>
        <v>156.66748407095659</v>
      </c>
      <c r="P106" s="16">
        <v>0.5</v>
      </c>
      <c r="Q106" s="3">
        <f t="shared" ref="Q106:Q113" si="108">+P106*(Q$40-Q$103)</f>
        <v>136.2706619912243</v>
      </c>
      <c r="R106" s="16">
        <v>0.05</v>
      </c>
      <c r="S106" s="3">
        <f t="shared" ref="S106:S113" si="109">+R106*(S$40-S$103)</f>
        <v>0.83325580415592282</v>
      </c>
      <c r="T106" s="16">
        <v>0</v>
      </c>
      <c r="U106" s="3">
        <f t="shared" ref="U106:U113" si="110">+T106*(U$40-U$103)</f>
        <v>0</v>
      </c>
      <c r="V106" s="16">
        <v>0</v>
      </c>
      <c r="W106" s="3">
        <f t="shared" ref="W106:W113" si="111">+V106*(W$40-W$103)</f>
        <v>0</v>
      </c>
      <c r="X106" s="3">
        <f>+W106+U106+S106+Q106+O106+M106+K106+I106+G106+E106</f>
        <v>530.11029609114166</v>
      </c>
      <c r="AA106" s="5" t="s">
        <v>165</v>
      </c>
      <c r="AB106" s="16">
        <f t="shared" ref="AB106:AB113" si="112">+D106</f>
        <v>0.9</v>
      </c>
      <c r="AC106" s="16">
        <f t="shared" ref="AC106:AC113" si="113">+F106</f>
        <v>0.9</v>
      </c>
      <c r="AD106" s="16">
        <f t="shared" ref="AD106:AD111" si="114">+H106</f>
        <v>0.1</v>
      </c>
      <c r="AE106" s="16">
        <f t="shared" ref="AE106:AE111" si="115">+J106</f>
        <v>0.1</v>
      </c>
      <c r="AF106" s="16">
        <f t="shared" ref="AF106:AF113" si="116">+L106</f>
        <v>0.2</v>
      </c>
      <c r="AG106" s="16">
        <f t="shared" ref="AG106:AG113" si="117">+N106</f>
        <v>0.2</v>
      </c>
      <c r="AH106" s="16">
        <f t="shared" ref="AH106:AH113" si="118">+P106</f>
        <v>0.5</v>
      </c>
      <c r="AI106" s="16">
        <f t="shared" ref="AI106:AI113" si="119">+R106</f>
        <v>0.05</v>
      </c>
      <c r="AJ106" s="16">
        <f t="shared" ref="AJ106:AJ113" si="120">+T106</f>
        <v>0</v>
      </c>
      <c r="AK106" s="16">
        <f t="shared" ref="AK106:AK113" si="121">+V106</f>
        <v>0</v>
      </c>
      <c r="AN106" s="5" t="s">
        <v>165</v>
      </c>
      <c r="AO106" s="3">
        <f t="shared" ref="AO106:AO113" si="122">+E106</f>
        <v>83.521631003703135</v>
      </c>
      <c r="AP106" s="3">
        <f t="shared" ref="AP106:AP113" si="123">+G106</f>
        <v>122.23700387924653</v>
      </c>
      <c r="AQ106" s="3">
        <f t="shared" ref="AQ106:AQ113" si="124">+I106</f>
        <v>12.868781212384853</v>
      </c>
      <c r="AR106" s="3">
        <f t="shared" ref="AR106:AR113" si="125">+K106</f>
        <v>12.533974101490834</v>
      </c>
      <c r="AS106" s="3">
        <f t="shared" ref="AS106:AS113" si="126">+M106</f>
        <v>5.1775040279794045</v>
      </c>
      <c r="AT106" s="3">
        <f t="shared" ref="AT106:AT113" si="127">+O106</f>
        <v>156.66748407095659</v>
      </c>
      <c r="AU106" s="3">
        <f t="shared" ref="AU106:AU113" si="128">+Q106</f>
        <v>136.2706619912243</v>
      </c>
      <c r="AV106" s="3">
        <f t="shared" ref="AV106:AV113" si="129">+S106</f>
        <v>0.83325580415592282</v>
      </c>
      <c r="AW106" s="3">
        <f t="shared" ref="AW106:AW113" si="130">+U106</f>
        <v>0</v>
      </c>
      <c r="AX106" s="3">
        <f t="shared" ref="AX106:AX113" si="131">+W106</f>
        <v>0</v>
      </c>
      <c r="AY106" s="3">
        <f>SUM(AO106:AX106)</f>
        <v>530.11029609114155</v>
      </c>
    </row>
    <row r="107" spans="1:51" ht="15.5" x14ac:dyDescent="0.35">
      <c r="A107" s="5" t="s">
        <v>168</v>
      </c>
      <c r="B107" t="s">
        <v>169</v>
      </c>
      <c r="C107">
        <v>25</v>
      </c>
      <c r="D107" s="16">
        <v>0</v>
      </c>
      <c r="E107" s="3">
        <f t="shared" si="102"/>
        <v>0</v>
      </c>
      <c r="F107" s="16">
        <v>0</v>
      </c>
      <c r="G107" s="3">
        <f t="shared" si="103"/>
        <v>0</v>
      </c>
      <c r="H107" s="16">
        <v>0.5</v>
      </c>
      <c r="I107" s="3">
        <f t="shared" si="104"/>
        <v>64.343906061924258</v>
      </c>
      <c r="J107" s="16">
        <v>0.5</v>
      </c>
      <c r="K107" s="3">
        <f t="shared" si="105"/>
        <v>62.669870507454171</v>
      </c>
      <c r="L107" s="16">
        <v>0.2</v>
      </c>
      <c r="M107" s="3">
        <f t="shared" si="106"/>
        <v>5.1775040279794045</v>
      </c>
      <c r="N107" s="16">
        <v>0.6</v>
      </c>
      <c r="O107" s="3">
        <f t="shared" si="107"/>
        <v>470.00245221286974</v>
      </c>
      <c r="P107" s="16">
        <v>0.4</v>
      </c>
      <c r="Q107" s="3">
        <f t="shared" si="108"/>
        <v>109.01652959297945</v>
      </c>
      <c r="R107" s="16">
        <v>0.2</v>
      </c>
      <c r="S107" s="3">
        <f t="shared" si="109"/>
        <v>3.3330232166236913</v>
      </c>
      <c r="T107" s="16">
        <v>0</v>
      </c>
      <c r="U107" s="3">
        <f t="shared" si="110"/>
        <v>0</v>
      </c>
      <c r="V107" s="16">
        <v>0</v>
      </c>
      <c r="W107" s="3">
        <f t="shared" si="111"/>
        <v>0</v>
      </c>
      <c r="X107" s="3">
        <f>+W107+U107+S107+Q107+O107+M107+K107+I107+G107+E107</f>
        <v>714.54328561983073</v>
      </c>
      <c r="Y107" s="3">
        <f>+X106+X107</f>
        <v>1244.6535817109725</v>
      </c>
      <c r="Z107" s="24">
        <f>+Y107/(X$48-X$49-X77-X85)</f>
        <v>0.93345729714240044</v>
      </c>
      <c r="AA107" s="5" t="s">
        <v>168</v>
      </c>
      <c r="AB107" s="16">
        <f t="shared" si="112"/>
        <v>0</v>
      </c>
      <c r="AC107" s="16">
        <f t="shared" si="113"/>
        <v>0</v>
      </c>
      <c r="AD107" s="16">
        <f t="shared" si="114"/>
        <v>0.5</v>
      </c>
      <c r="AE107" s="16">
        <f t="shared" si="115"/>
        <v>0.5</v>
      </c>
      <c r="AF107" s="16">
        <f t="shared" si="116"/>
        <v>0.2</v>
      </c>
      <c r="AG107" s="16">
        <f t="shared" si="117"/>
        <v>0.6</v>
      </c>
      <c r="AH107" s="16">
        <f t="shared" si="118"/>
        <v>0.4</v>
      </c>
      <c r="AI107" s="16">
        <f t="shared" si="119"/>
        <v>0.2</v>
      </c>
      <c r="AJ107" s="16">
        <f t="shared" si="120"/>
        <v>0</v>
      </c>
      <c r="AK107" s="16">
        <f t="shared" si="121"/>
        <v>0</v>
      </c>
      <c r="AN107" s="5" t="s">
        <v>168</v>
      </c>
      <c r="AO107" s="3">
        <f t="shared" si="122"/>
        <v>0</v>
      </c>
      <c r="AP107" s="3">
        <f t="shared" si="123"/>
        <v>0</v>
      </c>
      <c r="AQ107" s="3">
        <f t="shared" si="124"/>
        <v>64.343906061924258</v>
      </c>
      <c r="AR107" s="3">
        <f t="shared" si="125"/>
        <v>62.669870507454171</v>
      </c>
      <c r="AS107" s="3">
        <f t="shared" si="126"/>
        <v>5.1775040279794045</v>
      </c>
      <c r="AT107" s="3">
        <f t="shared" si="127"/>
        <v>470.00245221286974</v>
      </c>
      <c r="AU107" s="3">
        <f t="shared" si="128"/>
        <v>109.01652959297945</v>
      </c>
      <c r="AV107" s="3">
        <f t="shared" si="129"/>
        <v>3.3330232166236913</v>
      </c>
      <c r="AW107" s="3">
        <f t="shared" si="130"/>
        <v>0</v>
      </c>
      <c r="AX107" s="3">
        <f t="shared" si="131"/>
        <v>0</v>
      </c>
      <c r="AY107" s="3">
        <f t="shared" ref="AY107:AY113" si="132">SUM(AO107:AX107)</f>
        <v>714.54328561983073</v>
      </c>
    </row>
    <row r="108" spans="1:51" ht="15.5" x14ac:dyDescent="0.35">
      <c r="A108" s="5" t="s">
        <v>156</v>
      </c>
      <c r="B108" t="s">
        <v>143</v>
      </c>
      <c r="C108">
        <v>25</v>
      </c>
      <c r="D108" s="16">
        <v>0.05</v>
      </c>
      <c r="E108" s="3">
        <f t="shared" si="102"/>
        <v>4.6400906113168405</v>
      </c>
      <c r="F108" s="16">
        <v>0.05</v>
      </c>
      <c r="G108" s="3">
        <f t="shared" si="103"/>
        <v>6.7909446599581402</v>
      </c>
      <c r="H108" s="16">
        <v>0</v>
      </c>
      <c r="I108" s="3">
        <f t="shared" si="104"/>
        <v>0</v>
      </c>
      <c r="J108" s="16">
        <v>0</v>
      </c>
      <c r="K108" s="3">
        <f t="shared" si="105"/>
        <v>0</v>
      </c>
      <c r="L108" s="16">
        <v>0.1</v>
      </c>
      <c r="M108" s="3">
        <f t="shared" si="106"/>
        <v>2.5887520139897022</v>
      </c>
      <c r="N108" s="16">
        <v>0</v>
      </c>
      <c r="O108" s="3">
        <f t="shared" si="107"/>
        <v>0</v>
      </c>
      <c r="P108" s="16">
        <v>0.05</v>
      </c>
      <c r="Q108" s="3">
        <f t="shared" si="108"/>
        <v>13.627066199122432</v>
      </c>
      <c r="R108" s="16">
        <v>0.2</v>
      </c>
      <c r="S108" s="3">
        <f t="shared" si="109"/>
        <v>3.3330232166236913</v>
      </c>
      <c r="T108" s="16">
        <v>0.2</v>
      </c>
      <c r="U108" s="3">
        <f t="shared" si="110"/>
        <v>0.46814471515335188</v>
      </c>
      <c r="V108" s="16">
        <v>0.2</v>
      </c>
      <c r="W108" s="3">
        <f t="shared" si="111"/>
        <v>4.0645772622410439</v>
      </c>
      <c r="X108" s="3">
        <f>+W108+U108+S108+Q108+O108+M108+K108+I108+G108+E108</f>
        <v>35.512598678405205</v>
      </c>
      <c r="AA108" s="5" t="s">
        <v>156</v>
      </c>
      <c r="AB108" s="16">
        <f t="shared" si="112"/>
        <v>0.05</v>
      </c>
      <c r="AC108" s="16">
        <f t="shared" si="113"/>
        <v>0.05</v>
      </c>
      <c r="AD108" s="16">
        <f t="shared" si="114"/>
        <v>0</v>
      </c>
      <c r="AE108" s="16">
        <f t="shared" si="115"/>
        <v>0</v>
      </c>
      <c r="AF108" s="16">
        <f t="shared" si="116"/>
        <v>0.1</v>
      </c>
      <c r="AG108" s="16">
        <f t="shared" si="117"/>
        <v>0</v>
      </c>
      <c r="AH108" s="16">
        <f t="shared" si="118"/>
        <v>0.05</v>
      </c>
      <c r="AI108" s="16">
        <f t="shared" si="119"/>
        <v>0.2</v>
      </c>
      <c r="AJ108" s="16">
        <f t="shared" si="120"/>
        <v>0.2</v>
      </c>
      <c r="AK108" s="16">
        <f t="shared" si="121"/>
        <v>0.2</v>
      </c>
      <c r="AN108" s="5" t="s">
        <v>156</v>
      </c>
      <c r="AO108" s="3">
        <f t="shared" si="122"/>
        <v>4.6400906113168405</v>
      </c>
      <c r="AP108" s="3">
        <f t="shared" si="123"/>
        <v>6.7909446599581402</v>
      </c>
      <c r="AQ108" s="3">
        <f t="shared" si="124"/>
        <v>0</v>
      </c>
      <c r="AR108" s="3">
        <f t="shared" si="125"/>
        <v>0</v>
      </c>
      <c r="AS108" s="3">
        <f t="shared" si="126"/>
        <v>2.5887520139897022</v>
      </c>
      <c r="AT108" s="3">
        <f t="shared" si="127"/>
        <v>0</v>
      </c>
      <c r="AU108" s="3">
        <f t="shared" si="128"/>
        <v>13.627066199122432</v>
      </c>
      <c r="AV108" s="3">
        <f t="shared" si="129"/>
        <v>3.3330232166236913</v>
      </c>
      <c r="AW108" s="3">
        <f t="shared" si="130"/>
        <v>0.46814471515335188</v>
      </c>
      <c r="AX108" s="3">
        <f t="shared" si="131"/>
        <v>4.0645772622410439</v>
      </c>
      <c r="AY108" s="3">
        <f t="shared" si="132"/>
        <v>35.512598678405197</v>
      </c>
    </row>
    <row r="109" spans="1:51" ht="15.5" x14ac:dyDescent="0.35">
      <c r="A109" s="5" t="s">
        <v>170</v>
      </c>
      <c r="B109" t="s">
        <v>140</v>
      </c>
      <c r="C109">
        <v>25</v>
      </c>
      <c r="D109" s="16">
        <v>0.05</v>
      </c>
      <c r="E109" s="3">
        <f t="shared" si="102"/>
        <v>4.6400906113168405</v>
      </c>
      <c r="F109" s="16">
        <v>0.05</v>
      </c>
      <c r="G109" s="3">
        <f t="shared" si="103"/>
        <v>6.7909446599581402</v>
      </c>
      <c r="H109" s="16">
        <v>0.1</v>
      </c>
      <c r="I109" s="3">
        <f t="shared" si="104"/>
        <v>12.868781212384853</v>
      </c>
      <c r="J109" s="16">
        <v>0.1</v>
      </c>
      <c r="K109" s="3">
        <f t="shared" si="105"/>
        <v>12.533974101490834</v>
      </c>
      <c r="L109" s="16">
        <v>0.1</v>
      </c>
      <c r="M109" s="3">
        <f t="shared" si="106"/>
        <v>2.5887520139897022</v>
      </c>
      <c r="N109" s="16">
        <v>0.05</v>
      </c>
      <c r="O109" s="3">
        <f t="shared" si="107"/>
        <v>39.166871017739147</v>
      </c>
      <c r="P109" s="16">
        <v>0</v>
      </c>
      <c r="Q109" s="3">
        <f t="shared" si="108"/>
        <v>0</v>
      </c>
      <c r="R109" s="16">
        <v>0.05</v>
      </c>
      <c r="S109" s="3">
        <f t="shared" si="109"/>
        <v>0.83325580415592282</v>
      </c>
      <c r="T109" s="16">
        <v>0.1</v>
      </c>
      <c r="U109" s="3">
        <f t="shared" si="110"/>
        <v>0.23407235757667594</v>
      </c>
      <c r="V109" s="16">
        <v>0.1</v>
      </c>
      <c r="W109" s="3">
        <f t="shared" si="111"/>
        <v>2.0322886311205219</v>
      </c>
      <c r="X109" s="3">
        <f t="shared" ref="X109:X113" si="133">+W109+U109+S109+Q109+O109+M109+K109+I109+G109+E109</f>
        <v>81.689030409732638</v>
      </c>
      <c r="AA109" s="5" t="s">
        <v>170</v>
      </c>
      <c r="AB109" s="16">
        <f t="shared" si="112"/>
        <v>0.05</v>
      </c>
      <c r="AC109" s="16">
        <f t="shared" si="113"/>
        <v>0.05</v>
      </c>
      <c r="AD109" s="16">
        <f t="shared" si="114"/>
        <v>0.1</v>
      </c>
      <c r="AE109" s="16">
        <f t="shared" si="115"/>
        <v>0.1</v>
      </c>
      <c r="AF109" s="16">
        <f t="shared" si="116"/>
        <v>0.1</v>
      </c>
      <c r="AG109" s="16">
        <f t="shared" si="117"/>
        <v>0.05</v>
      </c>
      <c r="AH109" s="16">
        <f t="shared" si="118"/>
        <v>0</v>
      </c>
      <c r="AI109" s="16">
        <f t="shared" si="119"/>
        <v>0.05</v>
      </c>
      <c r="AJ109" s="16">
        <f t="shared" si="120"/>
        <v>0.1</v>
      </c>
      <c r="AK109" s="16">
        <f t="shared" si="121"/>
        <v>0.1</v>
      </c>
      <c r="AN109" s="5" t="s">
        <v>170</v>
      </c>
      <c r="AO109" s="3">
        <f t="shared" si="122"/>
        <v>4.6400906113168405</v>
      </c>
      <c r="AP109" s="3">
        <f t="shared" si="123"/>
        <v>6.7909446599581402</v>
      </c>
      <c r="AQ109" s="3">
        <f t="shared" si="124"/>
        <v>12.868781212384853</v>
      </c>
      <c r="AR109" s="3">
        <f t="shared" si="125"/>
        <v>12.533974101490834</v>
      </c>
      <c r="AS109" s="3">
        <f t="shared" si="126"/>
        <v>2.5887520139897022</v>
      </c>
      <c r="AT109" s="3">
        <f t="shared" si="127"/>
        <v>39.166871017739147</v>
      </c>
      <c r="AU109" s="3">
        <f t="shared" si="128"/>
        <v>0</v>
      </c>
      <c r="AV109" s="3">
        <f t="shared" si="129"/>
        <v>0.83325580415592282</v>
      </c>
      <c r="AW109" s="3">
        <f t="shared" si="130"/>
        <v>0.23407235757667594</v>
      </c>
      <c r="AX109" s="3">
        <f t="shared" si="131"/>
        <v>2.0322886311205219</v>
      </c>
      <c r="AY109" s="3">
        <f t="shared" si="132"/>
        <v>81.689030409732638</v>
      </c>
    </row>
    <row r="110" spans="1:51" ht="15.5" x14ac:dyDescent="0.35">
      <c r="A110" s="5" t="s">
        <v>158</v>
      </c>
      <c r="B110" t="s">
        <v>143</v>
      </c>
      <c r="C110">
        <v>25</v>
      </c>
      <c r="D110" s="16">
        <v>0</v>
      </c>
      <c r="E110" s="3">
        <f t="shared" si="102"/>
        <v>0</v>
      </c>
      <c r="F110" s="16">
        <v>0</v>
      </c>
      <c r="G110" s="3">
        <f t="shared" si="103"/>
        <v>0</v>
      </c>
      <c r="H110" s="16">
        <v>0.1</v>
      </c>
      <c r="I110" s="3">
        <f t="shared" si="104"/>
        <v>12.868781212384853</v>
      </c>
      <c r="J110" s="16">
        <v>0.1</v>
      </c>
      <c r="K110" s="3">
        <f t="shared" si="105"/>
        <v>12.533974101490834</v>
      </c>
      <c r="L110" s="16">
        <v>0.1</v>
      </c>
      <c r="M110" s="3">
        <f t="shared" si="106"/>
        <v>2.5887520139897022</v>
      </c>
      <c r="N110" s="16">
        <v>0.05</v>
      </c>
      <c r="O110" s="3">
        <f t="shared" si="107"/>
        <v>39.166871017739147</v>
      </c>
      <c r="P110" s="16">
        <v>0.05</v>
      </c>
      <c r="Q110" s="3">
        <f t="shared" si="108"/>
        <v>13.627066199122432</v>
      </c>
      <c r="R110" s="16">
        <v>0.1</v>
      </c>
      <c r="S110" s="3">
        <f t="shared" si="109"/>
        <v>1.6665116083118456</v>
      </c>
      <c r="T110" s="16">
        <v>0.1</v>
      </c>
      <c r="U110" s="3">
        <f t="shared" si="110"/>
        <v>0.23407235757667594</v>
      </c>
      <c r="V110" s="16">
        <v>0.1</v>
      </c>
      <c r="W110" s="3">
        <f t="shared" si="111"/>
        <v>2.0322886311205219</v>
      </c>
      <c r="X110" s="3">
        <f t="shared" si="133"/>
        <v>84.718317141736009</v>
      </c>
      <c r="AA110" s="5" t="s">
        <v>158</v>
      </c>
      <c r="AB110" s="16">
        <f t="shared" si="112"/>
        <v>0</v>
      </c>
      <c r="AC110" s="16">
        <f t="shared" si="113"/>
        <v>0</v>
      </c>
      <c r="AD110" s="16">
        <f t="shared" si="114"/>
        <v>0.1</v>
      </c>
      <c r="AE110" s="16">
        <f t="shared" si="115"/>
        <v>0.1</v>
      </c>
      <c r="AF110" s="16">
        <f t="shared" si="116"/>
        <v>0.1</v>
      </c>
      <c r="AG110" s="16">
        <f t="shared" si="117"/>
        <v>0.05</v>
      </c>
      <c r="AH110" s="16">
        <f t="shared" si="118"/>
        <v>0.05</v>
      </c>
      <c r="AI110" s="16">
        <f t="shared" si="119"/>
        <v>0.1</v>
      </c>
      <c r="AJ110" s="16">
        <f t="shared" si="120"/>
        <v>0.1</v>
      </c>
      <c r="AK110" s="16">
        <f t="shared" si="121"/>
        <v>0.1</v>
      </c>
      <c r="AN110" s="5" t="s">
        <v>158</v>
      </c>
      <c r="AO110" s="3">
        <f t="shared" si="122"/>
        <v>0</v>
      </c>
      <c r="AP110" s="3">
        <f t="shared" si="123"/>
        <v>0</v>
      </c>
      <c r="AQ110" s="3">
        <f t="shared" si="124"/>
        <v>12.868781212384853</v>
      </c>
      <c r="AR110" s="3">
        <f t="shared" si="125"/>
        <v>12.533974101490834</v>
      </c>
      <c r="AS110" s="3">
        <f t="shared" si="126"/>
        <v>2.5887520139897022</v>
      </c>
      <c r="AT110" s="3">
        <f t="shared" si="127"/>
        <v>39.166871017739147</v>
      </c>
      <c r="AU110" s="3">
        <f t="shared" si="128"/>
        <v>13.627066199122432</v>
      </c>
      <c r="AV110" s="3">
        <f t="shared" si="129"/>
        <v>1.6665116083118456</v>
      </c>
      <c r="AW110" s="3">
        <f t="shared" si="130"/>
        <v>0.23407235757667594</v>
      </c>
      <c r="AX110" s="3">
        <f t="shared" si="131"/>
        <v>2.0322886311205219</v>
      </c>
      <c r="AY110" s="3">
        <f t="shared" si="132"/>
        <v>84.718317141736023</v>
      </c>
    </row>
    <row r="111" spans="1:51" ht="15.5" x14ac:dyDescent="0.35">
      <c r="A111" s="5" t="s">
        <v>159</v>
      </c>
      <c r="B111" t="s">
        <v>143</v>
      </c>
      <c r="C111">
        <v>25</v>
      </c>
      <c r="D111" s="16">
        <v>0</v>
      </c>
      <c r="E111" s="3">
        <f t="shared" si="102"/>
        <v>0</v>
      </c>
      <c r="F111" s="16">
        <v>0</v>
      </c>
      <c r="G111" s="3">
        <f t="shared" si="103"/>
        <v>0</v>
      </c>
      <c r="H111" s="16">
        <v>0</v>
      </c>
      <c r="I111" s="3">
        <f t="shared" si="104"/>
        <v>0</v>
      </c>
      <c r="J111" s="16">
        <v>0</v>
      </c>
      <c r="K111" s="3">
        <f t="shared" si="105"/>
        <v>0</v>
      </c>
      <c r="L111" s="16">
        <v>0</v>
      </c>
      <c r="M111" s="3">
        <f t="shared" si="106"/>
        <v>0</v>
      </c>
      <c r="N111" s="16">
        <v>0</v>
      </c>
      <c r="O111" s="3">
        <f t="shared" si="107"/>
        <v>0</v>
      </c>
      <c r="P111" s="16">
        <v>0</v>
      </c>
      <c r="Q111" s="3">
        <f t="shared" si="108"/>
        <v>0</v>
      </c>
      <c r="R111" s="16">
        <v>0</v>
      </c>
      <c r="S111" s="3">
        <f t="shared" si="109"/>
        <v>0</v>
      </c>
      <c r="T111" s="16">
        <v>0</v>
      </c>
      <c r="U111" s="3">
        <f t="shared" si="110"/>
        <v>0</v>
      </c>
      <c r="V111" s="16">
        <v>0</v>
      </c>
      <c r="W111" s="3">
        <f t="shared" si="111"/>
        <v>0</v>
      </c>
      <c r="X111" s="3">
        <f t="shared" si="133"/>
        <v>0</v>
      </c>
      <c r="AA111" s="5" t="s">
        <v>159</v>
      </c>
      <c r="AB111" s="16">
        <f t="shared" si="112"/>
        <v>0</v>
      </c>
      <c r="AC111" s="16">
        <f t="shared" si="113"/>
        <v>0</v>
      </c>
      <c r="AD111" s="16">
        <f t="shared" si="114"/>
        <v>0</v>
      </c>
      <c r="AE111" s="16">
        <f t="shared" si="115"/>
        <v>0</v>
      </c>
      <c r="AF111" s="16">
        <f t="shared" si="116"/>
        <v>0</v>
      </c>
      <c r="AG111" s="16">
        <f t="shared" si="117"/>
        <v>0</v>
      </c>
      <c r="AH111" s="16">
        <f t="shared" si="118"/>
        <v>0</v>
      </c>
      <c r="AI111" s="16">
        <f t="shared" si="119"/>
        <v>0</v>
      </c>
      <c r="AJ111" s="16">
        <f t="shared" si="120"/>
        <v>0</v>
      </c>
      <c r="AK111" s="16">
        <f t="shared" si="121"/>
        <v>0</v>
      </c>
      <c r="AN111" s="5" t="s">
        <v>159</v>
      </c>
      <c r="AO111" s="3">
        <f t="shared" si="122"/>
        <v>0</v>
      </c>
      <c r="AP111" s="3">
        <f t="shared" si="123"/>
        <v>0</v>
      </c>
      <c r="AQ111" s="3">
        <f t="shared" si="124"/>
        <v>0</v>
      </c>
      <c r="AR111" s="3">
        <f t="shared" si="125"/>
        <v>0</v>
      </c>
      <c r="AS111" s="3">
        <f t="shared" si="126"/>
        <v>0</v>
      </c>
      <c r="AT111" s="3">
        <f t="shared" si="127"/>
        <v>0</v>
      </c>
      <c r="AU111" s="3">
        <f t="shared" si="128"/>
        <v>0</v>
      </c>
      <c r="AV111" s="3">
        <f t="shared" si="129"/>
        <v>0</v>
      </c>
      <c r="AW111" s="3">
        <f t="shared" si="130"/>
        <v>0</v>
      </c>
      <c r="AX111" s="3">
        <f t="shared" si="131"/>
        <v>0</v>
      </c>
      <c r="AY111" s="3">
        <f t="shared" si="132"/>
        <v>0</v>
      </c>
    </row>
    <row r="112" spans="1:51" ht="15.5" x14ac:dyDescent="0.35">
      <c r="A112" s="5" t="s">
        <v>148</v>
      </c>
      <c r="B112" t="s">
        <v>146</v>
      </c>
      <c r="C112">
        <v>35</v>
      </c>
      <c r="D112" s="16">
        <v>0</v>
      </c>
      <c r="E112" s="3">
        <f t="shared" si="102"/>
        <v>0</v>
      </c>
      <c r="F112" s="16">
        <v>0</v>
      </c>
      <c r="G112" s="3">
        <f t="shared" si="103"/>
        <v>0</v>
      </c>
      <c r="H112" s="16">
        <v>0</v>
      </c>
      <c r="I112" s="3">
        <f t="shared" si="104"/>
        <v>0</v>
      </c>
      <c r="J112" s="16">
        <v>0.1</v>
      </c>
      <c r="K112" s="3">
        <f t="shared" si="105"/>
        <v>12.533974101490834</v>
      </c>
      <c r="L112" s="16">
        <v>0</v>
      </c>
      <c r="M112" s="3">
        <f t="shared" si="106"/>
        <v>0</v>
      </c>
      <c r="N112" s="16">
        <v>0</v>
      </c>
      <c r="O112" s="3">
        <f t="shared" si="107"/>
        <v>0</v>
      </c>
      <c r="P112" s="16">
        <v>0</v>
      </c>
      <c r="Q112" s="3">
        <f t="shared" si="108"/>
        <v>0</v>
      </c>
      <c r="R112" s="16">
        <v>0</v>
      </c>
      <c r="S112" s="3">
        <f t="shared" si="109"/>
        <v>0</v>
      </c>
      <c r="T112" s="16">
        <v>0</v>
      </c>
      <c r="U112" s="3">
        <f t="shared" si="110"/>
        <v>0</v>
      </c>
      <c r="V112" s="16">
        <v>0</v>
      </c>
      <c r="W112" s="3">
        <f t="shared" si="111"/>
        <v>0</v>
      </c>
      <c r="X112" s="3">
        <f t="shared" si="133"/>
        <v>12.533974101490834</v>
      </c>
      <c r="AA112" s="5" t="s">
        <v>148</v>
      </c>
      <c r="AB112" s="16">
        <f t="shared" si="112"/>
        <v>0</v>
      </c>
      <c r="AC112" s="16">
        <f t="shared" si="113"/>
        <v>0</v>
      </c>
      <c r="AD112" s="16">
        <f>+G112</f>
        <v>0</v>
      </c>
      <c r="AE112" s="16">
        <f>+H112</f>
        <v>0</v>
      </c>
      <c r="AF112" s="16">
        <f t="shared" si="116"/>
        <v>0</v>
      </c>
      <c r="AG112" s="16">
        <f t="shared" si="117"/>
        <v>0</v>
      </c>
      <c r="AH112" s="16">
        <f t="shared" si="118"/>
        <v>0</v>
      </c>
      <c r="AI112" s="16">
        <f t="shared" si="119"/>
        <v>0</v>
      </c>
      <c r="AJ112" s="16">
        <f t="shared" si="120"/>
        <v>0</v>
      </c>
      <c r="AK112" s="16">
        <f t="shared" si="121"/>
        <v>0</v>
      </c>
      <c r="AN112" s="5" t="s">
        <v>148</v>
      </c>
      <c r="AO112" s="3">
        <f t="shared" si="122"/>
        <v>0</v>
      </c>
      <c r="AP112" s="3">
        <f t="shared" si="123"/>
        <v>0</v>
      </c>
      <c r="AQ112" s="3">
        <f t="shared" si="124"/>
        <v>0</v>
      </c>
      <c r="AR112" s="3">
        <f t="shared" si="125"/>
        <v>12.533974101490834</v>
      </c>
      <c r="AS112" s="3">
        <f t="shared" si="126"/>
        <v>0</v>
      </c>
      <c r="AT112" s="3">
        <f t="shared" si="127"/>
        <v>0</v>
      </c>
      <c r="AU112" s="3">
        <f t="shared" si="128"/>
        <v>0</v>
      </c>
      <c r="AV112" s="3">
        <f t="shared" si="129"/>
        <v>0</v>
      </c>
      <c r="AW112" s="3">
        <f t="shared" si="130"/>
        <v>0</v>
      </c>
      <c r="AX112" s="3">
        <f t="shared" si="131"/>
        <v>0</v>
      </c>
      <c r="AY112" s="3">
        <f t="shared" si="132"/>
        <v>12.533974101490834</v>
      </c>
    </row>
    <row r="113" spans="1:51" ht="15.5" x14ac:dyDescent="0.35">
      <c r="A113" s="5" t="s">
        <v>149</v>
      </c>
      <c r="B113" t="s">
        <v>143</v>
      </c>
      <c r="C113">
        <v>25</v>
      </c>
      <c r="D113" s="16">
        <v>0</v>
      </c>
      <c r="E113" s="3">
        <f t="shared" si="102"/>
        <v>0</v>
      </c>
      <c r="F113" s="16">
        <v>0</v>
      </c>
      <c r="G113" s="3">
        <f t="shared" si="103"/>
        <v>0</v>
      </c>
      <c r="H113" s="16">
        <v>0.2</v>
      </c>
      <c r="I113" s="3">
        <f t="shared" si="104"/>
        <v>25.737562424769706</v>
      </c>
      <c r="J113" s="16">
        <v>0.1</v>
      </c>
      <c r="K113" s="3">
        <f t="shared" si="105"/>
        <v>12.533974101490834</v>
      </c>
      <c r="L113" s="16">
        <v>0.3</v>
      </c>
      <c r="M113" s="3">
        <f t="shared" si="106"/>
        <v>7.7662560419691058</v>
      </c>
      <c r="N113" s="16">
        <v>0.1</v>
      </c>
      <c r="O113" s="3">
        <f t="shared" si="107"/>
        <v>78.333742035478295</v>
      </c>
      <c r="P113" s="16">
        <v>0</v>
      </c>
      <c r="Q113" s="3">
        <f t="shared" si="108"/>
        <v>0</v>
      </c>
      <c r="R113" s="16">
        <v>0.4</v>
      </c>
      <c r="S113" s="3">
        <f t="shared" si="109"/>
        <v>6.6660464332473826</v>
      </c>
      <c r="T113" s="16">
        <v>0.6</v>
      </c>
      <c r="U113" s="3">
        <f t="shared" si="110"/>
        <v>1.4044341454600555</v>
      </c>
      <c r="V113" s="16">
        <v>0.6</v>
      </c>
      <c r="W113" s="3">
        <f t="shared" si="111"/>
        <v>12.193731786723133</v>
      </c>
      <c r="X113" s="3">
        <f t="shared" si="133"/>
        <v>144.63574696913849</v>
      </c>
      <c r="AA113" s="5" t="s">
        <v>149</v>
      </c>
      <c r="AB113" s="16">
        <f t="shared" si="112"/>
        <v>0</v>
      </c>
      <c r="AC113" s="16">
        <f t="shared" si="113"/>
        <v>0</v>
      </c>
      <c r="AD113" s="16">
        <f>+G113</f>
        <v>0</v>
      </c>
      <c r="AE113" s="16">
        <f>+H113</f>
        <v>0.2</v>
      </c>
      <c r="AF113" s="16">
        <f t="shared" si="116"/>
        <v>0.3</v>
      </c>
      <c r="AG113" s="16">
        <f t="shared" si="117"/>
        <v>0.1</v>
      </c>
      <c r="AH113" s="16">
        <f t="shared" si="118"/>
        <v>0</v>
      </c>
      <c r="AI113" s="16">
        <f t="shared" si="119"/>
        <v>0.4</v>
      </c>
      <c r="AJ113" s="16">
        <f t="shared" si="120"/>
        <v>0.6</v>
      </c>
      <c r="AK113" s="16">
        <f t="shared" si="121"/>
        <v>0.6</v>
      </c>
      <c r="AN113" s="5" t="s">
        <v>149</v>
      </c>
      <c r="AO113" s="3">
        <f t="shared" si="122"/>
        <v>0</v>
      </c>
      <c r="AP113" s="3">
        <f t="shared" si="123"/>
        <v>0</v>
      </c>
      <c r="AQ113" s="3">
        <f t="shared" si="124"/>
        <v>25.737562424769706</v>
      </c>
      <c r="AR113" s="3">
        <f t="shared" si="125"/>
        <v>12.533974101490834</v>
      </c>
      <c r="AS113" s="3">
        <f t="shared" si="126"/>
        <v>7.7662560419691058</v>
      </c>
      <c r="AT113" s="3">
        <f t="shared" si="127"/>
        <v>78.333742035478295</v>
      </c>
      <c r="AU113" s="3">
        <f t="shared" si="128"/>
        <v>0</v>
      </c>
      <c r="AV113" s="3">
        <f t="shared" si="129"/>
        <v>6.6660464332473826</v>
      </c>
      <c r="AW113" s="3">
        <f t="shared" si="130"/>
        <v>1.4044341454600555</v>
      </c>
      <c r="AX113" s="3">
        <f t="shared" si="131"/>
        <v>12.193731786723133</v>
      </c>
      <c r="AY113" s="3">
        <f t="shared" si="132"/>
        <v>144.63574696913849</v>
      </c>
    </row>
    <row r="114" spans="1:51" ht="15.5" x14ac:dyDescent="0.35">
      <c r="A114" s="5" t="s">
        <v>10</v>
      </c>
      <c r="D114" s="16">
        <f t="shared" ref="D114:W114" si="134">SUM(D106:D113)</f>
        <v>1</v>
      </c>
      <c r="E114" s="30">
        <f t="shared" si="134"/>
        <v>92.801812226336807</v>
      </c>
      <c r="F114" s="16">
        <f t="shared" si="134"/>
        <v>1</v>
      </c>
      <c r="G114" s="30">
        <f t="shared" si="134"/>
        <v>135.8188931991628</v>
      </c>
      <c r="H114" s="16">
        <f t="shared" si="134"/>
        <v>1</v>
      </c>
      <c r="I114" s="30">
        <f t="shared" si="134"/>
        <v>128.68781212384852</v>
      </c>
      <c r="J114" s="16">
        <f t="shared" si="134"/>
        <v>0.99999999999999989</v>
      </c>
      <c r="K114" s="30">
        <f t="shared" si="134"/>
        <v>125.33974101490833</v>
      </c>
      <c r="L114" s="16">
        <f t="shared" si="134"/>
        <v>1</v>
      </c>
      <c r="M114" s="30">
        <f t="shared" si="134"/>
        <v>25.88752013989702</v>
      </c>
      <c r="N114" s="16">
        <f t="shared" si="134"/>
        <v>1.0000000000000002</v>
      </c>
      <c r="O114" s="30">
        <f t="shared" si="134"/>
        <v>783.33742035478292</v>
      </c>
      <c r="P114" s="16">
        <f t="shared" si="134"/>
        <v>1</v>
      </c>
      <c r="Q114" s="30">
        <f t="shared" si="134"/>
        <v>272.54132398244866</v>
      </c>
      <c r="R114" s="16">
        <f t="shared" si="134"/>
        <v>1</v>
      </c>
      <c r="S114" s="30">
        <f t="shared" si="134"/>
        <v>16.665116083118455</v>
      </c>
      <c r="T114" s="16">
        <f t="shared" si="134"/>
        <v>1</v>
      </c>
      <c r="U114" s="30">
        <f t="shared" si="134"/>
        <v>2.3407235757667593</v>
      </c>
      <c r="V114" s="16">
        <f t="shared" si="134"/>
        <v>1</v>
      </c>
      <c r="W114" s="30">
        <f t="shared" si="134"/>
        <v>20.32288631120522</v>
      </c>
      <c r="X114" s="3">
        <f>SUM(X106:X113)</f>
        <v>1603.7432490114757</v>
      </c>
      <c r="Y114" s="3">
        <f>+X103+X114</f>
        <v>1605.6700530751659</v>
      </c>
      <c r="AN114" s="5" t="s">
        <v>10</v>
      </c>
      <c r="AO114" s="3">
        <f>SUM(AO106:AO113)</f>
        <v>92.801812226336807</v>
      </c>
      <c r="AP114" s="3">
        <f t="shared" ref="AP114:AY114" si="135">SUM(AP106:AP113)</f>
        <v>135.8188931991628</v>
      </c>
      <c r="AQ114" s="3">
        <f t="shared" si="135"/>
        <v>128.68781212384852</v>
      </c>
      <c r="AR114" s="3">
        <f t="shared" si="135"/>
        <v>125.33974101490833</v>
      </c>
      <c r="AS114" s="3">
        <f t="shared" si="135"/>
        <v>25.88752013989702</v>
      </c>
      <c r="AT114" s="3">
        <f t="shared" si="135"/>
        <v>783.33742035478292</v>
      </c>
      <c r="AU114" s="3">
        <f t="shared" si="135"/>
        <v>272.54132398244866</v>
      </c>
      <c r="AV114" s="3">
        <f t="shared" si="135"/>
        <v>16.665116083118455</v>
      </c>
      <c r="AW114" s="3">
        <f t="shared" si="135"/>
        <v>2.3407235757667593</v>
      </c>
      <c r="AX114" s="3">
        <f t="shared" si="135"/>
        <v>20.32288631120522</v>
      </c>
      <c r="AY114" s="3">
        <f t="shared" si="135"/>
        <v>1603.7432490114757</v>
      </c>
    </row>
    <row r="115" spans="1:51" ht="15.5" x14ac:dyDescent="0.35">
      <c r="A115" s="4" t="s">
        <v>191</v>
      </c>
      <c r="D115" s="16"/>
      <c r="E115" s="30"/>
      <c r="F115" s="16"/>
      <c r="G115" s="30"/>
      <c r="H115" s="16"/>
      <c r="I115" s="30"/>
      <c r="J115" s="16"/>
      <c r="K115" s="30"/>
      <c r="L115" s="16"/>
      <c r="M115" s="30"/>
      <c r="N115" s="16"/>
      <c r="O115" s="30"/>
      <c r="P115" s="16"/>
      <c r="Q115" s="30"/>
      <c r="R115" s="16"/>
      <c r="S115" s="30"/>
      <c r="T115" s="16"/>
      <c r="U115" s="30"/>
      <c r="V115" s="16"/>
      <c r="W115" s="30"/>
      <c r="X115" s="3"/>
      <c r="Y115" s="3"/>
    </row>
    <row r="116" spans="1:51" ht="15.5" x14ac:dyDescent="0.35">
      <c r="A116" s="4" t="s">
        <v>203</v>
      </c>
      <c r="D116" s="16"/>
      <c r="E116" s="30"/>
      <c r="F116" s="16"/>
      <c r="G116" s="30"/>
      <c r="H116" s="16"/>
      <c r="I116" s="30"/>
      <c r="J116" s="16"/>
      <c r="K116" s="30"/>
      <c r="L116" s="16"/>
      <c r="M116" s="30"/>
      <c r="N116" s="16"/>
      <c r="O116" s="30"/>
      <c r="P116" s="16"/>
      <c r="Q116" s="30"/>
      <c r="R116" s="16"/>
      <c r="S116" s="30"/>
      <c r="T116" s="16"/>
      <c r="U116" s="30"/>
      <c r="V116" s="16"/>
      <c r="W116" s="30"/>
      <c r="X116" s="3"/>
      <c r="Y116" s="3"/>
    </row>
    <row r="117" spans="1:51" ht="15.5" x14ac:dyDescent="0.35">
      <c r="A117" s="5" t="s">
        <v>152</v>
      </c>
      <c r="C117">
        <v>16</v>
      </c>
      <c r="D117" s="16">
        <v>0.2</v>
      </c>
      <c r="E117" s="3">
        <f>+D117*E$63</f>
        <v>2.0478430482681234E-2</v>
      </c>
      <c r="F117" s="16">
        <v>0.2</v>
      </c>
      <c r="G117" s="3">
        <f>+F117*G$63</f>
        <v>3.7182264908110593E-2</v>
      </c>
      <c r="H117" s="16">
        <v>0.2</v>
      </c>
      <c r="I117" s="3">
        <f>+H117*I$63</f>
        <v>4.6134421664675095E-2</v>
      </c>
      <c r="J117" s="16">
        <v>0.2</v>
      </c>
      <c r="K117" s="3">
        <f>+J117*K$63</f>
        <v>4.5600643509091959E-2</v>
      </c>
      <c r="L117" s="16">
        <v>0.2</v>
      </c>
      <c r="M117" s="3">
        <f>+L117*M$63</f>
        <v>6.1757068874898988E-3</v>
      </c>
      <c r="N117" s="16">
        <v>0.2</v>
      </c>
      <c r="O117" s="3">
        <f>+N117*O$63</f>
        <v>0.23971849705121584</v>
      </c>
      <c r="P117" s="16">
        <v>0.2</v>
      </c>
      <c r="Q117" s="3">
        <f>+P117*Q$63</f>
        <v>8.0697305409938136E-2</v>
      </c>
      <c r="R117" s="16">
        <v>0.8</v>
      </c>
      <c r="S117" s="3">
        <f>+R117*S$63</f>
        <v>1.3889887013482635E-2</v>
      </c>
      <c r="T117" s="16">
        <v>0.2</v>
      </c>
      <c r="U117" s="3">
        <f>+T117*U$63</f>
        <v>1.6689046347942206E-3</v>
      </c>
      <c r="V117" s="16">
        <v>0.2</v>
      </c>
      <c r="W117" s="3">
        <f>+V117*W$63</f>
        <v>6.0126695699875658E-3</v>
      </c>
      <c r="X117" s="3">
        <f>+W117+U117+S117+Q117+O117+M117+K117+I117+G117+E117</f>
        <v>0.49755873113146715</v>
      </c>
      <c r="Y117" s="3"/>
    </row>
    <row r="118" spans="1:51" ht="15.5" x14ac:dyDescent="0.35">
      <c r="A118" s="5" t="s">
        <v>153</v>
      </c>
      <c r="C118">
        <v>18</v>
      </c>
      <c r="D118" s="16">
        <v>0.8</v>
      </c>
      <c r="E118" s="30">
        <f>+D118*E$63</f>
        <v>8.1913721930724936E-2</v>
      </c>
      <c r="F118" s="16">
        <v>0.8</v>
      </c>
      <c r="G118" s="30">
        <f>+F118*G$63</f>
        <v>0.14872905963244237</v>
      </c>
      <c r="H118" s="16">
        <v>0.8</v>
      </c>
      <c r="I118" s="30">
        <f>+H118*I$63</f>
        <v>0.18453768665870038</v>
      </c>
      <c r="J118" s="16">
        <v>0.8</v>
      </c>
      <c r="K118" s="30">
        <f>+J118*K$63</f>
        <v>0.18240257403636784</v>
      </c>
      <c r="L118" s="16">
        <v>0.8</v>
      </c>
      <c r="M118" s="30">
        <f>+L118*M$63</f>
        <v>2.4702827549959595E-2</v>
      </c>
      <c r="N118" s="16">
        <v>0.8</v>
      </c>
      <c r="O118" s="30">
        <f>+N118*O$63</f>
        <v>0.95887398820486336</v>
      </c>
      <c r="P118" s="16">
        <v>0.8</v>
      </c>
      <c r="Q118" s="30">
        <f>+P118*Q$63</f>
        <v>0.32278922163975254</v>
      </c>
      <c r="R118" s="16">
        <v>0.2</v>
      </c>
      <c r="S118" s="30">
        <f>+R118*S$63</f>
        <v>3.4724717533706588E-3</v>
      </c>
      <c r="T118" s="16">
        <v>0.8</v>
      </c>
      <c r="U118" s="30">
        <f>+T118*U$63</f>
        <v>6.6756185391768823E-3</v>
      </c>
      <c r="V118" s="16">
        <v>0.8</v>
      </c>
      <c r="W118" s="30">
        <f>+V118*W$63</f>
        <v>2.4050678279950263E-2</v>
      </c>
      <c r="X118" s="3">
        <f>+W118+U118+S118+Q118+O118+M118+K118+I118+G118+E118</f>
        <v>1.9381478482253087</v>
      </c>
      <c r="Y118" s="3"/>
    </row>
    <row r="119" spans="1:51" ht="15.5" x14ac:dyDescent="0.35">
      <c r="A119" s="5" t="s">
        <v>10</v>
      </c>
      <c r="D119" s="16">
        <f t="shared" ref="D119:V119" si="136">SUM(D117:D118)</f>
        <v>1</v>
      </c>
      <c r="E119" s="30">
        <f>SUM(E117:E118)</f>
        <v>0.10239215241340617</v>
      </c>
      <c r="F119" s="16">
        <f t="shared" si="136"/>
        <v>1</v>
      </c>
      <c r="G119" s="30">
        <f>SUM(G117:G118)</f>
        <v>0.18591132454055298</v>
      </c>
      <c r="H119" s="16">
        <f t="shared" si="136"/>
        <v>1</v>
      </c>
      <c r="I119" s="30">
        <f>SUM(I117:I118)</f>
        <v>0.23067210832337548</v>
      </c>
      <c r="J119" s="16">
        <f t="shared" si="136"/>
        <v>1</v>
      </c>
      <c r="K119" s="30">
        <f>SUM(K117:K118)</f>
        <v>0.2280032175454598</v>
      </c>
      <c r="L119" s="16">
        <f t="shared" si="136"/>
        <v>1</v>
      </c>
      <c r="M119" s="30">
        <f>SUM(M117:M118)</f>
        <v>3.0878534437449492E-2</v>
      </c>
      <c r="N119" s="16">
        <f t="shared" si="136"/>
        <v>1</v>
      </c>
      <c r="O119" s="30">
        <f>SUM(O117:O118)</f>
        <v>1.1985924852560792</v>
      </c>
      <c r="P119" s="16">
        <f t="shared" si="136"/>
        <v>1</v>
      </c>
      <c r="Q119" s="30">
        <f>SUM(Q117:Q118)</f>
        <v>0.40348652704969068</v>
      </c>
      <c r="R119" s="16">
        <f t="shared" si="136"/>
        <v>1</v>
      </c>
      <c r="S119" s="30">
        <f>SUM(S117:S118)</f>
        <v>1.7362358766853294E-2</v>
      </c>
      <c r="T119" s="16">
        <f t="shared" si="136"/>
        <v>1</v>
      </c>
      <c r="U119" s="30">
        <f>SUM(U117:U118)</f>
        <v>8.3445231739711027E-3</v>
      </c>
      <c r="V119" s="16">
        <f t="shared" si="136"/>
        <v>1</v>
      </c>
      <c r="W119" s="30">
        <f>SUM(W117:W118)</f>
        <v>3.0063347849937829E-2</v>
      </c>
      <c r="X119" s="3">
        <f t="shared" ref="X119" si="137">SUM(X117:X118)</f>
        <v>2.435706579356776</v>
      </c>
      <c r="Y119" s="3"/>
    </row>
    <row r="120" spans="1:51" ht="15.5" x14ac:dyDescent="0.35">
      <c r="A120" s="4" t="s">
        <v>172</v>
      </c>
      <c r="D120" s="16"/>
      <c r="E120" s="30"/>
      <c r="F120" s="16"/>
      <c r="G120" s="30"/>
      <c r="H120" s="16"/>
      <c r="I120" s="30"/>
      <c r="J120" s="16"/>
      <c r="K120" s="30"/>
      <c r="L120" s="16"/>
      <c r="M120" s="30"/>
      <c r="N120" s="16"/>
      <c r="O120" s="30"/>
      <c r="P120" s="16"/>
      <c r="Q120" s="30"/>
      <c r="R120" s="16"/>
      <c r="S120" s="30"/>
      <c r="T120" s="16"/>
      <c r="U120" s="30"/>
      <c r="V120" s="16"/>
      <c r="W120" s="30"/>
      <c r="X120" s="3"/>
      <c r="Y120" s="3"/>
      <c r="AA120" s="4" t="s">
        <v>185</v>
      </c>
      <c r="AB120" s="4" t="s">
        <v>0</v>
      </c>
      <c r="AC120" s="4" t="s">
        <v>1</v>
      </c>
      <c r="AD120" s="4" t="s">
        <v>2</v>
      </c>
      <c r="AE120" s="4" t="s">
        <v>3</v>
      </c>
      <c r="AF120" s="4" t="s">
        <v>4</v>
      </c>
      <c r="AG120" s="4" t="s">
        <v>5</v>
      </c>
      <c r="AH120" s="4" t="s">
        <v>6</v>
      </c>
      <c r="AI120" s="4" t="s">
        <v>7</v>
      </c>
      <c r="AJ120" s="4" t="s">
        <v>8</v>
      </c>
      <c r="AK120" s="4" t="s">
        <v>9</v>
      </c>
      <c r="AL120" s="4" t="s">
        <v>10</v>
      </c>
      <c r="AN120" s="4" t="s">
        <v>185</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156</v>
      </c>
      <c r="B121" t="s">
        <v>143</v>
      </c>
      <c r="C121">
        <v>25</v>
      </c>
      <c r="D121" s="16">
        <v>0.1</v>
      </c>
      <c r="E121" s="3">
        <f t="shared" ref="E121:E127" si="138">+D121*(E$39-E$118)</f>
        <v>8.5244879955907766</v>
      </c>
      <c r="F121" s="16">
        <v>0.1</v>
      </c>
      <c r="G121" s="3">
        <f t="shared" ref="G121:G127" si="139">+F121*(G$39-G$118)</f>
        <v>15.47773747241617</v>
      </c>
      <c r="H121" s="16">
        <v>0</v>
      </c>
      <c r="I121" s="3">
        <f>+H121*(I$39-I$118)</f>
        <v>0</v>
      </c>
      <c r="J121" s="16">
        <v>0</v>
      </c>
      <c r="K121" s="3">
        <f>+J121*(K$39-K$118)</f>
        <v>0</v>
      </c>
      <c r="L121" s="16">
        <v>0.1</v>
      </c>
      <c r="M121" s="3">
        <f>+L121*(M$39-M$118)</f>
        <v>2.5707409203657954</v>
      </c>
      <c r="N121" s="16">
        <v>0</v>
      </c>
      <c r="O121" s="3">
        <f>+N121*(O$39-O$118)</f>
        <v>0</v>
      </c>
      <c r="P121" s="16">
        <v>0</v>
      </c>
      <c r="Q121" s="3">
        <f>+P121*(Q$39-Q$118)</f>
        <v>0</v>
      </c>
      <c r="R121" s="16">
        <v>0</v>
      </c>
      <c r="S121" s="3">
        <f>+R121*(S$39-S$118)</f>
        <v>0</v>
      </c>
      <c r="T121" s="16">
        <v>0</v>
      </c>
      <c r="U121" s="3">
        <f>+T121*(U$39-U$118)</f>
        <v>0</v>
      </c>
      <c r="V121" s="16">
        <v>0</v>
      </c>
      <c r="W121" s="3">
        <f>+V121*(W$39-W$118)</f>
        <v>0</v>
      </c>
      <c r="X121" s="3">
        <f>+W121+U121+S121+Q121+O121+M121+K121+I121+G121+E121</f>
        <v>26.572966388372741</v>
      </c>
      <c r="Y121" s="3"/>
      <c r="AA121" s="5" t="s">
        <v>156</v>
      </c>
      <c r="AB121" s="16">
        <f t="shared" ref="AB121:AB126" si="140">+D121</f>
        <v>0.1</v>
      </c>
      <c r="AC121" s="16">
        <f t="shared" ref="AC121:AC126" si="141">+F121</f>
        <v>0.1</v>
      </c>
      <c r="AD121" s="16">
        <f t="shared" ref="AD121:AD126" si="142">+H121</f>
        <v>0</v>
      </c>
      <c r="AE121" s="16">
        <f t="shared" ref="AE121:AE126" si="143">+J121</f>
        <v>0</v>
      </c>
      <c r="AF121" s="16">
        <f t="shared" ref="AF121:AF126" si="144">+L121</f>
        <v>0.1</v>
      </c>
      <c r="AG121" s="16">
        <f t="shared" ref="AG121:AG126" si="145">+N121</f>
        <v>0</v>
      </c>
      <c r="AH121" s="16">
        <f t="shared" ref="AH121:AH126" si="146">+P121</f>
        <v>0</v>
      </c>
      <c r="AI121" s="16">
        <f t="shared" ref="AI121:AI126" si="147">+R121</f>
        <v>0</v>
      </c>
      <c r="AJ121" s="16">
        <f t="shared" ref="AJ121:AJ126" si="148">+T121</f>
        <v>0</v>
      </c>
      <c r="AK121" s="16">
        <f t="shared" ref="AK121:AK126" si="149">+V121</f>
        <v>0</v>
      </c>
      <c r="AN121" s="5" t="s">
        <v>156</v>
      </c>
      <c r="AO121" s="3">
        <f t="shared" ref="AO121:AO126" si="150">+E121</f>
        <v>8.5244879955907766</v>
      </c>
      <c r="AP121" s="3">
        <f t="shared" ref="AP121:AP126" si="151">+G121</f>
        <v>15.47773747241617</v>
      </c>
      <c r="AQ121" s="3">
        <f t="shared" ref="AQ121:AQ126" si="152">+I121</f>
        <v>0</v>
      </c>
      <c r="AR121" s="3">
        <f t="shared" ref="AR121:AR126" si="153">+K121</f>
        <v>0</v>
      </c>
      <c r="AS121" s="3">
        <f t="shared" ref="AS121:AS126" si="154">+M121</f>
        <v>2.5707409203657954</v>
      </c>
      <c r="AT121" s="3">
        <f t="shared" ref="AT121:AT126" si="155">+O121</f>
        <v>0</v>
      </c>
      <c r="AU121" s="3">
        <f t="shared" ref="AU121:AU126" si="156">+Q121</f>
        <v>0</v>
      </c>
      <c r="AV121" s="3">
        <f t="shared" ref="AV121:AV126" si="157">+S121</f>
        <v>0</v>
      </c>
      <c r="AW121" s="3">
        <f t="shared" ref="AW121:AW126" si="158">+U121</f>
        <v>0</v>
      </c>
      <c r="AX121" s="3">
        <f t="shared" ref="AX121:AX126" si="159">+W121</f>
        <v>0</v>
      </c>
      <c r="AY121" s="3">
        <f>SUM(AO121:AX121)</f>
        <v>26.572966388372745</v>
      </c>
    </row>
    <row r="122" spans="1:51" ht="15.5" x14ac:dyDescent="0.35">
      <c r="A122" s="5" t="s">
        <v>170</v>
      </c>
      <c r="B122" t="s">
        <v>140</v>
      </c>
      <c r="C122">
        <v>25</v>
      </c>
      <c r="D122" s="16">
        <v>0.1</v>
      </c>
      <c r="E122" s="3">
        <f t="shared" si="138"/>
        <v>8.5244879955907766</v>
      </c>
      <c r="F122" s="16">
        <v>0.1</v>
      </c>
      <c r="G122" s="3">
        <f t="shared" si="139"/>
        <v>15.47773747241617</v>
      </c>
      <c r="H122" s="16">
        <v>0.1</v>
      </c>
      <c r="I122" s="3">
        <f t="shared" ref="I122:I127" si="160">+H122*(I$39-I$118)</f>
        <v>19.204221924948754</v>
      </c>
      <c r="J122" s="16">
        <v>0.1</v>
      </c>
      <c r="K122" s="3">
        <f t="shared" ref="K122:K127" si="161">+J122*(K$39-K$118)</f>
        <v>18.98202787138468</v>
      </c>
      <c r="L122" s="16">
        <v>0.1</v>
      </c>
      <c r="M122" s="3">
        <f t="shared" ref="M122:M127" si="162">+L122*(M$39-M$118)</f>
        <v>2.5707409203657954</v>
      </c>
      <c r="N122" s="16">
        <v>0.1</v>
      </c>
      <c r="O122" s="3">
        <f t="shared" ref="O122:O127" si="163">+N122*(O$39-O$118)</f>
        <v>99.786819705852793</v>
      </c>
      <c r="P122" s="16">
        <v>0.1</v>
      </c>
      <c r="Q122" s="3">
        <f t="shared" ref="Q122:Q127" si="164">+P122*(Q$39-Q$118)</f>
        <v>33.591598331976918</v>
      </c>
      <c r="R122" s="16">
        <v>0.1</v>
      </c>
      <c r="S122" s="3">
        <f t="shared" ref="S122:S127" si="165">+R122*(S$39-S$118)</f>
        <v>1.446515983395771</v>
      </c>
      <c r="T122" s="16">
        <v>0.1</v>
      </c>
      <c r="U122" s="3">
        <f t="shared" ref="U122:U127" si="166">+T122*(U$39-U$118)</f>
        <v>0.694709369310341</v>
      </c>
      <c r="V122" s="16">
        <v>0.1</v>
      </c>
      <c r="W122" s="3">
        <f t="shared" ref="W122:W127" si="167">+V122*(W$39-W$118)</f>
        <v>2.5028739196668242</v>
      </c>
      <c r="X122" s="3">
        <f t="shared" ref="X122:X126" si="168">+W122+U122+S122+Q122+O122+M122+K122+I122+G122+E122</f>
        <v>202.78173349490888</v>
      </c>
      <c r="Y122" s="3"/>
      <c r="AA122" s="5" t="s">
        <v>170</v>
      </c>
      <c r="AB122" s="16">
        <f t="shared" si="140"/>
        <v>0.1</v>
      </c>
      <c r="AC122" s="16">
        <f t="shared" si="141"/>
        <v>0.1</v>
      </c>
      <c r="AD122" s="16">
        <f t="shared" si="142"/>
        <v>0.1</v>
      </c>
      <c r="AE122" s="16">
        <f t="shared" si="143"/>
        <v>0.1</v>
      </c>
      <c r="AF122" s="16">
        <f t="shared" si="144"/>
        <v>0.1</v>
      </c>
      <c r="AG122" s="16">
        <f t="shared" si="145"/>
        <v>0.1</v>
      </c>
      <c r="AH122" s="16">
        <f t="shared" si="146"/>
        <v>0.1</v>
      </c>
      <c r="AI122" s="16">
        <f t="shared" si="147"/>
        <v>0.1</v>
      </c>
      <c r="AJ122" s="16">
        <f t="shared" si="148"/>
        <v>0.1</v>
      </c>
      <c r="AK122" s="16">
        <f t="shared" si="149"/>
        <v>0.1</v>
      </c>
      <c r="AN122" s="5" t="s">
        <v>170</v>
      </c>
      <c r="AO122" s="3">
        <f t="shared" si="150"/>
        <v>8.5244879955907766</v>
      </c>
      <c r="AP122" s="3">
        <f t="shared" si="151"/>
        <v>15.47773747241617</v>
      </c>
      <c r="AQ122" s="3">
        <f t="shared" si="152"/>
        <v>19.204221924948754</v>
      </c>
      <c r="AR122" s="3">
        <f t="shared" si="153"/>
        <v>18.98202787138468</v>
      </c>
      <c r="AS122" s="3">
        <f t="shared" si="154"/>
        <v>2.5707409203657954</v>
      </c>
      <c r="AT122" s="3">
        <f t="shared" si="155"/>
        <v>99.786819705852793</v>
      </c>
      <c r="AU122" s="3">
        <f t="shared" si="156"/>
        <v>33.591598331976918</v>
      </c>
      <c r="AV122" s="3">
        <f t="shared" si="157"/>
        <v>1.446515983395771</v>
      </c>
      <c r="AW122" s="3">
        <f t="shared" si="158"/>
        <v>0.694709369310341</v>
      </c>
      <c r="AX122" s="3">
        <f t="shared" si="159"/>
        <v>2.5028739196668242</v>
      </c>
      <c r="AY122" s="3">
        <f t="shared" ref="AY122:AY126" si="169">SUM(AO122:AX122)</f>
        <v>202.78173349490885</v>
      </c>
    </row>
    <row r="123" spans="1:51" ht="15.5" x14ac:dyDescent="0.35">
      <c r="A123" s="5" t="s">
        <v>158</v>
      </c>
      <c r="B123" t="s">
        <v>143</v>
      </c>
      <c r="C123">
        <v>25</v>
      </c>
      <c r="D123" s="16">
        <v>0.1</v>
      </c>
      <c r="E123" s="3">
        <f t="shared" si="138"/>
        <v>8.5244879955907766</v>
      </c>
      <c r="F123" s="16">
        <v>0.1</v>
      </c>
      <c r="G123" s="3">
        <f t="shared" si="139"/>
        <v>15.47773747241617</v>
      </c>
      <c r="H123" s="16">
        <v>0.1</v>
      </c>
      <c r="I123" s="3">
        <f t="shared" si="160"/>
        <v>19.204221924948754</v>
      </c>
      <c r="J123" s="16">
        <v>0.1</v>
      </c>
      <c r="K123" s="3">
        <f t="shared" si="161"/>
        <v>18.98202787138468</v>
      </c>
      <c r="L123" s="16">
        <v>0.1</v>
      </c>
      <c r="M123" s="3">
        <f t="shared" si="162"/>
        <v>2.5707409203657954</v>
      </c>
      <c r="N123" s="16">
        <v>0.1</v>
      </c>
      <c r="O123" s="3">
        <f t="shared" si="163"/>
        <v>99.786819705852793</v>
      </c>
      <c r="P123" s="16">
        <v>0.1</v>
      </c>
      <c r="Q123" s="3">
        <f t="shared" si="164"/>
        <v>33.591598331976918</v>
      </c>
      <c r="R123" s="16">
        <v>0.1</v>
      </c>
      <c r="S123" s="3">
        <f t="shared" si="165"/>
        <v>1.446515983395771</v>
      </c>
      <c r="T123" s="16">
        <v>0.1</v>
      </c>
      <c r="U123" s="3">
        <f t="shared" si="166"/>
        <v>0.694709369310341</v>
      </c>
      <c r="V123" s="16">
        <v>0.1</v>
      </c>
      <c r="W123" s="3">
        <f t="shared" si="167"/>
        <v>2.5028739196668242</v>
      </c>
      <c r="X123" s="3">
        <f t="shared" si="168"/>
        <v>202.78173349490888</v>
      </c>
      <c r="Y123" s="3"/>
      <c r="AA123" s="5" t="s">
        <v>158</v>
      </c>
      <c r="AB123" s="16">
        <f t="shared" si="140"/>
        <v>0.1</v>
      </c>
      <c r="AC123" s="16">
        <f t="shared" si="141"/>
        <v>0.1</v>
      </c>
      <c r="AD123" s="16">
        <f t="shared" si="142"/>
        <v>0.1</v>
      </c>
      <c r="AE123" s="16">
        <f t="shared" si="143"/>
        <v>0.1</v>
      </c>
      <c r="AF123" s="16">
        <f t="shared" si="144"/>
        <v>0.1</v>
      </c>
      <c r="AG123" s="16">
        <f t="shared" si="145"/>
        <v>0.1</v>
      </c>
      <c r="AH123" s="16">
        <f t="shared" si="146"/>
        <v>0.1</v>
      </c>
      <c r="AI123" s="16">
        <f t="shared" si="147"/>
        <v>0.1</v>
      </c>
      <c r="AJ123" s="16">
        <f t="shared" si="148"/>
        <v>0.1</v>
      </c>
      <c r="AK123" s="16">
        <f t="shared" si="149"/>
        <v>0.1</v>
      </c>
      <c r="AN123" s="5" t="s">
        <v>158</v>
      </c>
      <c r="AO123" s="3">
        <f t="shared" si="150"/>
        <v>8.5244879955907766</v>
      </c>
      <c r="AP123" s="3">
        <f t="shared" si="151"/>
        <v>15.47773747241617</v>
      </c>
      <c r="AQ123" s="3">
        <f t="shared" si="152"/>
        <v>19.204221924948754</v>
      </c>
      <c r="AR123" s="3">
        <f t="shared" si="153"/>
        <v>18.98202787138468</v>
      </c>
      <c r="AS123" s="3">
        <f t="shared" si="154"/>
        <v>2.5707409203657954</v>
      </c>
      <c r="AT123" s="3">
        <f t="shared" si="155"/>
        <v>99.786819705852793</v>
      </c>
      <c r="AU123" s="3">
        <f t="shared" si="156"/>
        <v>33.591598331976918</v>
      </c>
      <c r="AV123" s="3">
        <f t="shared" si="157"/>
        <v>1.446515983395771</v>
      </c>
      <c r="AW123" s="3">
        <f t="shared" si="158"/>
        <v>0.694709369310341</v>
      </c>
      <c r="AX123" s="3">
        <f t="shared" si="159"/>
        <v>2.5028739196668242</v>
      </c>
      <c r="AY123" s="3">
        <f t="shared" si="169"/>
        <v>202.78173349490885</v>
      </c>
    </row>
    <row r="124" spans="1:51" ht="15.5" x14ac:dyDescent="0.35">
      <c r="A124" s="5" t="s">
        <v>159</v>
      </c>
      <c r="B124" t="s">
        <v>143</v>
      </c>
      <c r="C124">
        <v>25</v>
      </c>
      <c r="D124" s="16">
        <v>0.02</v>
      </c>
      <c r="E124" s="3">
        <f t="shared" si="138"/>
        <v>1.7048975991181552</v>
      </c>
      <c r="F124" s="16">
        <v>0.02</v>
      </c>
      <c r="G124" s="3">
        <f t="shared" si="139"/>
        <v>3.0955474944832337</v>
      </c>
      <c r="H124" s="16">
        <v>0</v>
      </c>
      <c r="I124" s="3">
        <f t="shared" si="160"/>
        <v>0</v>
      </c>
      <c r="J124" s="16">
        <v>0</v>
      </c>
      <c r="K124" s="3">
        <f t="shared" si="161"/>
        <v>0</v>
      </c>
      <c r="L124" s="16">
        <v>0.02</v>
      </c>
      <c r="M124" s="3">
        <f t="shared" si="162"/>
        <v>0.5141481840731591</v>
      </c>
      <c r="N124" s="16">
        <v>0.02</v>
      </c>
      <c r="O124" s="3">
        <f t="shared" si="163"/>
        <v>19.957363941170556</v>
      </c>
      <c r="P124" s="16">
        <v>0</v>
      </c>
      <c r="Q124" s="3">
        <f t="shared" si="164"/>
        <v>0</v>
      </c>
      <c r="R124" s="16">
        <v>0</v>
      </c>
      <c r="S124" s="3">
        <f t="shared" si="165"/>
        <v>0</v>
      </c>
      <c r="T124" s="16">
        <v>0</v>
      </c>
      <c r="U124" s="3">
        <f t="shared" si="166"/>
        <v>0</v>
      </c>
      <c r="V124" s="16">
        <v>0</v>
      </c>
      <c r="W124" s="3">
        <f t="shared" si="167"/>
        <v>0</v>
      </c>
      <c r="X124" s="3">
        <f t="shared" si="168"/>
        <v>25.271957218845106</v>
      </c>
      <c r="Y124" s="3"/>
      <c r="AA124" s="5" t="s">
        <v>159</v>
      </c>
      <c r="AB124" s="16">
        <f t="shared" si="140"/>
        <v>0.02</v>
      </c>
      <c r="AC124" s="16">
        <f t="shared" si="141"/>
        <v>0.02</v>
      </c>
      <c r="AD124" s="16">
        <f t="shared" si="142"/>
        <v>0</v>
      </c>
      <c r="AE124" s="16">
        <f t="shared" si="143"/>
        <v>0</v>
      </c>
      <c r="AF124" s="16">
        <f t="shared" si="144"/>
        <v>0.02</v>
      </c>
      <c r="AG124" s="16">
        <f t="shared" si="145"/>
        <v>0.02</v>
      </c>
      <c r="AH124" s="16">
        <f t="shared" si="146"/>
        <v>0</v>
      </c>
      <c r="AI124" s="16">
        <f t="shared" si="147"/>
        <v>0</v>
      </c>
      <c r="AJ124" s="16">
        <f t="shared" si="148"/>
        <v>0</v>
      </c>
      <c r="AK124" s="16">
        <f t="shared" si="149"/>
        <v>0</v>
      </c>
      <c r="AN124" s="5" t="s">
        <v>159</v>
      </c>
      <c r="AO124" s="3">
        <f t="shared" si="150"/>
        <v>1.7048975991181552</v>
      </c>
      <c r="AP124" s="3">
        <f t="shared" si="151"/>
        <v>3.0955474944832337</v>
      </c>
      <c r="AQ124" s="3">
        <f t="shared" si="152"/>
        <v>0</v>
      </c>
      <c r="AR124" s="3">
        <f t="shared" si="153"/>
        <v>0</v>
      </c>
      <c r="AS124" s="3">
        <f t="shared" si="154"/>
        <v>0.5141481840731591</v>
      </c>
      <c r="AT124" s="3">
        <f t="shared" si="155"/>
        <v>19.957363941170556</v>
      </c>
      <c r="AU124" s="3">
        <f t="shared" si="156"/>
        <v>0</v>
      </c>
      <c r="AV124" s="3">
        <f t="shared" si="157"/>
        <v>0</v>
      </c>
      <c r="AW124" s="3">
        <f t="shared" si="158"/>
        <v>0</v>
      </c>
      <c r="AX124" s="3">
        <f t="shared" si="159"/>
        <v>0</v>
      </c>
      <c r="AY124" s="3">
        <f t="shared" si="169"/>
        <v>25.271957218845102</v>
      </c>
    </row>
    <row r="125" spans="1:51" ht="15.5" x14ac:dyDescent="0.35">
      <c r="A125" s="5" t="s">
        <v>148</v>
      </c>
      <c r="B125" t="s">
        <v>146</v>
      </c>
      <c r="C125">
        <v>35</v>
      </c>
      <c r="D125" s="16">
        <v>0.3</v>
      </c>
      <c r="E125" s="3">
        <f t="shared" si="138"/>
        <v>25.573463986772328</v>
      </c>
      <c r="F125" s="16">
        <v>0.2</v>
      </c>
      <c r="G125" s="3">
        <f t="shared" si="139"/>
        <v>30.955474944832339</v>
      </c>
      <c r="H125" s="16">
        <v>0.5</v>
      </c>
      <c r="I125" s="3">
        <f t="shared" si="160"/>
        <v>96.021109624743758</v>
      </c>
      <c r="J125" s="16">
        <v>0.2</v>
      </c>
      <c r="K125" s="3">
        <f t="shared" si="161"/>
        <v>37.964055742769361</v>
      </c>
      <c r="L125" s="16">
        <v>0</v>
      </c>
      <c r="M125" s="3">
        <f t="shared" si="162"/>
        <v>0</v>
      </c>
      <c r="N125" s="16">
        <v>0</v>
      </c>
      <c r="O125" s="3">
        <f t="shared" si="163"/>
        <v>0</v>
      </c>
      <c r="P125" s="16">
        <v>0</v>
      </c>
      <c r="Q125" s="3">
        <f t="shared" si="164"/>
        <v>0</v>
      </c>
      <c r="R125" s="16">
        <v>0</v>
      </c>
      <c r="S125" s="3">
        <f t="shared" si="165"/>
        <v>0</v>
      </c>
      <c r="T125" s="16">
        <v>0</v>
      </c>
      <c r="U125" s="3">
        <f t="shared" si="166"/>
        <v>0</v>
      </c>
      <c r="V125" s="16">
        <v>0</v>
      </c>
      <c r="W125" s="3">
        <f t="shared" si="167"/>
        <v>0</v>
      </c>
      <c r="X125" s="3">
        <f t="shared" si="168"/>
        <v>190.51410429911778</v>
      </c>
      <c r="Y125" s="3"/>
      <c r="AA125" s="5" t="s">
        <v>148</v>
      </c>
      <c r="AB125" s="16">
        <f t="shared" si="140"/>
        <v>0.3</v>
      </c>
      <c r="AC125" s="16">
        <f t="shared" si="141"/>
        <v>0.2</v>
      </c>
      <c r="AD125" s="16">
        <f t="shared" si="142"/>
        <v>0.5</v>
      </c>
      <c r="AE125" s="16">
        <f t="shared" si="143"/>
        <v>0.2</v>
      </c>
      <c r="AF125" s="16">
        <f t="shared" si="144"/>
        <v>0</v>
      </c>
      <c r="AG125" s="16">
        <f t="shared" si="145"/>
        <v>0</v>
      </c>
      <c r="AH125" s="16">
        <f t="shared" si="146"/>
        <v>0</v>
      </c>
      <c r="AI125" s="16">
        <f t="shared" si="147"/>
        <v>0</v>
      </c>
      <c r="AJ125" s="16">
        <f t="shared" si="148"/>
        <v>0</v>
      </c>
      <c r="AK125" s="16">
        <f t="shared" si="149"/>
        <v>0</v>
      </c>
      <c r="AN125" s="5" t="s">
        <v>148</v>
      </c>
      <c r="AO125" s="3">
        <f t="shared" si="150"/>
        <v>25.573463986772328</v>
      </c>
      <c r="AP125" s="3">
        <f t="shared" si="151"/>
        <v>30.955474944832339</v>
      </c>
      <c r="AQ125" s="3">
        <f t="shared" si="152"/>
        <v>96.021109624743758</v>
      </c>
      <c r="AR125" s="3">
        <f t="shared" si="153"/>
        <v>37.964055742769361</v>
      </c>
      <c r="AS125" s="3">
        <f t="shared" si="154"/>
        <v>0</v>
      </c>
      <c r="AT125" s="3">
        <f t="shared" si="155"/>
        <v>0</v>
      </c>
      <c r="AU125" s="3">
        <f t="shared" si="156"/>
        <v>0</v>
      </c>
      <c r="AV125" s="3">
        <f t="shared" si="157"/>
        <v>0</v>
      </c>
      <c r="AW125" s="3">
        <f t="shared" si="158"/>
        <v>0</v>
      </c>
      <c r="AX125" s="3">
        <f t="shared" si="159"/>
        <v>0</v>
      </c>
      <c r="AY125" s="3">
        <f t="shared" si="169"/>
        <v>190.51410429911778</v>
      </c>
    </row>
    <row r="126" spans="1:51" ht="15.5" x14ac:dyDescent="0.35">
      <c r="A126" s="5" t="s">
        <v>149</v>
      </c>
      <c r="B126" t="s">
        <v>143</v>
      </c>
      <c r="C126">
        <v>25</v>
      </c>
      <c r="D126" s="16">
        <v>0.38</v>
      </c>
      <c r="E126" s="3">
        <f t="shared" si="138"/>
        <v>32.393054383244952</v>
      </c>
      <c r="F126" s="16">
        <v>0.48</v>
      </c>
      <c r="G126" s="3">
        <f t="shared" si="139"/>
        <v>74.293139867597603</v>
      </c>
      <c r="H126" s="16">
        <v>0.3</v>
      </c>
      <c r="I126" s="3">
        <f t="shared" si="160"/>
        <v>57.612665774846249</v>
      </c>
      <c r="J126" s="16">
        <v>0.6</v>
      </c>
      <c r="K126" s="3">
        <f t="shared" si="161"/>
        <v>113.89216722830807</v>
      </c>
      <c r="L126" s="16">
        <v>0.68</v>
      </c>
      <c r="M126" s="3">
        <f t="shared" si="162"/>
        <v>17.481038258487409</v>
      </c>
      <c r="N126" s="16">
        <v>0.78</v>
      </c>
      <c r="O126" s="3">
        <f t="shared" si="163"/>
        <v>778.33719370565177</v>
      </c>
      <c r="P126" s="16">
        <v>0.8</v>
      </c>
      <c r="Q126" s="3">
        <f t="shared" si="164"/>
        <v>268.73278665581535</v>
      </c>
      <c r="R126" s="16">
        <v>0.8</v>
      </c>
      <c r="S126" s="3">
        <f t="shared" si="165"/>
        <v>11.572127867166168</v>
      </c>
      <c r="T126" s="16">
        <v>0.8</v>
      </c>
      <c r="U126" s="3">
        <f t="shared" si="166"/>
        <v>5.557674954482728</v>
      </c>
      <c r="V126" s="16">
        <v>0.8</v>
      </c>
      <c r="W126" s="3">
        <f t="shared" si="167"/>
        <v>20.022991357334593</v>
      </c>
      <c r="X126" s="3">
        <f t="shared" si="168"/>
        <v>1379.894840052935</v>
      </c>
      <c r="Y126" s="3"/>
      <c r="AA126" s="5" t="s">
        <v>149</v>
      </c>
      <c r="AB126" s="16">
        <f t="shared" si="140"/>
        <v>0.38</v>
      </c>
      <c r="AC126" s="16">
        <f t="shared" si="141"/>
        <v>0.48</v>
      </c>
      <c r="AD126" s="16">
        <f t="shared" si="142"/>
        <v>0.3</v>
      </c>
      <c r="AE126" s="16">
        <f t="shared" si="143"/>
        <v>0.6</v>
      </c>
      <c r="AF126" s="16">
        <f t="shared" si="144"/>
        <v>0.68</v>
      </c>
      <c r="AG126" s="16">
        <f t="shared" si="145"/>
        <v>0.78</v>
      </c>
      <c r="AH126" s="16">
        <f t="shared" si="146"/>
        <v>0.8</v>
      </c>
      <c r="AI126" s="16">
        <f t="shared" si="147"/>
        <v>0.8</v>
      </c>
      <c r="AJ126" s="16">
        <f t="shared" si="148"/>
        <v>0.8</v>
      </c>
      <c r="AK126" s="16">
        <f t="shared" si="149"/>
        <v>0.8</v>
      </c>
      <c r="AN126" s="5" t="s">
        <v>149</v>
      </c>
      <c r="AO126" s="3">
        <f t="shared" si="150"/>
        <v>32.393054383244952</v>
      </c>
      <c r="AP126" s="3">
        <f t="shared" si="151"/>
        <v>74.293139867597603</v>
      </c>
      <c r="AQ126" s="3">
        <f t="shared" si="152"/>
        <v>57.612665774846249</v>
      </c>
      <c r="AR126" s="3">
        <f t="shared" si="153"/>
        <v>113.89216722830807</v>
      </c>
      <c r="AS126" s="3">
        <f t="shared" si="154"/>
        <v>17.481038258487409</v>
      </c>
      <c r="AT126" s="3">
        <f t="shared" si="155"/>
        <v>778.33719370565177</v>
      </c>
      <c r="AU126" s="3">
        <f t="shared" si="156"/>
        <v>268.73278665581535</v>
      </c>
      <c r="AV126" s="3">
        <f t="shared" si="157"/>
        <v>11.572127867166168</v>
      </c>
      <c r="AW126" s="3">
        <f t="shared" si="158"/>
        <v>5.557674954482728</v>
      </c>
      <c r="AX126" s="3">
        <f t="shared" si="159"/>
        <v>20.022991357334593</v>
      </c>
      <c r="AY126" s="3">
        <f t="shared" si="169"/>
        <v>1379.894840052935</v>
      </c>
    </row>
    <row r="127" spans="1:51" ht="15.5" x14ac:dyDescent="0.35">
      <c r="A127" s="5" t="s">
        <v>10</v>
      </c>
      <c r="D127" s="16">
        <f t="shared" ref="D127:F127" si="170">SUM(D121:D126)</f>
        <v>1</v>
      </c>
      <c r="E127" s="3">
        <f t="shared" si="138"/>
        <v>85.244879955907763</v>
      </c>
      <c r="F127" s="16">
        <f t="shared" si="170"/>
        <v>1</v>
      </c>
      <c r="G127" s="3">
        <f t="shared" si="139"/>
        <v>154.77737472416169</v>
      </c>
      <c r="H127" s="16">
        <f t="shared" ref="H127" si="171">SUM(H121:H126)</f>
        <v>1</v>
      </c>
      <c r="I127" s="3">
        <f t="shared" si="160"/>
        <v>192.04221924948752</v>
      </c>
      <c r="J127" s="16">
        <f t="shared" ref="J127" si="172">SUM(J121:J126)</f>
        <v>1</v>
      </c>
      <c r="K127" s="3">
        <f t="shared" si="161"/>
        <v>189.82027871384679</v>
      </c>
      <c r="L127" s="16">
        <f t="shared" ref="L127" si="173">SUM(L121:L126)</f>
        <v>1</v>
      </c>
      <c r="M127" s="3">
        <f t="shared" si="162"/>
        <v>25.707409203657953</v>
      </c>
      <c r="N127" s="16">
        <f t="shared" ref="N127" si="174">SUM(N121:N126)</f>
        <v>1</v>
      </c>
      <c r="O127" s="3">
        <f t="shared" si="163"/>
        <v>997.86819705852781</v>
      </c>
      <c r="P127" s="16">
        <f t="shared" ref="P127" si="175">SUM(P121:P126)</f>
        <v>1</v>
      </c>
      <c r="Q127" s="3">
        <f t="shared" si="164"/>
        <v>335.91598331976917</v>
      </c>
      <c r="R127" s="16">
        <f t="shared" ref="R127" si="176">SUM(R121:R126)</f>
        <v>1</v>
      </c>
      <c r="S127" s="3">
        <f t="shared" si="165"/>
        <v>14.46515983395771</v>
      </c>
      <c r="T127" s="16">
        <f t="shared" ref="T127" si="177">SUM(T121:T126)</f>
        <v>1</v>
      </c>
      <c r="U127" s="3">
        <f t="shared" si="166"/>
        <v>6.94709369310341</v>
      </c>
      <c r="V127" s="16">
        <f t="shared" ref="V127" si="178">SUM(V121:V126)</f>
        <v>1</v>
      </c>
      <c r="W127" s="3">
        <f t="shared" si="167"/>
        <v>25.028739196668241</v>
      </c>
      <c r="X127" s="3">
        <f t="shared" ref="X127" si="179">SUM(X121:X126)</f>
        <v>2027.8173349490885</v>
      </c>
      <c r="Y127" s="3"/>
      <c r="AA127" s="5" t="s">
        <v>10</v>
      </c>
      <c r="AN127" s="5" t="s">
        <v>10</v>
      </c>
      <c r="AO127" s="3">
        <f>SUM(AO121:AO126)</f>
        <v>85.244879955907777</v>
      </c>
      <c r="AP127" s="3">
        <f t="shared" ref="AP127:AY127" si="180">SUM(AP121:AP126)</f>
        <v>154.77737472416169</v>
      </c>
      <c r="AQ127" s="3">
        <f t="shared" si="180"/>
        <v>192.04221924948752</v>
      </c>
      <c r="AR127" s="3">
        <f t="shared" si="180"/>
        <v>189.82027871384679</v>
      </c>
      <c r="AS127" s="3">
        <f t="shared" si="180"/>
        <v>25.707409203657953</v>
      </c>
      <c r="AT127" s="3">
        <f t="shared" si="180"/>
        <v>997.86819705852793</v>
      </c>
      <c r="AU127" s="3">
        <f t="shared" si="180"/>
        <v>335.91598331976917</v>
      </c>
      <c r="AV127" s="3">
        <f t="shared" si="180"/>
        <v>14.46515983395771</v>
      </c>
      <c r="AW127" s="3">
        <f t="shared" si="180"/>
        <v>6.94709369310341</v>
      </c>
      <c r="AX127" s="3">
        <f t="shared" si="180"/>
        <v>25.028739196668241</v>
      </c>
      <c r="AY127" s="3">
        <f t="shared" si="180"/>
        <v>2027.8173349490883</v>
      </c>
    </row>
    <row r="128" spans="1:51" ht="15.5" x14ac:dyDescent="0.35">
      <c r="A128" s="4" t="s">
        <v>175</v>
      </c>
      <c r="E128" s="4" t="s">
        <v>72</v>
      </c>
      <c r="F128" s="4"/>
      <c r="G128" s="4" t="s">
        <v>73</v>
      </c>
      <c r="H128" s="4"/>
      <c r="I128" s="4" t="s">
        <v>80</v>
      </c>
      <c r="J128" s="4"/>
      <c r="K128" s="4" t="s">
        <v>75</v>
      </c>
      <c r="L128" s="4"/>
      <c r="M128" s="4" t="s">
        <v>76</v>
      </c>
      <c r="N128" s="4"/>
      <c r="O128" s="4" t="s">
        <v>77</v>
      </c>
      <c r="P128" s="4"/>
      <c r="Q128" s="4" t="s">
        <v>78</v>
      </c>
      <c r="R128" s="4"/>
      <c r="S128" s="4" t="s">
        <v>79</v>
      </c>
      <c r="T128" s="4"/>
      <c r="U128" s="4" t="s">
        <v>81</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13608.924325320173</v>
      </c>
      <c r="F129" s="11"/>
      <c r="G129" s="12">
        <f>+G36</f>
        <v>16782.29059160249</v>
      </c>
      <c r="H129" s="11"/>
      <c r="I129" s="12">
        <f>+I36</f>
        <v>23033.406132884716</v>
      </c>
      <c r="J129" s="11"/>
      <c r="K129" s="12">
        <f>+K36</f>
        <v>18417.847685842087</v>
      </c>
      <c r="L129" s="11"/>
      <c r="M129" s="12">
        <f>+M36</f>
        <v>2907.4328087454232</v>
      </c>
      <c r="N129" s="11"/>
      <c r="O129" s="12">
        <f>+O36</f>
        <v>159329.24759154965</v>
      </c>
      <c r="P129" s="11"/>
      <c r="Q129" s="12">
        <f>+Q36</f>
        <v>57358.375666213375</v>
      </c>
      <c r="R129" s="11"/>
      <c r="S129" s="12">
        <f>+S36</f>
        <v>2136.1238274620664</v>
      </c>
      <c r="T129" s="11"/>
      <c r="U129" s="12">
        <f>+U36</f>
        <v>836.94291689663976</v>
      </c>
      <c r="V129" s="11"/>
      <c r="W129" s="12">
        <f>+W36</f>
        <v>2228.5779224125922</v>
      </c>
      <c r="X129" s="12">
        <f>+X36</f>
        <v>296639.16946892923</v>
      </c>
      <c r="AA129" s="5" t="s">
        <v>30</v>
      </c>
      <c r="AB129" s="12">
        <f>+E129</f>
        <v>13608.924325320173</v>
      </c>
      <c r="AC129" s="12">
        <f>+G129</f>
        <v>16782.29059160249</v>
      </c>
      <c r="AD129" s="12">
        <f>+I129</f>
        <v>23033.406132884716</v>
      </c>
      <c r="AE129" s="12">
        <f>+K129</f>
        <v>18417.847685842087</v>
      </c>
      <c r="AF129" s="12">
        <f>+M129</f>
        <v>2907.4328087454232</v>
      </c>
      <c r="AG129" s="12">
        <f>+O129</f>
        <v>159329.24759154965</v>
      </c>
      <c r="AH129" s="12">
        <f>+Q129</f>
        <v>57358.375666213375</v>
      </c>
      <c r="AI129" s="12">
        <f>+S129</f>
        <v>2136.1238274620664</v>
      </c>
      <c r="AJ129" s="12">
        <f>+U129</f>
        <v>836.94291689663976</v>
      </c>
      <c r="AK129" s="12">
        <f>+W129</f>
        <v>2228.5779224125922</v>
      </c>
      <c r="AL129" s="12">
        <f>+X129</f>
        <v>296639.16946892923</v>
      </c>
      <c r="AM129" s="5"/>
      <c r="AN129" s="5"/>
    </row>
    <row r="130" spans="1:40" ht="15.5" x14ac:dyDescent="0.35">
      <c r="A130" s="5" t="s">
        <v>269</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63</v>
      </c>
      <c r="AB130" s="12">
        <f t="shared" ref="AB130:AB146" si="181">+E130</f>
        <v>0</v>
      </c>
      <c r="AC130" s="12">
        <f t="shared" ref="AC130:AC146" si="182">+G130</f>
        <v>0</v>
      </c>
      <c r="AD130" s="12">
        <f t="shared" ref="AD130:AD146" si="183">+I130</f>
        <v>0</v>
      </c>
      <c r="AE130" s="12">
        <f t="shared" ref="AE130:AE146" si="184">+K130</f>
        <v>0</v>
      </c>
      <c r="AF130" s="12">
        <f t="shared" ref="AF130:AF146" si="185">+M130</f>
        <v>0</v>
      </c>
      <c r="AG130" s="12">
        <f t="shared" ref="AG130:AG146" si="186">+O130</f>
        <v>0</v>
      </c>
      <c r="AH130" s="12">
        <f t="shared" ref="AH130:AH146" si="187">+Q130</f>
        <v>0</v>
      </c>
      <c r="AI130" s="12">
        <f t="shared" ref="AI130:AI146" si="188">+S130</f>
        <v>0</v>
      </c>
      <c r="AJ130" s="12">
        <f t="shared" ref="AJ130:AJ145" si="189">+U130</f>
        <v>0</v>
      </c>
      <c r="AK130" s="12">
        <f t="shared" ref="AK130:AL145" si="190">+W130</f>
        <v>0</v>
      </c>
      <c r="AL130" s="12">
        <f t="shared" si="190"/>
        <v>0</v>
      </c>
      <c r="AM130" s="5"/>
      <c r="AN130" s="5"/>
    </row>
    <row r="131" spans="1:40" ht="15.5" x14ac:dyDescent="0.35">
      <c r="A131" s="5" t="s">
        <v>282</v>
      </c>
      <c r="E131" s="12">
        <f>+E114</f>
        <v>92.801812226336807</v>
      </c>
      <c r="F131" s="11"/>
      <c r="G131" s="12">
        <f>+G114</f>
        <v>135.8188931991628</v>
      </c>
      <c r="H131" s="11"/>
      <c r="I131" s="12">
        <f>+I114</f>
        <v>128.68781212384852</v>
      </c>
      <c r="J131" s="11"/>
      <c r="K131" s="12">
        <f>+K114</f>
        <v>125.33974101490833</v>
      </c>
      <c r="L131" s="11"/>
      <c r="M131" s="12">
        <f>+M114</f>
        <v>25.88752013989702</v>
      </c>
      <c r="N131" s="11"/>
      <c r="O131" s="12">
        <f>+O114</f>
        <v>783.33742035478292</v>
      </c>
      <c r="P131" s="11"/>
      <c r="Q131" s="12">
        <f>+Q114</f>
        <v>272.54132398244866</v>
      </c>
      <c r="R131" s="11"/>
      <c r="S131" s="12">
        <f>+S114</f>
        <v>16.665116083118455</v>
      </c>
      <c r="T131" s="11"/>
      <c r="U131" s="12">
        <f>+U114</f>
        <v>2.3407235757667593</v>
      </c>
      <c r="V131" s="11"/>
      <c r="W131" s="12">
        <f>+W114</f>
        <v>20.32288631120522</v>
      </c>
      <c r="X131" s="12">
        <f>+X114</f>
        <v>1603.7432490114757</v>
      </c>
      <c r="AA131" s="5" t="s">
        <v>60</v>
      </c>
      <c r="AB131" s="12">
        <f t="shared" si="181"/>
        <v>92.801812226336807</v>
      </c>
      <c r="AC131" s="12">
        <f t="shared" si="182"/>
        <v>135.8188931991628</v>
      </c>
      <c r="AD131" s="12">
        <f t="shared" si="183"/>
        <v>128.68781212384852</v>
      </c>
      <c r="AE131" s="12">
        <f t="shared" si="184"/>
        <v>125.33974101490833</v>
      </c>
      <c r="AF131" s="12">
        <f t="shared" si="185"/>
        <v>25.88752013989702</v>
      </c>
      <c r="AG131" s="12">
        <f t="shared" si="186"/>
        <v>783.33742035478292</v>
      </c>
      <c r="AH131" s="12">
        <f t="shared" si="187"/>
        <v>272.54132398244866</v>
      </c>
      <c r="AI131" s="12">
        <f t="shared" si="188"/>
        <v>16.665116083118455</v>
      </c>
      <c r="AJ131" s="12">
        <f t="shared" si="189"/>
        <v>2.3407235757667593</v>
      </c>
      <c r="AK131" s="12">
        <f t="shared" si="190"/>
        <v>20.32288631120522</v>
      </c>
      <c r="AL131" s="12">
        <f t="shared" si="190"/>
        <v>1603.7432490114757</v>
      </c>
      <c r="AM131" s="5"/>
      <c r="AN131" s="5"/>
    </row>
    <row r="132" spans="1:40" ht="15.5" x14ac:dyDescent="0.35">
      <c r="A132" s="5" t="s">
        <v>61</v>
      </c>
      <c r="E132" s="12">
        <f>+E98+E85</f>
        <v>118.7589382062622</v>
      </c>
      <c r="F132" s="11"/>
      <c r="G132" s="12">
        <f>+G98+G85</f>
        <v>294.43614292846053</v>
      </c>
      <c r="H132" s="11"/>
      <c r="I132" s="12">
        <f>+I98+I85</f>
        <v>284.57134103316713</v>
      </c>
      <c r="J132" s="11"/>
      <c r="K132" s="12">
        <f>+K98+K85</f>
        <v>201.06798121969774</v>
      </c>
      <c r="L132" s="11"/>
      <c r="M132" s="12">
        <f>+M98+M85</f>
        <v>26.65961931578563</v>
      </c>
      <c r="N132" s="11"/>
      <c r="O132" s="12">
        <f>+O98+O85</f>
        <v>1130.400290033434</v>
      </c>
      <c r="P132" s="11"/>
      <c r="Q132" s="12">
        <f>+Q98+Q85</f>
        <v>497.37724423438908</v>
      </c>
      <c r="R132" s="11"/>
      <c r="S132" s="12">
        <f>+S98+S85</f>
        <v>13.434874865354281</v>
      </c>
      <c r="T132" s="11"/>
      <c r="U132" s="12">
        <f>+U98+U85</f>
        <v>5.8117727908929702</v>
      </c>
      <c r="V132" s="11"/>
      <c r="W132" s="12">
        <f>+W98+W85</f>
        <v>13.723035064108551</v>
      </c>
      <c r="X132" s="12">
        <f>+X98+X85</f>
        <v>2586.241239691552</v>
      </c>
      <c r="AA132" s="5" t="s">
        <v>61</v>
      </c>
      <c r="AB132" s="12">
        <f t="shared" si="181"/>
        <v>118.7589382062622</v>
      </c>
      <c r="AC132" s="12">
        <f t="shared" si="182"/>
        <v>294.43614292846053</v>
      </c>
      <c r="AD132" s="12">
        <f t="shared" si="183"/>
        <v>284.57134103316713</v>
      </c>
      <c r="AE132" s="12">
        <f t="shared" si="184"/>
        <v>201.06798121969774</v>
      </c>
      <c r="AF132" s="12">
        <f t="shared" si="185"/>
        <v>26.65961931578563</v>
      </c>
      <c r="AG132" s="12">
        <f t="shared" si="186"/>
        <v>1130.400290033434</v>
      </c>
      <c r="AH132" s="12">
        <f t="shared" si="187"/>
        <v>497.37724423438908</v>
      </c>
      <c r="AI132" s="12">
        <f t="shared" si="188"/>
        <v>13.434874865354281</v>
      </c>
      <c r="AJ132" s="12">
        <f t="shared" si="189"/>
        <v>5.8117727908929702</v>
      </c>
      <c r="AK132" s="12">
        <f t="shared" si="190"/>
        <v>13.723035064108551</v>
      </c>
      <c r="AL132" s="12">
        <f t="shared" si="190"/>
        <v>2586.241239691552</v>
      </c>
      <c r="AM132" s="5"/>
      <c r="AN132" s="5"/>
    </row>
    <row r="133" spans="1:40" ht="15.5" x14ac:dyDescent="0.35">
      <c r="A133" s="5" t="s">
        <v>62</v>
      </c>
      <c r="E133" s="12">
        <f>+E130+E131+E132</f>
        <v>211.56075043259901</v>
      </c>
      <c r="F133" s="11"/>
      <c r="G133" s="12">
        <f>+G130+G131+G132</f>
        <v>430.25503612762333</v>
      </c>
      <c r="H133" s="11"/>
      <c r="I133" s="12">
        <f>+I130+I131+I132</f>
        <v>413.25915315701565</v>
      </c>
      <c r="J133" s="11"/>
      <c r="K133" s="12">
        <f>+K130+K131+K132</f>
        <v>326.40772223460607</v>
      </c>
      <c r="L133" s="11"/>
      <c r="M133" s="12">
        <f>+M130+M131+M132</f>
        <v>52.547139455682654</v>
      </c>
      <c r="N133" s="11"/>
      <c r="O133" s="12">
        <f>+O130+O131+O132</f>
        <v>1913.7377103882168</v>
      </c>
      <c r="P133" s="11"/>
      <c r="Q133" s="12">
        <f>+Q130+Q131+Q132</f>
        <v>769.91856821683768</v>
      </c>
      <c r="R133" s="11"/>
      <c r="S133" s="12">
        <f>+S130+S131+S132</f>
        <v>30.099990948472737</v>
      </c>
      <c r="T133" s="11"/>
      <c r="U133" s="12">
        <f>+U130+U131+U132</f>
        <v>8.1524963666597294</v>
      </c>
      <c r="V133" s="11"/>
      <c r="W133" s="12">
        <f>+W130+W131+W132</f>
        <v>34.045921375313767</v>
      </c>
      <c r="X133" s="12">
        <f>+X130+X131+X132</f>
        <v>4189.9844887030276</v>
      </c>
      <c r="AA133" s="5" t="s">
        <v>62</v>
      </c>
      <c r="AB133" s="12">
        <f t="shared" si="181"/>
        <v>211.56075043259901</v>
      </c>
      <c r="AC133" s="12">
        <f t="shared" si="182"/>
        <v>430.25503612762333</v>
      </c>
      <c r="AD133" s="12">
        <f t="shared" si="183"/>
        <v>413.25915315701565</v>
      </c>
      <c r="AE133" s="12">
        <f t="shared" si="184"/>
        <v>326.40772223460607</v>
      </c>
      <c r="AF133" s="12">
        <f t="shared" si="185"/>
        <v>52.547139455682654</v>
      </c>
      <c r="AG133" s="12">
        <f t="shared" si="186"/>
        <v>1913.7377103882168</v>
      </c>
      <c r="AH133" s="12">
        <f t="shared" si="187"/>
        <v>769.91856821683768</v>
      </c>
      <c r="AI133" s="12">
        <f t="shared" si="188"/>
        <v>30.099990948472737</v>
      </c>
      <c r="AJ133" s="12">
        <f t="shared" si="189"/>
        <v>8.1524963666597294</v>
      </c>
      <c r="AK133" s="12">
        <f t="shared" si="190"/>
        <v>34.045921375313767</v>
      </c>
      <c r="AL133" s="12">
        <f t="shared" si="190"/>
        <v>4189.9844887030276</v>
      </c>
      <c r="AM133" s="5"/>
      <c r="AN133" s="5"/>
    </row>
    <row r="134" spans="1:40" ht="15.5" x14ac:dyDescent="0.35">
      <c r="A134" s="5" t="s">
        <v>12</v>
      </c>
      <c r="E134" s="12">
        <f>+E73+E79</f>
        <v>5.4799294266659428</v>
      </c>
      <c r="F134" s="4"/>
      <c r="G134" s="12">
        <f>+G73+G79</f>
        <v>31.009004872520293</v>
      </c>
      <c r="H134" s="4"/>
      <c r="I134" s="12">
        <f>+I73+I79</f>
        <v>10.647338601732452</v>
      </c>
      <c r="J134" s="4"/>
      <c r="K134" s="12">
        <f>+K73+K79</f>
        <v>28.090878126732928</v>
      </c>
      <c r="L134" s="4"/>
      <c r="M134" s="12">
        <f>+M73+M79</f>
        <v>0</v>
      </c>
      <c r="N134" s="4"/>
      <c r="O134" s="12">
        <f>+O73+O79</f>
        <v>177.94866940815376</v>
      </c>
      <c r="P134" s="4"/>
      <c r="Q134" s="12">
        <f>+Q73+Q79</f>
        <v>70.853831513158127</v>
      </c>
      <c r="R134" s="4"/>
      <c r="S134" s="12">
        <f>+S73+S79</f>
        <v>0.82755564737418796</v>
      </c>
      <c r="T134" s="4"/>
      <c r="U134" s="12">
        <f>+U73+U79</f>
        <v>0</v>
      </c>
      <c r="V134" s="4"/>
      <c r="W134" s="12">
        <f>+W73+W79</f>
        <v>3.3533881364299894E-3</v>
      </c>
      <c r="X134" s="12">
        <f>SUM(E134:W134)</f>
        <v>324.86056098447415</v>
      </c>
      <c r="AA134" s="5" t="s">
        <v>12</v>
      </c>
      <c r="AB134" s="12">
        <f t="shared" si="181"/>
        <v>5.4799294266659428</v>
      </c>
      <c r="AC134" s="12">
        <f t="shared" si="182"/>
        <v>31.009004872520293</v>
      </c>
      <c r="AD134" s="12">
        <f t="shared" si="183"/>
        <v>10.647338601732452</v>
      </c>
      <c r="AE134" s="12">
        <f t="shared" si="184"/>
        <v>28.090878126732928</v>
      </c>
      <c r="AF134" s="12">
        <f t="shared" si="185"/>
        <v>0</v>
      </c>
      <c r="AG134" s="12">
        <f t="shared" si="186"/>
        <v>177.94866940815376</v>
      </c>
      <c r="AH134" s="12">
        <f t="shared" si="187"/>
        <v>70.853831513158127</v>
      </c>
      <c r="AI134" s="12">
        <f t="shared" si="188"/>
        <v>0.82755564737418796</v>
      </c>
      <c r="AJ134" s="12">
        <f t="shared" si="189"/>
        <v>0</v>
      </c>
      <c r="AK134" s="12">
        <f t="shared" si="190"/>
        <v>3.3533881364299894E-3</v>
      </c>
      <c r="AL134" s="12">
        <f t="shared" si="190"/>
        <v>324.86056098447415</v>
      </c>
      <c r="AM134" s="5"/>
      <c r="AN134" s="5"/>
    </row>
    <row r="135" spans="1:40" ht="15.5" x14ac:dyDescent="0.35">
      <c r="A135" s="5" t="s">
        <v>13</v>
      </c>
      <c r="E135" s="12">
        <f>+E80+E81+E106+E107</f>
        <v>83.521631003703135</v>
      </c>
      <c r="F135" s="4"/>
      <c r="G135" s="12">
        <f>+G80+G81+G106+G107</f>
        <v>122.23700387924653</v>
      </c>
      <c r="H135" s="4"/>
      <c r="I135" s="12">
        <f>+I80+I81+I106+I107</f>
        <v>77.212687274309104</v>
      </c>
      <c r="J135" s="4"/>
      <c r="K135" s="12">
        <f>+K80+K81+K106+K107</f>
        <v>75.203844608945005</v>
      </c>
      <c r="L135" s="4"/>
      <c r="M135" s="12">
        <f>+M80+M81+M106+M107</f>
        <v>10.355008055958809</v>
      </c>
      <c r="N135" s="4"/>
      <c r="O135" s="12">
        <f>+O80+O81+O106+O107</f>
        <v>626.66993628382636</v>
      </c>
      <c r="P135" s="4"/>
      <c r="Q135" s="12">
        <f>+Q80+Q81+Q106+Q107</f>
        <v>245.28719158420375</v>
      </c>
      <c r="R135" s="4"/>
      <c r="S135" s="12">
        <f>+S80+S81+S106+S107</f>
        <v>4.1662790207796139</v>
      </c>
      <c r="T135" s="4"/>
      <c r="U135" s="12">
        <f>+U80+U81+U106+U107</f>
        <v>0</v>
      </c>
      <c r="V135" s="4"/>
      <c r="W135" s="12">
        <f>+W80+W81+W106+W107</f>
        <v>0</v>
      </c>
      <c r="X135" s="12">
        <f>SUM(E135:W135)</f>
        <v>1244.6535817109725</v>
      </c>
      <c r="Y135" s="3">
        <f>+X134+X135</f>
        <v>1569.5141426954467</v>
      </c>
      <c r="AA135" s="5" t="s">
        <v>13</v>
      </c>
      <c r="AB135" s="12">
        <f t="shared" si="181"/>
        <v>83.521631003703135</v>
      </c>
      <c r="AC135" s="12">
        <f t="shared" si="182"/>
        <v>122.23700387924653</v>
      </c>
      <c r="AD135" s="12">
        <f t="shared" si="183"/>
        <v>77.212687274309104</v>
      </c>
      <c r="AE135" s="12">
        <f t="shared" si="184"/>
        <v>75.203844608945005</v>
      </c>
      <c r="AF135" s="12">
        <f t="shared" si="185"/>
        <v>10.355008055958809</v>
      </c>
      <c r="AG135" s="12">
        <f t="shared" si="186"/>
        <v>626.66993628382636</v>
      </c>
      <c r="AH135" s="12">
        <f t="shared" si="187"/>
        <v>245.28719158420375</v>
      </c>
      <c r="AI135" s="12">
        <f t="shared" si="188"/>
        <v>4.1662790207796139</v>
      </c>
      <c r="AJ135" s="12">
        <f t="shared" si="189"/>
        <v>0</v>
      </c>
      <c r="AK135" s="12">
        <f t="shared" si="190"/>
        <v>0</v>
      </c>
      <c r="AL135" s="12">
        <f t="shared" si="190"/>
        <v>1244.6535817109725</v>
      </c>
      <c r="AM135" s="6">
        <f>10*AL135/1000</f>
        <v>12.446535817109725</v>
      </c>
      <c r="AN135" s="6">
        <f>5*AL135/1000</f>
        <v>6.2232679085548623</v>
      </c>
    </row>
    <row r="136" spans="1:40" ht="15.5" x14ac:dyDescent="0.35">
      <c r="A136" s="5" t="s">
        <v>14</v>
      </c>
      <c r="E136" s="12">
        <f>+E92+E93+E108+E109+E121+E122</f>
        <v>48.986274152796881</v>
      </c>
      <c r="F136" s="4"/>
      <c r="G136" s="12">
        <f>+G92+G93+G108+G109+G121+G122</f>
        <v>97.230234037106072</v>
      </c>
      <c r="H136" s="4"/>
      <c r="I136" s="12">
        <f>+I92+I93+I108+I109+I121+I122</f>
        <v>73.163520022997119</v>
      </c>
      <c r="J136" s="4"/>
      <c r="K136" s="12">
        <f>+K92+K93+K108+K109+K121+K122</f>
        <v>57.467623794883046</v>
      </c>
      <c r="L136" s="4"/>
      <c r="M136" s="12">
        <f>+M92+M93+M108+M109+M121+M122</f>
        <v>15.65090973186812</v>
      </c>
      <c r="N136" s="4"/>
      <c r="O136" s="12">
        <f>+O92+O93+O108+O109+O121+O122</f>
        <v>424.75323843216296</v>
      </c>
      <c r="P136" s="4"/>
      <c r="Q136" s="12">
        <f>+Q92+Q93+Q108+Q109+Q121+Q122</f>
        <v>175.20119572681335</v>
      </c>
      <c r="R136" s="4"/>
      <c r="S136" s="12">
        <f>+S92+S93+S108+S109+S121+S122</f>
        <v>8.7648730753646209</v>
      </c>
      <c r="T136" s="4"/>
      <c r="U136" s="12">
        <f>+U92+U93+U108+U109+U121+U122</f>
        <v>2.8498696397636114</v>
      </c>
      <c r="V136" s="4"/>
      <c r="W136" s="12">
        <f>+W92+W93+W108+W109+W121+W122</f>
        <v>12.030498579055529</v>
      </c>
      <c r="X136" s="12">
        <f>SUM(E136:W136)</f>
        <v>916.09823719281144</v>
      </c>
      <c r="AA136" s="5" t="s">
        <v>14</v>
      </c>
      <c r="AB136" s="12">
        <f t="shared" si="181"/>
        <v>48.986274152796881</v>
      </c>
      <c r="AC136" s="12">
        <f t="shared" si="182"/>
        <v>97.230234037106072</v>
      </c>
      <c r="AD136" s="12">
        <f t="shared" si="183"/>
        <v>73.163520022997119</v>
      </c>
      <c r="AE136" s="12">
        <f t="shared" si="184"/>
        <v>57.467623794883046</v>
      </c>
      <c r="AF136" s="12">
        <f t="shared" si="185"/>
        <v>15.65090973186812</v>
      </c>
      <c r="AG136" s="12">
        <f t="shared" si="186"/>
        <v>424.75323843216296</v>
      </c>
      <c r="AH136" s="12">
        <f t="shared" si="187"/>
        <v>175.20119572681335</v>
      </c>
      <c r="AI136" s="12">
        <f t="shared" si="188"/>
        <v>8.7648730753646209</v>
      </c>
      <c r="AJ136" s="12">
        <f t="shared" si="189"/>
        <v>2.8498696397636114</v>
      </c>
      <c r="AK136" s="12">
        <f t="shared" si="190"/>
        <v>12.030498579055529</v>
      </c>
      <c r="AL136" s="12">
        <f t="shared" si="190"/>
        <v>916.09823719281144</v>
      </c>
      <c r="AM136" s="6"/>
      <c r="AN136" s="6"/>
    </row>
    <row r="137" spans="1:40" ht="15.5" x14ac:dyDescent="0.35">
      <c r="A137" s="5" t="s">
        <v>176</v>
      </c>
      <c r="E137" s="3">
        <f>+E77+E79+E82+E90+E93+E103+E109+E119+E122</f>
        <v>30.323060654181731</v>
      </c>
      <c r="F137" s="3"/>
      <c r="G137" s="3">
        <f>+G77+G79+G82+G90+G93+G103+G109+G119+G122</f>
        <v>80.28974876474598</v>
      </c>
      <c r="H137" s="3"/>
      <c r="I137" s="3">
        <f>+I77+I79+I82+I90+I93+I103+I109+I119+I122</f>
        <v>84.525260718669614</v>
      </c>
      <c r="J137" s="3"/>
      <c r="K137" s="3">
        <f>+K77+K79+K82+K90+K93+K103+K109+K119+K122</f>
        <v>86.144955943921104</v>
      </c>
      <c r="L137" s="3"/>
      <c r="M137" s="3">
        <f>+M77+M79+M82+M90+M93+M103+M109+M119+M122</f>
        <v>7.9194657265096957</v>
      </c>
      <c r="N137" s="3"/>
      <c r="O137" s="3">
        <f>+O77+O79+O82+O90+O93+O103+O109+O119+O122</f>
        <v>605.98620626796378</v>
      </c>
      <c r="P137" s="3"/>
      <c r="Q137" s="3">
        <f>+Q77+Q79+Q82+Q90+Q93+Q103+Q109+Q119+Q122</f>
        <v>233.67143526669912</v>
      </c>
      <c r="R137" s="3"/>
      <c r="S137" s="3">
        <f>+S77+S79+S82+S90+S93+S103+S109+S119+S122</f>
        <v>6.3119381833055286</v>
      </c>
      <c r="T137" s="3"/>
      <c r="U137" s="3">
        <f>+U77+U79+U82+U90+U93+U103+U109+U119+U122</f>
        <v>2.3998641971234291</v>
      </c>
      <c r="V137" s="3"/>
      <c r="W137" s="3">
        <f>+W77+W79+W82+W90+W93+W103+W109+W119+W122</f>
        <v>8.0402422434800425</v>
      </c>
      <c r="X137" s="3">
        <f>SUM(E137:W137)</f>
        <v>1145.6121779665998</v>
      </c>
      <c r="Y137" s="1">
        <f>+X137/(X137+X138)</f>
        <v>3.8619720383440267E-3</v>
      </c>
      <c r="Z137" s="1">
        <f>+X137/80415</f>
        <v>1.424624980372567E-2</v>
      </c>
      <c r="AA137" s="5" t="s">
        <v>15</v>
      </c>
      <c r="AB137" s="12">
        <f t="shared" si="181"/>
        <v>30.323060654181731</v>
      </c>
      <c r="AC137" s="12">
        <f t="shared" si="182"/>
        <v>80.28974876474598</v>
      </c>
      <c r="AD137" s="12">
        <f t="shared" si="183"/>
        <v>84.525260718669614</v>
      </c>
      <c r="AE137" s="12">
        <f t="shared" si="184"/>
        <v>86.144955943921104</v>
      </c>
      <c r="AF137" s="12">
        <f t="shared" si="185"/>
        <v>7.9194657265096957</v>
      </c>
      <c r="AG137" s="12">
        <f t="shared" si="186"/>
        <v>605.98620626796378</v>
      </c>
      <c r="AH137" s="12">
        <f t="shared" si="187"/>
        <v>233.67143526669912</v>
      </c>
      <c r="AI137" s="12">
        <f t="shared" si="188"/>
        <v>6.3119381833055286</v>
      </c>
      <c r="AJ137" s="12">
        <f t="shared" si="189"/>
        <v>2.3998641971234291</v>
      </c>
      <c r="AK137" s="12">
        <f t="shared" si="190"/>
        <v>8.0402422434800425</v>
      </c>
      <c r="AL137" s="12">
        <f t="shared" si="190"/>
        <v>1145.6121779665998</v>
      </c>
      <c r="AM137" s="6"/>
      <c r="AN137" s="6"/>
    </row>
    <row r="138" spans="1:40" ht="15.5" x14ac:dyDescent="0.35">
      <c r="A138" s="5" t="s">
        <v>16</v>
      </c>
      <c r="E138" s="3">
        <f>+E36-E137</f>
        <v>13578.601264665991</v>
      </c>
      <c r="F138" s="3"/>
      <c r="G138" s="3">
        <f>+G36-G137</f>
        <v>16702.000842837744</v>
      </c>
      <c r="H138" s="3"/>
      <c r="I138" s="3">
        <f>+I36-I137</f>
        <v>22948.880872166046</v>
      </c>
      <c r="J138" s="3"/>
      <c r="K138" s="3">
        <f>+K36-K137</f>
        <v>18331.702729898167</v>
      </c>
      <c r="L138" s="3"/>
      <c r="M138" s="3">
        <f>+M36-M137</f>
        <v>2899.5133430189135</v>
      </c>
      <c r="N138" s="3"/>
      <c r="O138" s="3">
        <f>+O36-O137</f>
        <v>158723.26138528169</v>
      </c>
      <c r="P138" s="3"/>
      <c r="Q138" s="3">
        <f>+Q36-Q137</f>
        <v>57124.704230946678</v>
      </c>
      <c r="R138" s="3"/>
      <c r="S138" s="3">
        <f>+S36-S137</f>
        <v>2129.8118892787606</v>
      </c>
      <c r="T138" s="3"/>
      <c r="U138" s="3">
        <f>+U36-U137</f>
        <v>834.54305269951635</v>
      </c>
      <c r="V138" s="3"/>
      <c r="W138" s="3">
        <f t="shared" ref="W138" si="191">+W36-W137</f>
        <v>2220.5376801691123</v>
      </c>
      <c r="X138" s="3">
        <f>SUM(E138:W138)</f>
        <v>295493.55729096261</v>
      </c>
      <c r="AA138" s="5" t="s">
        <v>16</v>
      </c>
      <c r="AB138" s="12">
        <f t="shared" si="181"/>
        <v>13578.601264665991</v>
      </c>
      <c r="AC138" s="12">
        <f t="shared" si="182"/>
        <v>16702.000842837744</v>
      </c>
      <c r="AD138" s="12">
        <f t="shared" si="183"/>
        <v>22948.880872166046</v>
      </c>
      <c r="AE138" s="12">
        <f t="shared" si="184"/>
        <v>18331.702729898167</v>
      </c>
      <c r="AF138" s="12">
        <f t="shared" si="185"/>
        <v>2899.5133430189135</v>
      </c>
      <c r="AG138" s="12">
        <f t="shared" si="186"/>
        <v>158723.26138528169</v>
      </c>
      <c r="AH138" s="12">
        <f t="shared" si="187"/>
        <v>57124.704230946678</v>
      </c>
      <c r="AI138" s="12">
        <f t="shared" si="188"/>
        <v>2129.8118892787606</v>
      </c>
      <c r="AJ138" s="12">
        <f t="shared" si="189"/>
        <v>834.54305269951635</v>
      </c>
      <c r="AK138" s="12">
        <f t="shared" si="190"/>
        <v>2220.5376801691123</v>
      </c>
      <c r="AL138" s="12">
        <f t="shared" si="190"/>
        <v>295493.55729096261</v>
      </c>
      <c r="AM138" s="6"/>
      <c r="AN138" s="6"/>
    </row>
    <row r="139" spans="1:40" ht="15.5" x14ac:dyDescent="0.35">
      <c r="A139" s="5" t="s">
        <v>17</v>
      </c>
      <c r="E139" s="7">
        <f>-E137/E129</f>
        <v>-2.2281746837083927E-3</v>
      </c>
      <c r="F139" s="7"/>
      <c r="G139" s="7">
        <f>-G137/G129</f>
        <v>-4.7841948824865008E-3</v>
      </c>
      <c r="H139" s="7"/>
      <c r="I139" s="7">
        <f>-I137/I129</f>
        <v>-3.6696813415708057E-3</v>
      </c>
      <c r="J139" s="7"/>
      <c r="K139" s="7">
        <f>-K137/K129</f>
        <v>-4.6772542271669056E-3</v>
      </c>
      <c r="L139" s="7"/>
      <c r="M139" s="7">
        <f>-M137/M129</f>
        <v>-2.7238688724596865E-3</v>
      </c>
      <c r="N139" s="7"/>
      <c r="O139" s="7">
        <f>-O137/O129</f>
        <v>-3.8033582372863947E-3</v>
      </c>
      <c r="P139" s="7"/>
      <c r="Q139" s="7">
        <f>-Q137/Q129</f>
        <v>-4.073885157182754E-3</v>
      </c>
      <c r="R139" s="7"/>
      <c r="S139" s="7">
        <f>-S137/S129</f>
        <v>-2.9548559414763688E-3</v>
      </c>
      <c r="T139" s="7"/>
      <c r="U139" s="7">
        <f>-U137/U129</f>
        <v>-2.8674168198018291E-3</v>
      </c>
      <c r="V139" s="7"/>
      <c r="W139" s="7">
        <f>-W137/W129</f>
        <v>-3.607790493937908E-3</v>
      </c>
      <c r="X139" s="7">
        <f>-X137/X129</f>
        <v>-3.8619720383440267E-3</v>
      </c>
      <c r="AA139" s="5" t="s">
        <v>17</v>
      </c>
      <c r="AB139" s="52">
        <f t="shared" si="181"/>
        <v>-2.2281746837083927E-3</v>
      </c>
      <c r="AC139" s="52">
        <f t="shared" si="182"/>
        <v>-4.7841948824865008E-3</v>
      </c>
      <c r="AD139" s="52">
        <f t="shared" si="183"/>
        <v>-3.6696813415708057E-3</v>
      </c>
      <c r="AE139" s="52">
        <f t="shared" si="184"/>
        <v>-4.6772542271669056E-3</v>
      </c>
      <c r="AF139" s="52">
        <f t="shared" si="185"/>
        <v>-2.7238688724596865E-3</v>
      </c>
      <c r="AG139" s="52">
        <f t="shared" si="186"/>
        <v>-3.8033582372863947E-3</v>
      </c>
      <c r="AH139" s="52">
        <f t="shared" si="187"/>
        <v>-4.073885157182754E-3</v>
      </c>
      <c r="AI139" s="52">
        <f t="shared" si="188"/>
        <v>-2.9548559414763688E-3</v>
      </c>
      <c r="AJ139" s="52">
        <f t="shared" si="189"/>
        <v>-2.8674168198018291E-3</v>
      </c>
      <c r="AK139" s="52">
        <f>-AK137/AK129</f>
        <v>-3.607790493937908E-3</v>
      </c>
      <c r="AL139" s="52">
        <f>-AL137/AL129</f>
        <v>-3.8619720383440267E-3</v>
      </c>
      <c r="AM139" s="6"/>
      <c r="AN139" s="6"/>
    </row>
    <row r="140" spans="1:40" ht="15.5" x14ac:dyDescent="0.35">
      <c r="A140" s="5" t="s">
        <v>18</v>
      </c>
      <c r="E140" s="1">
        <f>+E35</f>
        <v>0.82585513236260744</v>
      </c>
      <c r="F140" s="3"/>
      <c r="G140" s="1">
        <f>+G35</f>
        <v>0.86133105139015087</v>
      </c>
      <c r="H140" s="3"/>
      <c r="I140" s="1">
        <f>+I35</f>
        <v>3.7125642428504482</v>
      </c>
      <c r="J140" s="3"/>
      <c r="K140" s="1">
        <f>+K35</f>
        <v>2.7125413811736481</v>
      </c>
      <c r="L140" s="3"/>
      <c r="M140" s="1">
        <f>+M35</f>
        <v>0.82265082543114032</v>
      </c>
      <c r="N140" s="3"/>
      <c r="O140" s="1">
        <f>+O35</f>
        <v>3.5909514960286854E-2</v>
      </c>
      <c r="P140" s="3"/>
      <c r="Q140" s="1">
        <f>+Q35</f>
        <v>3.7020626461896168E-2</v>
      </c>
      <c r="R140" s="3"/>
      <c r="S140" s="1">
        <f>+S35</f>
        <v>0.28607283535900352</v>
      </c>
      <c r="T140" s="3"/>
      <c r="U140" s="1">
        <f>+U35</f>
        <v>5.9741230842120701E-3</v>
      </c>
      <c r="V140" s="3"/>
      <c r="W140" s="1">
        <f>+W35</f>
        <v>0</v>
      </c>
      <c r="X140" s="1">
        <f>+X35</f>
        <v>0</v>
      </c>
      <c r="AA140" s="5" t="s">
        <v>18</v>
      </c>
      <c r="AB140" s="34">
        <f t="shared" si="181"/>
        <v>0.82585513236260744</v>
      </c>
      <c r="AC140" s="34">
        <f t="shared" si="182"/>
        <v>0.86133105139015087</v>
      </c>
      <c r="AD140" s="34">
        <f t="shared" si="183"/>
        <v>3.7125642428504482</v>
      </c>
      <c r="AE140" s="34">
        <f t="shared" si="184"/>
        <v>2.7125413811736481</v>
      </c>
      <c r="AF140" s="34">
        <f t="shared" si="185"/>
        <v>0.82265082543114032</v>
      </c>
      <c r="AG140" s="34">
        <f t="shared" si="186"/>
        <v>3.5909514960286854E-2</v>
      </c>
      <c r="AH140" s="34">
        <f t="shared" si="187"/>
        <v>3.7020626461896168E-2</v>
      </c>
      <c r="AI140" s="34">
        <f t="shared" si="188"/>
        <v>0.28607283535900352</v>
      </c>
      <c r="AJ140" s="34">
        <f t="shared" si="189"/>
        <v>5.9741230842120701E-3</v>
      </c>
      <c r="AK140" s="12">
        <f t="shared" si="190"/>
        <v>0</v>
      </c>
      <c r="AL140" s="12"/>
      <c r="AM140" s="6"/>
      <c r="AN140" s="6"/>
    </row>
    <row r="141" spans="1:40" ht="15.5" x14ac:dyDescent="0.35">
      <c r="A141" s="5" t="s">
        <v>19</v>
      </c>
      <c r="E141" s="1">
        <f>+E34/E138</f>
        <v>0.82769939119178182</v>
      </c>
      <c r="F141" s="1"/>
      <c r="G141" s="1">
        <f>+G34/G138</f>
        <v>0.86547163636377966</v>
      </c>
      <c r="H141" s="1"/>
      <c r="I141" s="1">
        <f>+I34/I138</f>
        <v>3.7262383501984169</v>
      </c>
      <c r="J141" s="1"/>
      <c r="K141" s="1">
        <f>+K34/K138</f>
        <v>2.7252882471478683</v>
      </c>
      <c r="L141" s="1"/>
      <c r="M141" s="1">
        <f>+M34/M138</f>
        <v>0.82489773870456007</v>
      </c>
      <c r="N141" s="1"/>
      <c r="O141" s="1">
        <f>+O34/O138</f>
        <v>3.6046613143311743E-2</v>
      </c>
      <c r="P141" s="1"/>
      <c r="Q141" s="1">
        <f>+Q34/Q138</f>
        <v>3.7172061170159171E-2</v>
      </c>
      <c r="R141" s="1"/>
      <c r="S141" s="1">
        <f>+S34/S138</f>
        <v>0.28692064453022587</v>
      </c>
      <c r="T141" s="1"/>
      <c r="U141" s="1">
        <f>+U34/U138</f>
        <v>5.991302646192285E-3</v>
      </c>
      <c r="V141" s="1"/>
      <c r="W141" s="1">
        <f>+W34/W138</f>
        <v>0</v>
      </c>
      <c r="X141" s="1">
        <f>+X34/X138</f>
        <v>0.58214145708300025</v>
      </c>
      <c r="AA141" s="5" t="s">
        <v>19</v>
      </c>
      <c r="AB141" s="34">
        <f t="shared" si="181"/>
        <v>0.82769939119178182</v>
      </c>
      <c r="AC141" s="34">
        <f t="shared" si="182"/>
        <v>0.86547163636377966</v>
      </c>
      <c r="AD141" s="34">
        <f t="shared" si="183"/>
        <v>3.7262383501984169</v>
      </c>
      <c r="AE141" s="34">
        <f t="shared" si="184"/>
        <v>2.7252882471478683</v>
      </c>
      <c r="AF141" s="34">
        <f t="shared" si="185"/>
        <v>0.82489773870456007</v>
      </c>
      <c r="AG141" s="34">
        <f t="shared" si="186"/>
        <v>3.6046613143311743E-2</v>
      </c>
      <c r="AH141" s="34">
        <f t="shared" si="187"/>
        <v>3.7172061170159171E-2</v>
      </c>
      <c r="AI141" s="34">
        <f t="shared" si="188"/>
        <v>0.28692064453022587</v>
      </c>
      <c r="AJ141" s="34">
        <f t="shared" si="189"/>
        <v>5.991302646192285E-3</v>
      </c>
      <c r="AK141" s="12">
        <f t="shared" si="190"/>
        <v>0</v>
      </c>
      <c r="AL141" s="12"/>
      <c r="AM141" s="6"/>
      <c r="AN141" s="6"/>
    </row>
    <row r="142" spans="1:40" ht="15.5" x14ac:dyDescent="0.35">
      <c r="A142" s="5" t="s">
        <v>177</v>
      </c>
      <c r="E142" s="1">
        <f>+E141-E35</f>
        <v>1.8442588291743833E-3</v>
      </c>
      <c r="F142" s="1"/>
      <c r="G142" s="1">
        <f>+G141-G35</f>
        <v>4.1405849736287914E-3</v>
      </c>
      <c r="H142" s="1"/>
      <c r="I142" s="1">
        <f>+I141-I35</f>
        <v>1.36741073479687E-2</v>
      </c>
      <c r="J142" s="1"/>
      <c r="K142" s="1">
        <f>+K141-K35</f>
        <v>1.2746865974220256E-2</v>
      </c>
      <c r="L142" s="1"/>
      <c r="M142" s="1">
        <f>+M141-M35</f>
        <v>2.2469132734197483E-3</v>
      </c>
      <c r="N142" s="1"/>
      <c r="O142" s="1">
        <f>+O141-O35</f>
        <v>1.3709818302488908E-4</v>
      </c>
      <c r="P142" s="1"/>
      <c r="Q142" s="1">
        <f>+Q141-Q35</f>
        <v>1.514347082630027E-4</v>
      </c>
      <c r="R142" s="1"/>
      <c r="S142" s="1">
        <f>+S141-S35</f>
        <v>8.4780917122234678E-4</v>
      </c>
      <c r="T142" s="1"/>
      <c r="U142" s="1">
        <f>+U141-U35</f>
        <v>1.7179561980214947E-5</v>
      </c>
      <c r="V142" s="1"/>
      <c r="W142" s="1">
        <f>+W141-W35</f>
        <v>0</v>
      </c>
      <c r="X142" s="1">
        <f>+X141-X35</f>
        <v>0.58214145708300025</v>
      </c>
      <c r="AA142" s="5" t="s">
        <v>20</v>
      </c>
      <c r="AB142" s="34">
        <f t="shared" si="181"/>
        <v>1.8442588291743833E-3</v>
      </c>
      <c r="AC142" s="34">
        <f t="shared" si="182"/>
        <v>4.1405849736287914E-3</v>
      </c>
      <c r="AD142" s="34">
        <f t="shared" si="183"/>
        <v>1.36741073479687E-2</v>
      </c>
      <c r="AE142" s="34">
        <f t="shared" si="184"/>
        <v>1.2746865974220256E-2</v>
      </c>
      <c r="AF142" s="34">
        <f t="shared" si="185"/>
        <v>2.2469132734197483E-3</v>
      </c>
      <c r="AG142" s="34">
        <f t="shared" si="186"/>
        <v>1.3709818302488908E-4</v>
      </c>
      <c r="AH142" s="34">
        <f t="shared" si="187"/>
        <v>1.514347082630027E-4</v>
      </c>
      <c r="AI142" s="34">
        <f t="shared" si="188"/>
        <v>8.4780917122234678E-4</v>
      </c>
      <c r="AJ142" s="34">
        <f t="shared" si="189"/>
        <v>1.7179561980214947E-5</v>
      </c>
      <c r="AK142" s="12">
        <f t="shared" si="190"/>
        <v>0</v>
      </c>
      <c r="AL142" s="12"/>
      <c r="AM142" s="6"/>
      <c r="AN142" s="6"/>
    </row>
    <row r="143" spans="1:40" ht="15.5" x14ac:dyDescent="0.35">
      <c r="A143" s="5" t="s">
        <v>21</v>
      </c>
      <c r="E143" s="3">
        <f>+E43</f>
        <v>75.738798318728101</v>
      </c>
      <c r="F143" s="1"/>
      <c r="G143" s="3">
        <f>+G43</f>
        <v>115.01031332754759</v>
      </c>
      <c r="H143" s="1"/>
      <c r="I143" s="3">
        <f>+I43</f>
        <v>327.85553097516345</v>
      </c>
      <c r="J143" s="1"/>
      <c r="K143" s="3">
        <f>+K43</f>
        <v>246.72449391349397</v>
      </c>
      <c r="L143" s="1"/>
      <c r="M143" s="3">
        <f>+M43</f>
        <v>8.3607417627492726</v>
      </c>
      <c r="N143" s="1"/>
      <c r="O143" s="3">
        <f>+O43</f>
        <v>1121.720386433024</v>
      </c>
      <c r="P143" s="1"/>
      <c r="Q143" s="3">
        <f>+Q43</f>
        <v>518.6771529225025</v>
      </c>
      <c r="R143" s="1"/>
      <c r="S143" s="3">
        <f>+S43</f>
        <v>6.6379362126486665</v>
      </c>
      <c r="T143" s="1"/>
      <c r="U143" s="3">
        <f>+U43</f>
        <v>2.4910854150212676</v>
      </c>
      <c r="V143" s="1"/>
      <c r="W143" s="3">
        <f>+W43</f>
        <v>0</v>
      </c>
      <c r="X143" s="3">
        <f>+X43</f>
        <v>2423.2164392808786</v>
      </c>
      <c r="Y143" s="3">
        <f>SUM(E143:W143)</f>
        <v>2423.2164392808786</v>
      </c>
      <c r="AA143" s="5" t="s">
        <v>21</v>
      </c>
      <c r="AB143" s="12">
        <f t="shared" si="181"/>
        <v>75.738798318728101</v>
      </c>
      <c r="AC143" s="12">
        <f t="shared" si="182"/>
        <v>115.01031332754759</v>
      </c>
      <c r="AD143" s="12">
        <f t="shared" si="183"/>
        <v>327.85553097516345</v>
      </c>
      <c r="AE143" s="12">
        <f t="shared" si="184"/>
        <v>246.72449391349397</v>
      </c>
      <c r="AF143" s="12">
        <f t="shared" si="185"/>
        <v>8.3607417627492726</v>
      </c>
      <c r="AG143" s="12">
        <f t="shared" si="186"/>
        <v>1121.720386433024</v>
      </c>
      <c r="AH143" s="12">
        <f t="shared" si="187"/>
        <v>518.6771529225025</v>
      </c>
      <c r="AI143" s="12">
        <f t="shared" si="188"/>
        <v>6.6379362126486665</v>
      </c>
      <c r="AJ143" s="12">
        <f t="shared" si="189"/>
        <v>2.4910854150212676</v>
      </c>
      <c r="AK143" s="12">
        <f t="shared" si="190"/>
        <v>0</v>
      </c>
      <c r="AL143" s="12">
        <f t="shared" si="190"/>
        <v>2423.2164392808786</v>
      </c>
      <c r="AM143" s="6"/>
      <c r="AN143" s="6"/>
    </row>
    <row r="144" spans="1:40" ht="15.5" x14ac:dyDescent="0.35">
      <c r="A144" s="5" t="s">
        <v>22</v>
      </c>
      <c r="E144" s="3">
        <f>+E112+E96+E83+E125+E107</f>
        <v>25.573463986772328</v>
      </c>
      <c r="G144" s="3">
        <f>+G112+G96+G83+G125+G107</f>
        <v>30.955474944832339</v>
      </c>
      <c r="I144" s="3">
        <f>+I112+I96+I83+I125+I107</f>
        <v>174.06185464855585</v>
      </c>
      <c r="K144" s="3">
        <f>+K112+K96+K83+K125+K107</f>
        <v>139.11952217372189</v>
      </c>
      <c r="M144" s="3">
        <f>+M112+M96+M83+M125+M107</f>
        <v>5.1775040279794045</v>
      </c>
      <c r="O144" s="3">
        <f>+O112+O96+O83+O125+O107</f>
        <v>470.00245221286974</v>
      </c>
      <c r="Q144" s="3">
        <f>+Q112+Q96+Q83+Q125+Q107</f>
        <v>109.01652959297945</v>
      </c>
      <c r="S144" s="3">
        <f>+S112+S96+S83+S125+S107</f>
        <v>3.3330232166236913</v>
      </c>
      <c r="U144" s="3">
        <f>+U112+U96+U83+U125+U107</f>
        <v>0</v>
      </c>
      <c r="W144" s="3">
        <f>+W112+W96+W83+W125+W107</f>
        <v>0</v>
      </c>
      <c r="X144" s="3">
        <f>+X112+X96+X83+X125+X107</f>
        <v>957.23982480433472</v>
      </c>
      <c r="AA144" s="5" t="s">
        <v>22</v>
      </c>
      <c r="AB144" s="12">
        <f t="shared" si="181"/>
        <v>25.573463986772328</v>
      </c>
      <c r="AC144" s="12">
        <f t="shared" si="182"/>
        <v>30.955474944832339</v>
      </c>
      <c r="AD144" s="12">
        <f t="shared" si="183"/>
        <v>174.06185464855585</v>
      </c>
      <c r="AE144" s="12">
        <f t="shared" si="184"/>
        <v>139.11952217372189</v>
      </c>
      <c r="AF144" s="12">
        <f t="shared" si="185"/>
        <v>5.1775040279794045</v>
      </c>
      <c r="AG144" s="12">
        <f t="shared" si="186"/>
        <v>470.00245221286974</v>
      </c>
      <c r="AH144" s="12">
        <f t="shared" si="187"/>
        <v>109.01652959297945</v>
      </c>
      <c r="AI144" s="12">
        <f t="shared" si="188"/>
        <v>3.3330232166236913</v>
      </c>
      <c r="AJ144" s="12">
        <f t="shared" si="189"/>
        <v>0</v>
      </c>
      <c r="AK144" s="12">
        <f t="shared" si="190"/>
        <v>0</v>
      </c>
      <c r="AL144" s="12">
        <f t="shared" si="190"/>
        <v>957.23982480433472</v>
      </c>
      <c r="AM144" s="6"/>
      <c r="AN144" s="6"/>
    </row>
    <row r="145" spans="1:41" ht="15.5" x14ac:dyDescent="0.35">
      <c r="A145" s="5" t="s">
        <v>23</v>
      </c>
      <c r="E145" s="3">
        <f>+E43-E144</f>
        <v>50.165334331955776</v>
      </c>
      <c r="G145" s="3">
        <f>+G43-G144</f>
        <v>84.054838382715246</v>
      </c>
      <c r="I145" s="3">
        <f>+I43-I144</f>
        <v>153.7936763266076</v>
      </c>
      <c r="K145" s="3">
        <f>+K43-K144</f>
        <v>107.60497173977208</v>
      </c>
      <c r="M145" s="3">
        <f>+M43-M144</f>
        <v>3.1832377347698682</v>
      </c>
      <c r="O145" s="3">
        <f>+O43-O144</f>
        <v>651.71793422015435</v>
      </c>
      <c r="Q145" s="3">
        <f>+Q43-Q144</f>
        <v>409.66062332952305</v>
      </c>
      <c r="S145" s="3">
        <f>+S43-S144</f>
        <v>3.3049129960249752</v>
      </c>
      <c r="U145" s="3">
        <f>+U43-U144</f>
        <v>2.4910854150212676</v>
      </c>
      <c r="W145" s="3">
        <f>+W43-W144</f>
        <v>0</v>
      </c>
      <c r="X145" s="3">
        <f>+X43-X144</f>
        <v>1465.976614476544</v>
      </c>
      <c r="AA145" s="5" t="s">
        <v>23</v>
      </c>
      <c r="AB145" s="12">
        <f t="shared" si="181"/>
        <v>50.165334331955776</v>
      </c>
      <c r="AC145" s="12">
        <f t="shared" si="182"/>
        <v>84.054838382715246</v>
      </c>
      <c r="AD145" s="12">
        <f t="shared" si="183"/>
        <v>153.7936763266076</v>
      </c>
      <c r="AE145" s="12">
        <f t="shared" si="184"/>
        <v>107.60497173977208</v>
      </c>
      <c r="AF145" s="12">
        <f t="shared" si="185"/>
        <v>3.1832377347698682</v>
      </c>
      <c r="AG145" s="12">
        <f t="shared" si="186"/>
        <v>651.71793422015435</v>
      </c>
      <c r="AH145" s="12">
        <f t="shared" si="187"/>
        <v>409.66062332952305</v>
      </c>
      <c r="AI145" s="12">
        <f t="shared" si="188"/>
        <v>3.3049129960249752</v>
      </c>
      <c r="AJ145" s="12">
        <f t="shared" si="189"/>
        <v>2.4910854150212676</v>
      </c>
      <c r="AK145" s="12">
        <f t="shared" si="190"/>
        <v>0</v>
      </c>
      <c r="AL145" s="12">
        <f t="shared" si="190"/>
        <v>1465.976614476544</v>
      </c>
      <c r="AM145" s="6">
        <f>10*AL145/1000</f>
        <v>14.65976614476544</v>
      </c>
      <c r="AN145" s="6">
        <f>5*AL145/1000</f>
        <v>7.32988307238272</v>
      </c>
    </row>
    <row r="146" spans="1:41" ht="15.5" x14ac:dyDescent="0.35">
      <c r="A146" s="5" t="s">
        <v>178</v>
      </c>
      <c r="E146" s="16">
        <f>-E145/E143</f>
        <v>-0.66234658385847778</v>
      </c>
      <c r="G146" s="16">
        <f>-G145/G143</f>
        <v>-0.73084609502217746</v>
      </c>
      <c r="I146" s="16">
        <f>-I145/I143</f>
        <v>-0.46908977216022069</v>
      </c>
      <c r="K146" s="16">
        <f>-K145/K143</f>
        <v>-0.43613412690796849</v>
      </c>
      <c r="M146" s="16">
        <f>-M145/M143</f>
        <v>-0.38073628215053495</v>
      </c>
      <c r="O146" s="16">
        <f>-O145/O143</f>
        <v>-0.58099856443954123</v>
      </c>
      <c r="Q146" s="16">
        <f>-Q145/Q143</f>
        <v>-0.78981813835692893</v>
      </c>
      <c r="S146" s="16">
        <f>-S145/S143</f>
        <v>-0.49788260841184706</v>
      </c>
      <c r="U146" s="16">
        <f>-U145/U143</f>
        <v>-1</v>
      </c>
      <c r="W146" s="16"/>
      <c r="X146" s="16">
        <f>-X145/X143</f>
        <v>-0.6049713887347149</v>
      </c>
      <c r="AA146" s="5" t="s">
        <v>24</v>
      </c>
      <c r="AB146" s="33">
        <f t="shared" si="181"/>
        <v>-0.66234658385847778</v>
      </c>
      <c r="AC146" s="33">
        <f t="shared" si="182"/>
        <v>-0.73084609502217746</v>
      </c>
      <c r="AD146" s="33">
        <f t="shared" si="183"/>
        <v>-0.46908977216022069</v>
      </c>
      <c r="AE146" s="33">
        <f t="shared" si="184"/>
        <v>-0.43613412690796849</v>
      </c>
      <c r="AF146" s="33">
        <f t="shared" si="185"/>
        <v>-0.38073628215053495</v>
      </c>
      <c r="AG146" s="33">
        <f t="shared" si="186"/>
        <v>-0.58099856443954123</v>
      </c>
      <c r="AH146" s="33">
        <f t="shared" si="187"/>
        <v>-0.78981813835692893</v>
      </c>
      <c r="AI146" s="33">
        <f t="shared" si="188"/>
        <v>-0.49788260841184706</v>
      </c>
      <c r="AJ146" s="12">
        <f>+V146</f>
        <v>0</v>
      </c>
      <c r="AK146" s="12">
        <f t="shared" ref="AK146" si="192">+W146</f>
        <v>0</v>
      </c>
      <c r="AL146" s="33">
        <f>+X146</f>
        <v>-0.6049713887347149</v>
      </c>
      <c r="AM146" s="6"/>
      <c r="AN146" s="6"/>
    </row>
    <row r="147" spans="1:41" ht="15.5" x14ac:dyDescent="0.35">
      <c r="AB147" s="5"/>
      <c r="AM147" s="2">
        <f>+AM135+AM145</f>
        <v>27.106301961875165</v>
      </c>
      <c r="AN147" s="2">
        <f>+AN135+AN145</f>
        <v>13.553150980937582</v>
      </c>
      <c r="AO147" s="2">
        <f>+AM147-AN147</f>
        <v>13.553150980937582</v>
      </c>
    </row>
    <row r="148" spans="1:41" ht="15.5" x14ac:dyDescent="0.35">
      <c r="E148" s="4" t="s">
        <v>72</v>
      </c>
      <c r="F148" s="4"/>
      <c r="G148" s="4" t="s">
        <v>73</v>
      </c>
      <c r="H148" s="4"/>
      <c r="I148" s="4" t="s">
        <v>80</v>
      </c>
      <c r="J148" s="4"/>
      <c r="K148" s="4" t="s">
        <v>75</v>
      </c>
      <c r="L148" s="4"/>
      <c r="M148" s="4" t="s">
        <v>76</v>
      </c>
      <c r="N148" s="4"/>
      <c r="O148" s="4" t="s">
        <v>77</v>
      </c>
      <c r="P148" s="4"/>
      <c r="Q148" s="4" t="s">
        <v>78</v>
      </c>
      <c r="R148" s="4"/>
      <c r="S148" s="4" t="s">
        <v>79</v>
      </c>
      <c r="T148" s="4"/>
      <c r="U148" s="4" t="s">
        <v>81</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51</v>
      </c>
      <c r="AN148" s="4" t="s">
        <v>52</v>
      </c>
    </row>
    <row r="149" spans="1:41" ht="15.5" x14ac:dyDescent="0.35">
      <c r="A149" t="s">
        <v>25</v>
      </c>
      <c r="E149" s="6">
        <f>+E54</f>
        <v>6.0527611918526549</v>
      </c>
      <c r="F149" s="6"/>
      <c r="G149" s="6">
        <f>+G54</f>
        <v>11.919402195340535</v>
      </c>
      <c r="H149" s="6"/>
      <c r="I149" s="6">
        <f>+I54</f>
        <v>13.622446808475495</v>
      </c>
      <c r="J149" s="6"/>
      <c r="K149" s="6">
        <f>+K54</f>
        <v>10.637241991462886</v>
      </c>
      <c r="L149" s="6"/>
      <c r="M149" s="6">
        <f>+M54</f>
        <v>1.3988642121730137</v>
      </c>
      <c r="N149" s="6"/>
      <c r="O149" s="6">
        <f>+O54</f>
        <v>59.118127732677692</v>
      </c>
      <c r="P149" s="6"/>
      <c r="Q149" s="6">
        <f>+Q54</f>
        <v>24.457861042061374</v>
      </c>
      <c r="R149" s="6"/>
      <c r="S149" s="6">
        <f>+S54</f>
        <v>0.8197832204683152</v>
      </c>
      <c r="T149" s="6"/>
      <c r="U149" s="6">
        <f>+U54</f>
        <v>0.22896813205018585</v>
      </c>
      <c r="V149" s="6"/>
      <c r="W149" s="6">
        <f>+W54</f>
        <v>0.92203289199211547</v>
      </c>
      <c r="X149" s="6">
        <f>+X54</f>
        <v>129.17748941855427</v>
      </c>
      <c r="AA149" t="s">
        <v>25</v>
      </c>
      <c r="AB149" s="12">
        <f>+E149</f>
        <v>6.0527611918526549</v>
      </c>
      <c r="AC149" s="12">
        <f>+G149</f>
        <v>11.919402195340535</v>
      </c>
      <c r="AD149" s="12">
        <f>+I149</f>
        <v>13.622446808475495</v>
      </c>
      <c r="AE149" s="12">
        <f>+K149</f>
        <v>10.637241991462886</v>
      </c>
      <c r="AF149" s="12">
        <f>+M149</f>
        <v>1.3988642121730137</v>
      </c>
      <c r="AG149" s="12">
        <f>+O149</f>
        <v>59.118127732677692</v>
      </c>
      <c r="AH149" s="12">
        <f>+Q149</f>
        <v>24.457861042061374</v>
      </c>
      <c r="AI149" s="12">
        <f>+S149</f>
        <v>0.8197832204683152</v>
      </c>
      <c r="AJ149" s="12">
        <f>+U149</f>
        <v>0.22896813205018585</v>
      </c>
      <c r="AK149" s="12">
        <f>+W149</f>
        <v>0.92203289199211547</v>
      </c>
      <c r="AL149" s="12">
        <f>+X149</f>
        <v>129.17748941855427</v>
      </c>
      <c r="AM149" s="2">
        <f>+AL149</f>
        <v>129.17748941855427</v>
      </c>
      <c r="AN149" s="3">
        <f>+AL149</f>
        <v>129.17748941855427</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4.337469074052839</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8.8606053623546117</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10.113770549104473</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7.8084312748389619</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1.2629388162609385</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42.401441229553939</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16.342374705424941</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0.72658663791867328</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0.20397304305565611</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0.85182892327439241</v>
      </c>
      <c r="X150" s="2">
        <f>0.001*($C73*X73+$C74*X74+$C75*X75+$C76*X76+$C79*X79+$C80*X80+$C81*X81+$C82*X82+$C83*X83+$C84*X84+$C88*X88+$C89*X89+$C92*X92+$C93*X93+$C94*X94+$C95*X95+$C96*X96+$C97*X97+$C101*X101+$C102*X102+$C106*X106+$C107*X107+$C108*X108+$C109*X109+$C110*X110+$C111*X111+$C112*X112+$C113*X113+$N$2*($C117*X117+$C118*X118+$C121*X121+$C122*X122+$C123*X123+$C124*X124+$C125*X125+$C126*X126))</f>
        <v>92.909419615839411</v>
      </c>
      <c r="AA150" t="s">
        <v>26</v>
      </c>
      <c r="AB150" s="12">
        <f t="shared" ref="AB150:AB152" si="193">+E150</f>
        <v>4.337469074052839</v>
      </c>
      <c r="AC150" s="12">
        <f t="shared" ref="AC150:AC152" si="194">+G150</f>
        <v>8.8606053623546117</v>
      </c>
      <c r="AD150" s="12">
        <f t="shared" ref="AD150:AD152" si="195">+I150</f>
        <v>10.113770549104473</v>
      </c>
      <c r="AE150" s="12">
        <f t="shared" ref="AE150:AE152" si="196">+K150</f>
        <v>7.8084312748389619</v>
      </c>
      <c r="AF150" s="12">
        <f t="shared" ref="AF150:AF152" si="197">+M150</f>
        <v>1.2629388162609385</v>
      </c>
      <c r="AG150" s="12">
        <f t="shared" ref="AG150:AG152" si="198">+O150</f>
        <v>42.401441229553939</v>
      </c>
      <c r="AH150" s="12">
        <f t="shared" ref="AH150:AH152" si="199">+Q150</f>
        <v>16.342374705424941</v>
      </c>
      <c r="AI150" s="12">
        <f t="shared" ref="AI150:AI152" si="200">+S150</f>
        <v>0.72658663791867328</v>
      </c>
      <c r="AJ150" s="12">
        <f t="shared" ref="AJ150:AJ152" si="201">+U150</f>
        <v>0.20397304305565611</v>
      </c>
      <c r="AK150" s="12">
        <f t="shared" ref="AK150:AK152" si="202">+W150</f>
        <v>0.85182892327439241</v>
      </c>
      <c r="AL150" s="12">
        <f t="shared" ref="AL150:AL152" si="203">+X150</f>
        <v>92.909419615839411</v>
      </c>
      <c r="AM150" s="2">
        <f>+AL150+AO147</f>
        <v>106.462570596777</v>
      </c>
      <c r="AN150" s="2">
        <f>+AL150+AM147</f>
        <v>120.01572157771457</v>
      </c>
    </row>
    <row r="151" spans="1:41" ht="15.5" x14ac:dyDescent="0.35">
      <c r="A151" t="s">
        <v>35</v>
      </c>
      <c r="E151" s="2">
        <f>+E150-E149</f>
        <v>-1.7152921177998159</v>
      </c>
      <c r="F151" s="2"/>
      <c r="G151" s="2">
        <f t="shared" ref="G151:W151" si="204">+G150-G149</f>
        <v>-3.058796832985923</v>
      </c>
      <c r="H151" s="2"/>
      <c r="I151" s="2">
        <f t="shared" ref="I151" si="205">+I150-I149</f>
        <v>-3.5086762593710219</v>
      </c>
      <c r="J151" s="2"/>
      <c r="K151" s="2">
        <f t="shared" ref="K151" si="206">+K150-K149</f>
        <v>-2.8288107166239245</v>
      </c>
      <c r="L151" s="2"/>
      <c r="M151" s="2">
        <f t="shared" si="204"/>
        <v>-0.1359253959120752</v>
      </c>
      <c r="N151" s="2"/>
      <c r="O151" s="2">
        <f t="shared" si="204"/>
        <v>-16.716686503123753</v>
      </c>
      <c r="P151" s="2"/>
      <c r="Q151" s="2">
        <f t="shared" si="204"/>
        <v>-8.1154863366364332</v>
      </c>
      <c r="R151" s="2"/>
      <c r="S151" s="2">
        <f t="shared" si="204"/>
        <v>-9.3196582549641915E-2</v>
      </c>
      <c r="T151" s="2"/>
      <c r="U151" s="2">
        <f t="shared" si="204"/>
        <v>-2.4995088994529735E-2</v>
      </c>
      <c r="V151" s="2"/>
      <c r="W151" s="2">
        <f t="shared" si="204"/>
        <v>-7.0203968717723053E-2</v>
      </c>
      <c r="X151" s="3">
        <f>SUM(E151:W151)</f>
        <v>-36.268069802714841</v>
      </c>
      <c r="AA151" t="s">
        <v>27</v>
      </c>
      <c r="AB151" s="12">
        <f t="shared" si="193"/>
        <v>-1.7152921177998159</v>
      </c>
      <c r="AC151" s="12">
        <f t="shared" si="194"/>
        <v>-3.058796832985923</v>
      </c>
      <c r="AD151" s="12">
        <f t="shared" si="195"/>
        <v>-3.5086762593710219</v>
      </c>
      <c r="AE151" s="12">
        <f t="shared" si="196"/>
        <v>-2.8288107166239245</v>
      </c>
      <c r="AF151" s="12">
        <f t="shared" si="197"/>
        <v>-0.1359253959120752</v>
      </c>
      <c r="AG151" s="12">
        <f t="shared" si="198"/>
        <v>-16.716686503123753</v>
      </c>
      <c r="AH151" s="12">
        <f t="shared" si="199"/>
        <v>-8.1154863366364332</v>
      </c>
      <c r="AI151" s="12">
        <f t="shared" si="200"/>
        <v>-9.3196582549641915E-2</v>
      </c>
      <c r="AJ151" s="12">
        <f t="shared" si="201"/>
        <v>-2.4995088994529735E-2</v>
      </c>
      <c r="AK151" s="12">
        <f t="shared" si="202"/>
        <v>-7.0203968717723053E-2</v>
      </c>
      <c r="AL151" s="12">
        <f t="shared" si="203"/>
        <v>-36.268069802714841</v>
      </c>
      <c r="AM151" s="2">
        <f>+AM150-AM149</f>
        <v>-22.714918821777275</v>
      </c>
      <c r="AN151" s="2">
        <f>+AN150-AN149</f>
        <v>-9.1617678408397012</v>
      </c>
    </row>
    <row r="152" spans="1:41" ht="15.5" x14ac:dyDescent="0.35">
      <c r="A152" t="s">
        <v>28</v>
      </c>
      <c r="E152" s="2">
        <f>100*E151/E149</f>
        <v>-28.339002042715521</v>
      </c>
      <c r="F152" s="2"/>
      <c r="G152" s="2">
        <f>100*G151/G149</f>
        <v>-25.662334258522215</v>
      </c>
      <c r="H152" s="2"/>
      <c r="I152" s="2">
        <f>100*I151/I149</f>
        <v>-25.756578892919766</v>
      </c>
      <c r="J152" s="2"/>
      <c r="K152" s="2">
        <f>100*K151/K149</f>
        <v>-26.593460211718774</v>
      </c>
      <c r="L152" s="2"/>
      <c r="M152" s="2">
        <f>100*M151/M149</f>
        <v>-9.7168398997731824</v>
      </c>
      <c r="N152" s="2"/>
      <c r="O152" s="2">
        <f>100*O151/O149</f>
        <v>-28.27675223192761</v>
      </c>
      <c r="P152" s="2"/>
      <c r="Q152" s="2">
        <f>100*Q151/Q149</f>
        <v>-33.181504804037587</v>
      </c>
      <c r="R152" s="2"/>
      <c r="S152" s="2">
        <f>100*S151/S149</f>
        <v>-11.368442317763199</v>
      </c>
      <c r="T152" s="2"/>
      <c r="U152" s="2">
        <f>100*U151/U149</f>
        <v>-10.916405165523752</v>
      </c>
      <c r="V152" s="2"/>
      <c r="W152" s="2">
        <f>100*W151/W149</f>
        <v>-7.6140416819667411</v>
      </c>
      <c r="X152" s="2">
        <f t="shared" ref="X152" si="207">100*X151/X149</f>
        <v>-28.07615317959997</v>
      </c>
      <c r="AA152" t="s">
        <v>28</v>
      </c>
      <c r="AB152" s="6">
        <f t="shared" si="193"/>
        <v>-28.339002042715521</v>
      </c>
      <c r="AC152" s="6">
        <f t="shared" si="194"/>
        <v>-25.662334258522215</v>
      </c>
      <c r="AD152" s="6">
        <f t="shared" si="195"/>
        <v>-25.756578892919766</v>
      </c>
      <c r="AE152" s="6">
        <f t="shared" si="196"/>
        <v>-26.593460211718774</v>
      </c>
      <c r="AF152" s="6">
        <f t="shared" si="197"/>
        <v>-9.7168398997731824</v>
      </c>
      <c r="AG152" s="6">
        <f t="shared" si="198"/>
        <v>-28.27675223192761</v>
      </c>
      <c r="AH152" s="6">
        <f t="shared" si="199"/>
        <v>-33.181504804037587</v>
      </c>
      <c r="AI152" s="6">
        <f t="shared" si="200"/>
        <v>-11.368442317763199</v>
      </c>
      <c r="AJ152" s="6">
        <f t="shared" si="201"/>
        <v>-10.916405165523752</v>
      </c>
      <c r="AK152" s="6">
        <f t="shared" si="202"/>
        <v>-7.6140416819667411</v>
      </c>
      <c r="AL152" s="6">
        <f t="shared" si="203"/>
        <v>-28.07615317959997</v>
      </c>
      <c r="AM152" s="2">
        <f>100*AM151/AM149</f>
        <v>-17.584270234713696</v>
      </c>
      <c r="AN152" s="2">
        <f>100*AN151/AN149</f>
        <v>-7.0923872898274185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D608B-2947-4534-9586-35BB71B6837D}">
  <dimension ref="A2:AZ152"/>
  <sheetViews>
    <sheetView zoomScale="50" zoomScaleNormal="50" workbookViewId="0">
      <selection activeCell="O3" sqref="O3"/>
    </sheetView>
  </sheetViews>
  <sheetFormatPr defaultRowHeight="14.5" x14ac:dyDescent="0.35"/>
  <cols>
    <col min="1" max="1" width="79.6328125" customWidth="1"/>
    <col min="27" max="27" width="68.54296875" customWidth="1"/>
  </cols>
  <sheetData>
    <row r="2" spans="1:25" x14ac:dyDescent="0.35">
      <c r="N2">
        <f>+Koko_maa!N1</f>
        <v>0</v>
      </c>
      <c r="O2" t="s">
        <v>186</v>
      </c>
    </row>
    <row r="3" spans="1:25" x14ac:dyDescent="0.35">
      <c r="A3" s="8" t="s">
        <v>64</v>
      </c>
      <c r="O3" t="s">
        <v>304</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72</v>
      </c>
    </row>
    <row r="7" spans="1:25" ht="15.5" x14ac:dyDescent="0.35">
      <c r="A7" s="4" t="s">
        <v>73</v>
      </c>
    </row>
    <row r="8" spans="1:25" ht="15.5" x14ac:dyDescent="0.35">
      <c r="A8" s="4" t="s">
        <v>74</v>
      </c>
    </row>
    <row r="9" spans="1:25" ht="15.5" x14ac:dyDescent="0.35">
      <c r="A9" s="4" t="s">
        <v>75</v>
      </c>
    </row>
    <row r="10" spans="1:25" ht="15.5" x14ac:dyDescent="0.35">
      <c r="A10" s="4" t="s">
        <v>76</v>
      </c>
    </row>
    <row r="11" spans="1:25" ht="15.5" x14ac:dyDescent="0.35">
      <c r="A11" s="4" t="s">
        <v>77</v>
      </c>
    </row>
    <row r="12" spans="1:25" ht="15.5" x14ac:dyDescent="0.35">
      <c r="A12" s="4" t="s">
        <v>78</v>
      </c>
      <c r="F12" s="9"/>
    </row>
    <row r="13" spans="1:25" ht="15.5" x14ac:dyDescent="0.35">
      <c r="A13" s="4" t="s">
        <v>79</v>
      </c>
    </row>
    <row r="14" spans="1:25" ht="15.5" x14ac:dyDescent="0.35">
      <c r="A14" s="22"/>
      <c r="B14" s="24"/>
      <c r="C14" s="24"/>
      <c r="D14" s="24"/>
      <c r="E14" s="22" t="s">
        <v>72</v>
      </c>
      <c r="F14" s="22" t="s">
        <v>73</v>
      </c>
      <c r="G14" s="22" t="s">
        <v>80</v>
      </c>
      <c r="H14" s="22" t="s">
        <v>75</v>
      </c>
      <c r="I14" s="22" t="s">
        <v>76</v>
      </c>
      <c r="J14" s="22" t="s">
        <v>77</v>
      </c>
      <c r="K14" s="22" t="s">
        <v>78</v>
      </c>
      <c r="L14" s="22" t="s">
        <v>79</v>
      </c>
      <c r="M14" s="22" t="s">
        <v>81</v>
      </c>
      <c r="N14" s="22" t="s">
        <v>9</v>
      </c>
      <c r="O14" s="24"/>
    </row>
    <row r="15" spans="1:25" ht="15.5" x14ac:dyDescent="0.35">
      <c r="A15" s="22" t="s">
        <v>82</v>
      </c>
      <c r="B15" s="24"/>
      <c r="C15" s="24"/>
      <c r="D15" s="24"/>
      <c r="E15" s="53">
        <v>10198</v>
      </c>
      <c r="F15" s="53">
        <v>10644.924000000001</v>
      </c>
      <c r="G15" s="53">
        <v>32296.322</v>
      </c>
      <c r="H15" s="53">
        <v>32798.142999999996</v>
      </c>
      <c r="I15" s="53">
        <v>570.87800000000004</v>
      </c>
      <c r="J15" s="53">
        <v>3233.665</v>
      </c>
      <c r="K15" s="53">
        <v>857.60000000000025</v>
      </c>
      <c r="L15" s="53">
        <v>225.87</v>
      </c>
      <c r="M15" s="53">
        <v>0</v>
      </c>
      <c r="N15" s="54">
        <v>0</v>
      </c>
      <c r="O15" s="26">
        <v>90825.401999999987</v>
      </c>
    </row>
    <row r="16" spans="1:25" ht="15.5" x14ac:dyDescent="0.35">
      <c r="A16" s="55" t="s">
        <v>65</v>
      </c>
      <c r="B16" s="26"/>
      <c r="C16" s="26"/>
      <c r="D16" s="26"/>
      <c r="E16" s="26">
        <v>9557.651643646388</v>
      </c>
      <c r="F16" s="26">
        <v>9662.8698697809323</v>
      </c>
      <c r="G16" s="26">
        <v>7996.6396971297945</v>
      </c>
      <c r="H16" s="26">
        <v>8011.8068272918117</v>
      </c>
      <c r="I16" s="26">
        <v>441.0652566012385</v>
      </c>
      <c r="J16" s="26">
        <v>63454.115721372444</v>
      </c>
      <c r="K16" s="26">
        <v>26544.490395229859</v>
      </c>
      <c r="L16" s="26">
        <v>697.85173748264469</v>
      </c>
      <c r="M16" s="26">
        <v>124.58013552063039</v>
      </c>
      <c r="N16" s="26">
        <v>1668.3984880344099</v>
      </c>
      <c r="O16" s="26">
        <v>128159.46977209016</v>
      </c>
    </row>
    <row r="17" spans="1:22" ht="15.5" x14ac:dyDescent="0.35">
      <c r="A17" s="56" t="s">
        <v>83</v>
      </c>
      <c r="B17" s="26"/>
      <c r="C17" s="26"/>
      <c r="D17" s="26"/>
      <c r="E17" s="26">
        <v>604.18641439287558</v>
      </c>
      <c r="F17" s="26">
        <v>693.15826061033852</v>
      </c>
      <c r="G17" s="26">
        <v>233.89301756604436</v>
      </c>
      <c r="H17" s="26">
        <v>278.01681847818247</v>
      </c>
      <c r="I17" s="26">
        <v>34.283860569690994</v>
      </c>
      <c r="J17" s="26">
        <v>2401.444369502321</v>
      </c>
      <c r="K17" s="26">
        <v>681.24557014213656</v>
      </c>
      <c r="L17" s="26">
        <v>35.451726660974543</v>
      </c>
      <c r="M17" s="26">
        <v>3.384217178386002</v>
      </c>
      <c r="N17" s="26">
        <v>121.71027924273076</v>
      </c>
      <c r="O17" s="26">
        <v>5086.7745343436809</v>
      </c>
    </row>
    <row r="18" spans="1:22" ht="15.5" x14ac:dyDescent="0.35">
      <c r="A18" s="56" t="s">
        <v>84</v>
      </c>
      <c r="B18" s="26"/>
      <c r="C18" s="26"/>
      <c r="D18" s="26"/>
      <c r="E18" s="26">
        <v>517.71059011414195</v>
      </c>
      <c r="F18" s="53">
        <v>534.71526496989418</v>
      </c>
      <c r="G18" s="26">
        <v>170.58769221726345</v>
      </c>
      <c r="H18" s="26">
        <v>154.78757411796062</v>
      </c>
      <c r="I18" s="26">
        <v>34.969000300289196</v>
      </c>
      <c r="J18" s="26">
        <v>1713.6017115231834</v>
      </c>
      <c r="K18" s="26">
        <v>549.11294087618319</v>
      </c>
      <c r="L18" s="26">
        <v>29.892258186932594</v>
      </c>
      <c r="M18" s="26">
        <v>2.373028747250792</v>
      </c>
      <c r="N18" s="26">
        <v>96.177886767891806</v>
      </c>
      <c r="O18" s="26">
        <v>3803.927947820991</v>
      </c>
    </row>
    <row r="19" spans="1:22" ht="15.5" x14ac:dyDescent="0.35">
      <c r="A19" s="56" t="s">
        <v>85</v>
      </c>
      <c r="B19" s="26"/>
      <c r="C19" s="26"/>
      <c r="D19" s="26"/>
      <c r="E19" s="26">
        <v>1549.8674010216705</v>
      </c>
      <c r="F19" s="53">
        <v>1431.9701011799632</v>
      </c>
      <c r="G19" s="26">
        <v>623.12903749920451</v>
      </c>
      <c r="H19" s="26">
        <v>260.52319845702431</v>
      </c>
      <c r="I19" s="26">
        <v>120.08121031348841</v>
      </c>
      <c r="J19" s="26">
        <v>4109.9014248481462</v>
      </c>
      <c r="K19" s="26">
        <v>1090.2353475281004</v>
      </c>
      <c r="L19" s="26">
        <v>103.46643060614974</v>
      </c>
      <c r="M19" s="26">
        <v>4.2262970804135191</v>
      </c>
      <c r="N19" s="26">
        <v>176.99027179227207</v>
      </c>
      <c r="O19" s="26">
        <v>9470.3907203264316</v>
      </c>
    </row>
    <row r="20" spans="1:22" ht="15.5" x14ac:dyDescent="0.35">
      <c r="A20" s="55" t="s">
        <v>66</v>
      </c>
      <c r="B20" s="26"/>
      <c r="C20" s="26"/>
      <c r="D20" s="26"/>
      <c r="E20" s="26">
        <f>E17*$N$2+E18+E19</f>
        <v>2067.5779911358122</v>
      </c>
      <c r="F20" s="26">
        <f t="shared" ref="F20:O20" si="0">F17*$N$2+F18+F19</f>
        <v>1966.6853661498574</v>
      </c>
      <c r="G20" s="26">
        <f t="shared" si="0"/>
        <v>793.71672971646797</v>
      </c>
      <c r="H20" s="26">
        <f t="shared" si="0"/>
        <v>415.31077257498492</v>
      </c>
      <c r="I20" s="26">
        <f t="shared" si="0"/>
        <v>155.05021061377761</v>
      </c>
      <c r="J20" s="26">
        <f t="shared" si="0"/>
        <v>5823.5031363713297</v>
      </c>
      <c r="K20" s="26">
        <f t="shared" si="0"/>
        <v>1639.3482884042837</v>
      </c>
      <c r="L20" s="26">
        <f t="shared" si="0"/>
        <v>133.35868879308234</v>
      </c>
      <c r="M20" s="26">
        <f t="shared" si="0"/>
        <v>6.5993258276643108</v>
      </c>
      <c r="N20" s="26">
        <f t="shared" si="0"/>
        <v>273.16815856016387</v>
      </c>
      <c r="O20" s="26">
        <f t="shared" si="0"/>
        <v>13274.318668147422</v>
      </c>
      <c r="P20" s="3">
        <f t="shared" ref="P20" si="1">SUM(E20:N20)</f>
        <v>13274.318668147424</v>
      </c>
    </row>
    <row r="21" spans="1:22" ht="15.5" x14ac:dyDescent="0.35">
      <c r="A21" s="55" t="s">
        <v>67</v>
      </c>
      <c r="B21" s="26"/>
      <c r="C21" s="26"/>
      <c r="D21" s="26"/>
      <c r="E21" s="26">
        <v>717.09448114664235</v>
      </c>
      <c r="F21" s="26">
        <v>567.46538774026965</v>
      </c>
      <c r="G21" s="26">
        <v>546.02555505810733</v>
      </c>
      <c r="H21" s="26">
        <v>346.27174540996123</v>
      </c>
      <c r="I21" s="26">
        <v>47.012469991291823</v>
      </c>
      <c r="J21" s="26">
        <v>3517.6180998182303</v>
      </c>
      <c r="K21" s="26">
        <v>910.35244229525927</v>
      </c>
      <c r="L21" s="26">
        <v>15.562516663698167</v>
      </c>
      <c r="M21" s="26">
        <v>3.0931250005960465E-2</v>
      </c>
      <c r="N21" s="26">
        <v>0</v>
      </c>
      <c r="O21" s="26">
        <v>6667.4336293734659</v>
      </c>
      <c r="T21">
        <v>12</v>
      </c>
      <c r="U21">
        <v>270</v>
      </c>
      <c r="V21">
        <f>+T21*U21</f>
        <v>3240</v>
      </c>
    </row>
    <row r="22" spans="1:22" ht="15.5" x14ac:dyDescent="0.35">
      <c r="A22" s="55" t="s">
        <v>68</v>
      </c>
      <c r="B22" s="26"/>
      <c r="C22" s="26"/>
      <c r="D22" s="26"/>
      <c r="E22" s="26">
        <v>1249.3974592841314</v>
      </c>
      <c r="F22" s="26">
        <v>1260.6145654986622</v>
      </c>
      <c r="G22" s="26">
        <v>138.60969635616192</v>
      </c>
      <c r="H22" s="26">
        <v>53.839174002547729</v>
      </c>
      <c r="I22" s="26">
        <v>100.64969578634373</v>
      </c>
      <c r="J22" s="26">
        <v>1586.8776445463122</v>
      </c>
      <c r="K22" s="26">
        <v>578.88869276901255</v>
      </c>
      <c r="L22" s="26">
        <v>54.558228859299177</v>
      </c>
      <c r="M22" s="26">
        <v>6.3784153445846259E-2</v>
      </c>
      <c r="N22" s="26">
        <v>0</v>
      </c>
      <c r="O22" s="26">
        <v>5023.4989412559171</v>
      </c>
    </row>
    <row r="23" spans="1:22" ht="15.5" x14ac:dyDescent="0.35">
      <c r="A23" s="55" t="s">
        <v>86</v>
      </c>
      <c r="B23" s="26"/>
      <c r="C23" s="26"/>
      <c r="D23" s="26"/>
      <c r="E23" s="26">
        <v>55.487485376361604</v>
      </c>
      <c r="F23" s="26">
        <v>72.478146828381043</v>
      </c>
      <c r="G23" s="26">
        <v>35.753254505628107</v>
      </c>
      <c r="H23" s="26">
        <v>10.759507758299197</v>
      </c>
      <c r="I23" s="26">
        <v>6.9325583732260432</v>
      </c>
      <c r="J23" s="26">
        <v>532.08312782260998</v>
      </c>
      <c r="K23" s="26">
        <v>92.871215465655865</v>
      </c>
      <c r="L23" s="26">
        <v>3.0038613669171488</v>
      </c>
      <c r="M23" s="26">
        <v>0.65753997879672887</v>
      </c>
      <c r="N23" s="26">
        <v>0</v>
      </c>
      <c r="O23" s="26">
        <v>810.02669747587572</v>
      </c>
    </row>
    <row r="24" spans="1:22" ht="15.5" x14ac:dyDescent="0.35">
      <c r="A24" s="57" t="s">
        <v>87</v>
      </c>
      <c r="B24" s="27"/>
      <c r="C24" s="27"/>
      <c r="D24" s="27"/>
      <c r="E24" s="27">
        <v>31.068099190430427</v>
      </c>
      <c r="F24" s="27">
        <v>30.409079490127915</v>
      </c>
      <c r="G24" s="27">
        <v>32.152667304017982</v>
      </c>
      <c r="H24" s="27">
        <v>22.733921630341726</v>
      </c>
      <c r="I24" s="27">
        <v>40.427394598918895</v>
      </c>
      <c r="J24" s="27">
        <v>24.07118054042046</v>
      </c>
      <c r="K24" s="27">
        <v>20.787294966193159</v>
      </c>
      <c r="L24" s="27">
        <v>45.624049871606161</v>
      </c>
      <c r="M24" s="27">
        <v>0</v>
      </c>
      <c r="N24" s="27">
        <v>25.63405311401231</v>
      </c>
      <c r="O24" s="27">
        <v>26.752817060416838</v>
      </c>
    </row>
    <row r="25" spans="1:22" ht="15.5" x14ac:dyDescent="0.35">
      <c r="A25" s="22" t="s">
        <v>88</v>
      </c>
      <c r="B25" s="24"/>
      <c r="C25" s="24"/>
      <c r="D25" s="24"/>
      <c r="E25" s="53">
        <v>1158.1345080577141</v>
      </c>
      <c r="F25" s="53">
        <v>1092.980614478432</v>
      </c>
      <c r="G25" s="53">
        <v>447.55894815472982</v>
      </c>
      <c r="H25" s="53">
        <v>219.7641651697563</v>
      </c>
      <c r="I25" s="53">
        <v>85.394099499350759</v>
      </c>
      <c r="J25" s="53">
        <v>3192.5719809875141</v>
      </c>
      <c r="K25" s="53">
        <v>863.69973270538435</v>
      </c>
      <c r="L25" s="53">
        <v>74.43654874718797</v>
      </c>
      <c r="M25" s="26">
        <v>0</v>
      </c>
      <c r="N25" s="26">
        <v>125.51870869946688</v>
      </c>
      <c r="O25" s="26">
        <v>7260.0593064995364</v>
      </c>
    </row>
    <row r="26" spans="1:22" ht="15.5" x14ac:dyDescent="0.35">
      <c r="A26" s="22" t="s">
        <v>89</v>
      </c>
      <c r="B26" s="24"/>
      <c r="C26" s="24"/>
      <c r="D26" s="24"/>
      <c r="E26" s="53">
        <v>481.5143414695587</v>
      </c>
      <c r="F26" s="53">
        <v>435.44892634268018</v>
      </c>
      <c r="G26" s="53">
        <v>200.35260630184865</v>
      </c>
      <c r="H26" s="53">
        <v>59.227139766079546</v>
      </c>
      <c r="I26" s="53">
        <v>48.545704732591652</v>
      </c>
      <c r="J26" s="53">
        <v>989.30179200851023</v>
      </c>
      <c r="K26" s="53">
        <v>226.63043751636732</v>
      </c>
      <c r="L26" s="53">
        <v>47.205575900120536</v>
      </c>
      <c r="M26" s="53">
        <v>0</v>
      </c>
      <c r="N26" s="53">
        <v>45.369780277865772</v>
      </c>
      <c r="O26" s="26">
        <v>2533.5963043156225</v>
      </c>
    </row>
    <row r="27" spans="1:22" ht="15.5" x14ac:dyDescent="0.35">
      <c r="A27" s="22" t="s">
        <v>90</v>
      </c>
      <c r="B27" s="24"/>
      <c r="C27" s="24"/>
      <c r="D27" s="24"/>
      <c r="E27" s="26">
        <v>1068.3530595521117</v>
      </c>
      <c r="F27" s="26">
        <v>996.52117483728307</v>
      </c>
      <c r="G27" s="26">
        <v>422.77643119735586</v>
      </c>
      <c r="H27" s="26">
        <v>201.29605869094476</v>
      </c>
      <c r="I27" s="26">
        <v>71.535505580896768</v>
      </c>
      <c r="J27" s="26">
        <v>3120.5996328396359</v>
      </c>
      <c r="K27" s="26">
        <v>863.60491001173307</v>
      </c>
      <c r="L27" s="26">
        <v>56.260854706029207</v>
      </c>
      <c r="M27" s="26">
        <v>4.2262970804135191</v>
      </c>
      <c r="N27" s="26"/>
      <c r="O27" s="26">
        <v>6805.1739244964037</v>
      </c>
    </row>
    <row r="28" spans="1:22" ht="15.5" x14ac:dyDescent="0.35">
      <c r="A28" s="55" t="s">
        <v>91</v>
      </c>
      <c r="B28" s="26"/>
      <c r="C28" s="26"/>
      <c r="D28" s="26"/>
      <c r="E28" s="58">
        <v>3</v>
      </c>
      <c r="F28" s="26">
        <v>36</v>
      </c>
      <c r="G28" s="26">
        <v>76.099999999999994</v>
      </c>
      <c r="H28" s="26">
        <v>30.8</v>
      </c>
      <c r="I28" s="26">
        <v>0</v>
      </c>
      <c r="J28" s="26">
        <v>160.1</v>
      </c>
      <c r="K28" s="26">
        <v>16.600000000000001</v>
      </c>
      <c r="L28" s="26">
        <v>0</v>
      </c>
      <c r="M28" s="26">
        <v>3.8</v>
      </c>
      <c r="N28" s="26">
        <v>1.9</v>
      </c>
      <c r="O28" s="26">
        <v>328.3</v>
      </c>
    </row>
    <row r="29" spans="1:22" ht="15.5" x14ac:dyDescent="0.35">
      <c r="A29" s="22" t="s">
        <v>92</v>
      </c>
      <c r="B29" s="24"/>
      <c r="C29" s="24"/>
      <c r="D29" s="24"/>
      <c r="E29" s="59">
        <v>1163.3523266546856</v>
      </c>
      <c r="F29" s="59">
        <v>1064.2886956286375</v>
      </c>
      <c r="G29" s="59">
        <v>198.31634066899346</v>
      </c>
      <c r="H29" s="59">
        <v>54.644685909716074</v>
      </c>
      <c r="I29" s="59">
        <v>73.046275377282626</v>
      </c>
      <c r="J29" s="59">
        <v>1862.9003800021594</v>
      </c>
      <c r="K29" s="59">
        <v>347.94336760532394</v>
      </c>
      <c r="L29" s="59">
        <v>60.800701997949062</v>
      </c>
      <c r="M29" s="59">
        <v>0</v>
      </c>
      <c r="N29" s="59">
        <v>50.472999869336554</v>
      </c>
      <c r="O29" s="26">
        <v>4875.7657737140835</v>
      </c>
    </row>
    <row r="30" spans="1:22" ht="15.5" x14ac:dyDescent="0.35">
      <c r="A30" s="4"/>
      <c r="E30" s="9"/>
      <c r="F30" s="9"/>
      <c r="G30" s="9"/>
      <c r="H30" s="9"/>
      <c r="I30" s="9"/>
      <c r="J30" s="9"/>
      <c r="K30" s="9"/>
      <c r="L30" s="9"/>
      <c r="M30" s="9"/>
      <c r="N30" s="9"/>
    </row>
    <row r="31" spans="1:22" ht="15.5" x14ac:dyDescent="0.35">
      <c r="A31" s="4" t="s">
        <v>93</v>
      </c>
      <c r="E31" s="4"/>
      <c r="F31" s="4"/>
    </row>
    <row r="32" spans="1:22" ht="15.5" x14ac:dyDescent="0.35">
      <c r="A32" s="4" t="s">
        <v>230</v>
      </c>
      <c r="E32" t="s">
        <v>95</v>
      </c>
      <c r="G32" t="s">
        <v>95</v>
      </c>
      <c r="I32" t="s">
        <v>95</v>
      </c>
      <c r="K32" t="s">
        <v>95</v>
      </c>
      <c r="M32" t="s">
        <v>95</v>
      </c>
      <c r="O32" t="s">
        <v>95</v>
      </c>
      <c r="Q32" t="s">
        <v>95</v>
      </c>
      <c r="S32" t="s">
        <v>95</v>
      </c>
    </row>
    <row r="33" spans="1:39" ht="23.5" x14ac:dyDescent="0.55000000000000004">
      <c r="A33" s="14" t="s">
        <v>64</v>
      </c>
      <c r="E33" s="4" t="s">
        <v>72</v>
      </c>
      <c r="F33" s="4"/>
      <c r="G33" s="4" t="s">
        <v>73</v>
      </c>
      <c r="H33" s="4"/>
      <c r="I33" s="4" t="s">
        <v>80</v>
      </c>
      <c r="J33" s="4"/>
      <c r="K33" s="4" t="s">
        <v>75</v>
      </c>
      <c r="L33" s="4"/>
      <c r="M33" s="4" t="s">
        <v>76</v>
      </c>
      <c r="N33" s="4"/>
      <c r="O33" s="4" t="s">
        <v>77</v>
      </c>
      <c r="P33" s="4"/>
      <c r="Q33" s="4" t="s">
        <v>78</v>
      </c>
      <c r="R33" s="4"/>
      <c r="S33" s="4" t="s">
        <v>79</v>
      </c>
      <c r="T33" s="4"/>
      <c r="U33" s="4" t="s">
        <v>81</v>
      </c>
      <c r="V33" s="4"/>
      <c r="W33" s="4" t="s">
        <v>9</v>
      </c>
      <c r="X33" s="4" t="s">
        <v>10</v>
      </c>
      <c r="AB33" s="4" t="s">
        <v>0</v>
      </c>
      <c r="AC33" s="4" t="s">
        <v>1</v>
      </c>
      <c r="AD33" s="4" t="s">
        <v>2</v>
      </c>
      <c r="AE33" s="4" t="s">
        <v>3</v>
      </c>
      <c r="AF33" s="4" t="s">
        <v>4</v>
      </c>
      <c r="AG33" s="4" t="s">
        <v>5</v>
      </c>
      <c r="AH33" s="4" t="s">
        <v>6</v>
      </c>
      <c r="AI33" s="4" t="s">
        <v>79</v>
      </c>
      <c r="AJ33" s="4" t="s">
        <v>81</v>
      </c>
      <c r="AK33" s="4" t="s">
        <v>9</v>
      </c>
      <c r="AL33" s="4" t="s">
        <v>10</v>
      </c>
    </row>
    <row r="34" spans="1:39" ht="23.5" x14ac:dyDescent="0.55000000000000004">
      <c r="A34" s="14" t="s">
        <v>96</v>
      </c>
      <c r="E34" s="9">
        <f>+E15</f>
        <v>10198</v>
      </c>
      <c r="F34" s="9"/>
      <c r="G34" s="9">
        <f>+F15</f>
        <v>10644.924000000001</v>
      </c>
      <c r="H34" s="9"/>
      <c r="I34" s="10">
        <f>+G15</f>
        <v>32296.322</v>
      </c>
      <c r="J34" s="9"/>
      <c r="K34" s="10">
        <f>+H15</f>
        <v>32798.142999999996</v>
      </c>
      <c r="L34" s="9"/>
      <c r="M34" s="9">
        <f>+I15</f>
        <v>570.87800000000004</v>
      </c>
      <c r="N34" s="9"/>
      <c r="O34" s="9">
        <f>+J15</f>
        <v>3233.665</v>
      </c>
      <c r="P34" s="9"/>
      <c r="Q34" s="9">
        <f>+K15</f>
        <v>857.60000000000025</v>
      </c>
      <c r="R34" s="9"/>
      <c r="S34" s="9">
        <f>+L15</f>
        <v>225.87</v>
      </c>
      <c r="T34" s="9"/>
      <c r="U34" s="9">
        <f>+M15</f>
        <v>0</v>
      </c>
      <c r="V34" s="9"/>
      <c r="W34" s="9">
        <f>+N15</f>
        <v>0</v>
      </c>
      <c r="X34">
        <f>SUM(E34:U34)</f>
        <v>90825.401999999987</v>
      </c>
      <c r="Y34" t="s">
        <v>97</v>
      </c>
      <c r="AA34" t="s">
        <v>98</v>
      </c>
      <c r="AB34" s="3">
        <f t="shared" ref="AB34:AB52" si="2">+E34</f>
        <v>10198</v>
      </c>
      <c r="AC34" s="2">
        <f t="shared" ref="AC34:AC52" si="3">+G34</f>
        <v>10644.924000000001</v>
      </c>
      <c r="AD34" s="3">
        <f t="shared" ref="AD34:AD52" si="4">+I34</f>
        <v>32296.322</v>
      </c>
      <c r="AE34" s="3">
        <f t="shared" ref="AE34:AE52" si="5">+K34</f>
        <v>32798.142999999996</v>
      </c>
      <c r="AF34" s="3">
        <f t="shared" ref="AF34:AF52" si="6">+M34</f>
        <v>570.87800000000004</v>
      </c>
      <c r="AG34" s="3">
        <f t="shared" ref="AG34:AG52" si="7">+O34</f>
        <v>3233.665</v>
      </c>
      <c r="AH34" s="3">
        <f t="shared" ref="AH34:AH52" si="8">+Q34</f>
        <v>857.60000000000025</v>
      </c>
      <c r="AI34" s="2">
        <f t="shared" ref="AI34:AI52" si="9">+S34</f>
        <v>225.87</v>
      </c>
      <c r="AJ34">
        <f t="shared" ref="AJ34:AJ52" si="10">+U34</f>
        <v>0</v>
      </c>
      <c r="AK34">
        <f t="shared" ref="AK34:AK52" si="11">+W34</f>
        <v>0</v>
      </c>
      <c r="AL34" s="3">
        <f>SUM(AB34:AK34)</f>
        <v>90825.401999999987</v>
      </c>
      <c r="AM34" t="s">
        <v>98</v>
      </c>
    </row>
    <row r="35" spans="1:39" ht="23.5" x14ac:dyDescent="0.55000000000000004">
      <c r="A35" s="14" t="s">
        <v>99</v>
      </c>
      <c r="E35" s="15">
        <f>+E34/E36</f>
        <v>0.87722998343946779</v>
      </c>
      <c r="F35" s="15"/>
      <c r="G35" s="15">
        <f>+G34/G36</f>
        <v>0.91533371518038265</v>
      </c>
      <c r="H35" s="15"/>
      <c r="I35" s="15">
        <f>+I34/I36</f>
        <v>3.6740628515773426</v>
      </c>
      <c r="J35" s="15"/>
      <c r="K35" s="15">
        <f>+K34/K36</f>
        <v>3.8919764215131423</v>
      </c>
      <c r="L35" s="15"/>
      <c r="M35" s="15">
        <f>+M34/M36</f>
        <v>0.95766345850255719</v>
      </c>
      <c r="N35" s="15"/>
      <c r="O35" s="15">
        <f>+O34/O36</f>
        <v>4.6676907395447303E-2</v>
      </c>
      <c r="P35" s="15"/>
      <c r="Q35" s="15">
        <f>+Q34/Q36</f>
        <v>3.0428786143244336E-2</v>
      </c>
      <c r="R35" s="15"/>
      <c r="S35" s="15">
        <f>+S34/S36</f>
        <v>0.27173624495065579</v>
      </c>
      <c r="T35" s="15"/>
      <c r="U35" s="15">
        <f>+U34/U36</f>
        <v>0</v>
      </c>
      <c r="V35" s="15"/>
      <c r="W35" s="15">
        <f>+W34/W36</f>
        <v>0</v>
      </c>
      <c r="X35" s="4"/>
      <c r="AA35" t="s">
        <v>100</v>
      </c>
      <c r="AB35" s="1">
        <f t="shared" si="2"/>
        <v>0.87722998343946779</v>
      </c>
      <c r="AC35" s="1">
        <f t="shared" si="3"/>
        <v>0.91533371518038265</v>
      </c>
      <c r="AD35" s="1">
        <f t="shared" si="4"/>
        <v>3.6740628515773426</v>
      </c>
      <c r="AE35" s="1">
        <f t="shared" si="5"/>
        <v>3.8919764215131423</v>
      </c>
      <c r="AF35" s="1">
        <f t="shared" si="6"/>
        <v>0.95766345850255719</v>
      </c>
      <c r="AG35" s="1">
        <f t="shared" si="7"/>
        <v>4.6676907395447303E-2</v>
      </c>
      <c r="AH35" s="1">
        <f t="shared" si="8"/>
        <v>3.0428786143244336E-2</v>
      </c>
      <c r="AI35" s="1">
        <f t="shared" si="9"/>
        <v>0.27173624495065579</v>
      </c>
      <c r="AJ35" s="1">
        <f t="shared" si="10"/>
        <v>0</v>
      </c>
      <c r="AK35" s="1">
        <f t="shared" si="11"/>
        <v>0</v>
      </c>
      <c r="AL35" s="1">
        <f>+AL34/AL36</f>
        <v>0.64217612355323406</v>
      </c>
      <c r="AM35" t="s">
        <v>100</v>
      </c>
    </row>
    <row r="36" spans="1:39" ht="23.5" x14ac:dyDescent="0.55000000000000004">
      <c r="A36" s="14" t="s">
        <v>101</v>
      </c>
      <c r="E36" s="11">
        <f>+E37+E42</f>
        <v>11625.229634782201</v>
      </c>
      <c r="F36" s="11"/>
      <c r="G36" s="11">
        <f>+G37+G42</f>
        <v>11629.555235930789</v>
      </c>
      <c r="H36" s="11"/>
      <c r="I36" s="11">
        <f>+I37+I42</f>
        <v>8790.3564268462633</v>
      </c>
      <c r="J36" s="11"/>
      <c r="K36" s="11">
        <f>+K37+K42</f>
        <v>8427.1175998667968</v>
      </c>
      <c r="L36" s="11"/>
      <c r="M36" s="11">
        <f>+M37+M42</f>
        <v>596.11546721501611</v>
      </c>
      <c r="N36" s="11"/>
      <c r="O36" s="11">
        <f>+O37+O42</f>
        <v>69277.618857743772</v>
      </c>
      <c r="P36" s="11"/>
      <c r="Q36" s="11">
        <f>+Q37+Q42</f>
        <v>28183.838683634141</v>
      </c>
      <c r="R36" s="11"/>
      <c r="S36" s="11">
        <f>+S37+S42</f>
        <v>831.21042627572706</v>
      </c>
      <c r="T36" s="11"/>
      <c r="U36" s="11">
        <f>+U37+U42</f>
        <v>131.17946134829469</v>
      </c>
      <c r="V36" s="11"/>
      <c r="W36" s="11">
        <f>+W37+W42</f>
        <v>1941.5666465945737</v>
      </c>
      <c r="X36" s="11">
        <f>+W36+U36+S36+Q36+O36+M36+K36+I36+G36+E36</f>
        <v>141433.78844023758</v>
      </c>
      <c r="AA36" t="s">
        <v>101</v>
      </c>
      <c r="AB36" s="3">
        <f t="shared" si="2"/>
        <v>11625.229634782201</v>
      </c>
      <c r="AC36" s="3">
        <f t="shared" si="3"/>
        <v>11629.555235930789</v>
      </c>
      <c r="AD36" s="3">
        <f t="shared" si="4"/>
        <v>8790.3564268462633</v>
      </c>
      <c r="AE36" s="3">
        <f t="shared" si="5"/>
        <v>8427.1175998667968</v>
      </c>
      <c r="AF36" s="3">
        <f t="shared" si="6"/>
        <v>596.11546721501611</v>
      </c>
      <c r="AG36" s="3">
        <f t="shared" si="7"/>
        <v>69277.618857743772</v>
      </c>
      <c r="AH36" s="3">
        <f t="shared" si="8"/>
        <v>28183.838683634141</v>
      </c>
      <c r="AI36" s="3">
        <f t="shared" si="9"/>
        <v>831.21042627572706</v>
      </c>
      <c r="AJ36" s="3">
        <f t="shared" si="10"/>
        <v>131.17946134829469</v>
      </c>
      <c r="AK36" s="3">
        <f t="shared" si="11"/>
        <v>1941.5666465945737</v>
      </c>
      <c r="AL36" s="3">
        <f>SUM(AB36:AK36)</f>
        <v>141433.78844023761</v>
      </c>
      <c r="AM36" t="s">
        <v>101</v>
      </c>
    </row>
    <row r="37" spans="1:39" ht="15.5" x14ac:dyDescent="0.35">
      <c r="A37" s="4" t="s">
        <v>65</v>
      </c>
      <c r="E37" s="3">
        <f>+E16</f>
        <v>9557.651643646388</v>
      </c>
      <c r="F37" s="3"/>
      <c r="G37" s="3">
        <f>+F16</f>
        <v>9662.8698697809323</v>
      </c>
      <c r="H37" s="3"/>
      <c r="I37" s="3">
        <f>+G16</f>
        <v>7996.6396971297945</v>
      </c>
      <c r="J37" s="3"/>
      <c r="K37" s="3">
        <f>+H16</f>
        <v>8011.8068272918117</v>
      </c>
      <c r="L37" s="3"/>
      <c r="M37" s="3">
        <f>+I16</f>
        <v>441.0652566012385</v>
      </c>
      <c r="N37" s="3"/>
      <c r="O37" s="3">
        <f>+J16</f>
        <v>63454.115721372444</v>
      </c>
      <c r="P37" s="3"/>
      <c r="Q37" s="3">
        <f>+K16</f>
        <v>26544.490395229859</v>
      </c>
      <c r="R37" s="3"/>
      <c r="S37" s="3">
        <f>+L16</f>
        <v>697.85173748264469</v>
      </c>
      <c r="T37" s="3"/>
      <c r="U37" s="3">
        <f>+M16</f>
        <v>124.58013552063039</v>
      </c>
      <c r="V37" s="3"/>
      <c r="W37" s="3">
        <f>+N16</f>
        <v>1668.3984880344099</v>
      </c>
      <c r="X37" s="11">
        <f>+W37+U37+S37+Q37+O37+M37+K37+I37+G37+E37</f>
        <v>128159.46977209016</v>
      </c>
      <c r="AA37" s="4" t="s">
        <v>65</v>
      </c>
      <c r="AB37" s="3">
        <f t="shared" si="2"/>
        <v>9557.651643646388</v>
      </c>
      <c r="AC37" s="3">
        <f t="shared" si="3"/>
        <v>9662.8698697809323</v>
      </c>
      <c r="AD37" s="3">
        <f t="shared" si="4"/>
        <v>7996.6396971297945</v>
      </c>
      <c r="AE37" s="3">
        <f t="shared" si="5"/>
        <v>8011.8068272918117</v>
      </c>
      <c r="AF37" s="3">
        <f t="shared" si="6"/>
        <v>441.0652566012385</v>
      </c>
      <c r="AG37" s="3">
        <f t="shared" si="7"/>
        <v>63454.115721372444</v>
      </c>
      <c r="AH37" s="3">
        <f t="shared" si="8"/>
        <v>26544.490395229859</v>
      </c>
      <c r="AI37" s="3">
        <f t="shared" si="9"/>
        <v>697.85173748264469</v>
      </c>
      <c r="AJ37" s="3">
        <f t="shared" si="10"/>
        <v>124.58013552063039</v>
      </c>
      <c r="AK37" s="3">
        <f t="shared" si="11"/>
        <v>1668.3984880344099</v>
      </c>
      <c r="AL37" s="3">
        <f>SUM(AB37:AK37)</f>
        <v>128159.46977209016</v>
      </c>
      <c r="AM37" s="4" t="s">
        <v>65</v>
      </c>
    </row>
    <row r="38" spans="1:39" ht="15.5" x14ac:dyDescent="0.35">
      <c r="A38" s="4" t="s">
        <v>102</v>
      </c>
      <c r="E38" s="16">
        <f>+E37/E36</f>
        <v>0.82214734193725458</v>
      </c>
      <c r="G38" s="16">
        <f>+G37/G36</f>
        <v>0.83088903004015435</v>
      </c>
      <c r="I38" s="16">
        <f>+I37/I36</f>
        <v>0.90970596740623488</v>
      </c>
      <c r="K38" s="16">
        <f>+K37/K36</f>
        <v>0.95071733986700868</v>
      </c>
      <c r="M38" s="16">
        <f>+M37/M36</f>
        <v>0.73989903107504551</v>
      </c>
      <c r="O38" s="16">
        <f>+O37/O36</f>
        <v>0.91593961755051889</v>
      </c>
      <c r="Q38" s="16">
        <f>+Q37/Q36</f>
        <v>0.94183374710570489</v>
      </c>
      <c r="S38" s="16">
        <f>+S37/S36</f>
        <v>0.8395608565804431</v>
      </c>
      <c r="U38" s="16">
        <f>+U37/U36</f>
        <v>0.94969238507434917</v>
      </c>
      <c r="W38" s="16">
        <f>+W37/W36</f>
        <v>0.859305288829879</v>
      </c>
      <c r="X38" s="16">
        <f>+X37/X36</f>
        <v>0.90614464326707589</v>
      </c>
      <c r="AA38" s="4" t="s">
        <v>102</v>
      </c>
      <c r="AB38" s="17">
        <f t="shared" si="2"/>
        <v>0.82214734193725458</v>
      </c>
      <c r="AC38" s="17">
        <f t="shared" si="3"/>
        <v>0.83088903004015435</v>
      </c>
      <c r="AD38" s="16">
        <f t="shared" si="4"/>
        <v>0.90970596740623488</v>
      </c>
      <c r="AE38" s="16">
        <f t="shared" si="5"/>
        <v>0.95071733986700868</v>
      </c>
      <c r="AF38" s="17">
        <f t="shared" si="6"/>
        <v>0.73989903107504551</v>
      </c>
      <c r="AG38" s="17">
        <f t="shared" si="7"/>
        <v>0.91593961755051889</v>
      </c>
      <c r="AH38" s="17">
        <f t="shared" si="8"/>
        <v>0.94183374710570489</v>
      </c>
      <c r="AI38" s="17">
        <f t="shared" si="9"/>
        <v>0.8395608565804431</v>
      </c>
      <c r="AJ38" s="17">
        <f t="shared" si="10"/>
        <v>0.94969238507434917</v>
      </c>
      <c r="AK38" s="17">
        <f t="shared" si="11"/>
        <v>0.859305288829879</v>
      </c>
      <c r="AL38" s="17">
        <f>+X38</f>
        <v>0.90614464326707589</v>
      </c>
      <c r="AM38" s="4" t="s">
        <v>102</v>
      </c>
    </row>
    <row r="39" spans="1:39" ht="15.5" x14ac:dyDescent="0.35">
      <c r="A39" s="5" t="s">
        <v>104</v>
      </c>
      <c r="E39" s="3">
        <f>+E17</f>
        <v>604.18641439287558</v>
      </c>
      <c r="F39" s="3"/>
      <c r="G39" s="3">
        <f>+F17</f>
        <v>693.15826061033852</v>
      </c>
      <c r="H39" s="3"/>
      <c r="I39" s="3">
        <f>+G17</f>
        <v>233.89301756604436</v>
      </c>
      <c r="J39" s="3"/>
      <c r="K39" s="3">
        <f>+H17</f>
        <v>278.01681847818247</v>
      </c>
      <c r="L39" s="3"/>
      <c r="M39" s="3">
        <f>+I17</f>
        <v>34.283860569690994</v>
      </c>
      <c r="N39" s="3"/>
      <c r="O39" s="3">
        <f>+J17</f>
        <v>2401.444369502321</v>
      </c>
      <c r="P39" s="3"/>
      <c r="Q39" s="3">
        <f>+K17</f>
        <v>681.24557014213656</v>
      </c>
      <c r="R39" s="3"/>
      <c r="S39" s="3">
        <f>+L17</f>
        <v>35.451726660974543</v>
      </c>
      <c r="T39" s="3"/>
      <c r="U39" s="3">
        <f>+M17</f>
        <v>3.384217178386002</v>
      </c>
      <c r="V39" s="3"/>
      <c r="W39" s="3">
        <f>+N17</f>
        <v>121.71027924273076</v>
      </c>
      <c r="X39" s="11">
        <f>+W39+U39+S39+Q39+O39+M39+K39+I39+G39+E39</f>
        <v>5086.7745343436818</v>
      </c>
      <c r="AA39" s="5" t="s">
        <v>103</v>
      </c>
      <c r="AB39" s="3">
        <f t="shared" si="2"/>
        <v>604.18641439287558</v>
      </c>
      <c r="AC39" s="3">
        <f t="shared" si="3"/>
        <v>693.15826061033852</v>
      </c>
      <c r="AD39" s="3">
        <f t="shared" si="4"/>
        <v>233.89301756604436</v>
      </c>
      <c r="AE39" s="3">
        <f t="shared" si="5"/>
        <v>278.01681847818247</v>
      </c>
      <c r="AF39" s="3">
        <f t="shared" si="6"/>
        <v>34.283860569690994</v>
      </c>
      <c r="AG39" s="3">
        <f t="shared" si="7"/>
        <v>2401.444369502321</v>
      </c>
      <c r="AH39" s="3">
        <f t="shared" si="8"/>
        <v>681.24557014213656</v>
      </c>
      <c r="AI39" s="3">
        <f t="shared" si="9"/>
        <v>35.451726660974543</v>
      </c>
      <c r="AJ39" s="3">
        <f t="shared" si="10"/>
        <v>3.384217178386002</v>
      </c>
      <c r="AK39" s="3">
        <f t="shared" si="11"/>
        <v>121.71027924273076</v>
      </c>
      <c r="AL39" s="3">
        <f>SUM(AB39:AK39)</f>
        <v>5086.7745343436809</v>
      </c>
      <c r="AM39" s="5" t="s">
        <v>104</v>
      </c>
    </row>
    <row r="40" spans="1:39" ht="15.5" x14ac:dyDescent="0.35">
      <c r="A40" s="18" t="s">
        <v>84</v>
      </c>
      <c r="E40" s="3">
        <f>+E18</f>
        <v>517.71059011414195</v>
      </c>
      <c r="F40" s="3"/>
      <c r="G40" s="3">
        <f>+F18</f>
        <v>534.71526496989418</v>
      </c>
      <c r="H40" s="3"/>
      <c r="I40" s="3">
        <f>+G18</f>
        <v>170.58769221726345</v>
      </c>
      <c r="J40" s="3"/>
      <c r="K40" s="3">
        <f>+H18</f>
        <v>154.78757411796062</v>
      </c>
      <c r="L40" s="3"/>
      <c r="M40" s="3">
        <f>+I18</f>
        <v>34.969000300289196</v>
      </c>
      <c r="N40" s="3"/>
      <c r="O40" s="3">
        <f>+J18</f>
        <v>1713.6017115231834</v>
      </c>
      <c r="P40" s="3"/>
      <c r="Q40" s="3">
        <f>+K18</f>
        <v>549.11294087618319</v>
      </c>
      <c r="R40" s="3"/>
      <c r="S40" s="3">
        <f>+L18</f>
        <v>29.892258186932594</v>
      </c>
      <c r="T40" s="3"/>
      <c r="U40" s="3">
        <f>+M18</f>
        <v>2.373028747250792</v>
      </c>
      <c r="V40" s="3"/>
      <c r="W40" s="3">
        <f>+N18</f>
        <v>96.177886767891806</v>
      </c>
      <c r="X40" s="11">
        <f>+W40+U40+S40+Q40+O40+M40+K40+I40+G40+E40</f>
        <v>3803.927947820991</v>
      </c>
      <c r="AA40" s="5" t="s">
        <v>84</v>
      </c>
      <c r="AB40" s="3">
        <f t="shared" si="2"/>
        <v>517.71059011414195</v>
      </c>
      <c r="AC40" s="3">
        <f t="shared" si="3"/>
        <v>534.71526496989418</v>
      </c>
      <c r="AD40" s="3">
        <f t="shared" si="4"/>
        <v>170.58769221726345</v>
      </c>
      <c r="AE40" s="3">
        <f t="shared" si="5"/>
        <v>154.78757411796062</v>
      </c>
      <c r="AF40" s="3">
        <f t="shared" si="6"/>
        <v>34.969000300289196</v>
      </c>
      <c r="AG40" s="3">
        <f t="shared" si="7"/>
        <v>1713.6017115231834</v>
      </c>
      <c r="AH40" s="3">
        <f t="shared" si="8"/>
        <v>549.11294087618319</v>
      </c>
      <c r="AI40" s="3">
        <f t="shared" si="9"/>
        <v>29.892258186932594</v>
      </c>
      <c r="AJ40" s="3">
        <f t="shared" si="10"/>
        <v>2.373028747250792</v>
      </c>
      <c r="AK40" s="3">
        <f t="shared" si="11"/>
        <v>96.177886767891806</v>
      </c>
      <c r="AL40" s="3">
        <f t="shared" ref="AL40:AL43" si="12">SUM(AB40:AK40)</f>
        <v>3803.927947820991</v>
      </c>
      <c r="AM40" s="5" t="s">
        <v>84</v>
      </c>
    </row>
    <row r="41" spans="1:39" ht="15.5" x14ac:dyDescent="0.35">
      <c r="A41" s="18" t="s">
        <v>85</v>
      </c>
      <c r="B41">
        <f>+E41/E42</f>
        <v>0.74960529066681525</v>
      </c>
      <c r="D41" s="3"/>
      <c r="E41" s="3">
        <f>+E19</f>
        <v>1549.8674010216705</v>
      </c>
      <c r="F41" s="3"/>
      <c r="G41" s="3">
        <f>+F19</f>
        <v>1431.9701011799632</v>
      </c>
      <c r="H41" s="3"/>
      <c r="I41" s="3">
        <f>+G19</f>
        <v>623.12903749920451</v>
      </c>
      <c r="J41" s="3"/>
      <c r="K41" s="3">
        <f>+H19</f>
        <v>260.52319845702431</v>
      </c>
      <c r="L41" s="3"/>
      <c r="M41" s="3">
        <f>+I19</f>
        <v>120.08121031348841</v>
      </c>
      <c r="N41" s="3"/>
      <c r="O41" s="3">
        <f>+J19</f>
        <v>4109.9014248481462</v>
      </c>
      <c r="P41" s="3"/>
      <c r="Q41" s="3">
        <f>+K19</f>
        <v>1090.2353475281004</v>
      </c>
      <c r="R41" s="3"/>
      <c r="S41" s="3">
        <f>+L19</f>
        <v>103.46643060614974</v>
      </c>
      <c r="T41" s="3"/>
      <c r="U41" s="3">
        <f>+M19</f>
        <v>4.2262970804135191</v>
      </c>
      <c r="V41" s="3"/>
      <c r="W41" s="3">
        <f>+N19</f>
        <v>176.99027179227207</v>
      </c>
      <c r="X41" s="11">
        <f>+W41+U41+S41+Q41+O41+M41+K41+I41+G41+E41</f>
        <v>9470.3907203264334</v>
      </c>
      <c r="Y41" s="3">
        <f>SUM(E41:W41)</f>
        <v>9470.3907203264316</v>
      </c>
      <c r="Z41">
        <f>0.95*Y41</f>
        <v>8996.87118431011</v>
      </c>
      <c r="AA41" s="5" t="s">
        <v>85</v>
      </c>
      <c r="AB41" s="3">
        <f t="shared" si="2"/>
        <v>1549.8674010216705</v>
      </c>
      <c r="AC41" s="3">
        <f t="shared" si="3"/>
        <v>1431.9701011799632</v>
      </c>
      <c r="AD41" s="3">
        <f t="shared" si="4"/>
        <v>623.12903749920451</v>
      </c>
      <c r="AE41" s="3">
        <f t="shared" si="5"/>
        <v>260.52319845702431</v>
      </c>
      <c r="AF41" s="3">
        <f t="shared" si="6"/>
        <v>120.08121031348841</v>
      </c>
      <c r="AG41" s="3">
        <f t="shared" si="7"/>
        <v>4109.9014248481462</v>
      </c>
      <c r="AH41" s="3">
        <f t="shared" si="8"/>
        <v>1090.2353475281004</v>
      </c>
      <c r="AI41" s="3">
        <f t="shared" si="9"/>
        <v>103.46643060614974</v>
      </c>
      <c r="AJ41" s="3">
        <f t="shared" si="10"/>
        <v>4.2262970804135191</v>
      </c>
      <c r="AK41" s="3">
        <f t="shared" si="11"/>
        <v>176.99027179227207</v>
      </c>
      <c r="AL41" s="3">
        <f t="shared" si="12"/>
        <v>9470.3907203264316</v>
      </c>
      <c r="AM41" s="5" t="s">
        <v>85</v>
      </c>
    </row>
    <row r="42" spans="1:39" ht="15.5" x14ac:dyDescent="0.35">
      <c r="A42" s="4" t="s">
        <v>66</v>
      </c>
      <c r="D42" s="3"/>
      <c r="E42" s="19">
        <f>+E39*$N$2+E40+E41</f>
        <v>2067.5779911358122</v>
      </c>
      <c r="F42" s="19"/>
      <c r="G42" s="19">
        <f>+G39*$N$2+G40+G41</f>
        <v>1966.6853661498574</v>
      </c>
      <c r="H42" s="19"/>
      <c r="I42" s="19">
        <f>+I39*$N$2+I40+I41</f>
        <v>793.71672971646797</v>
      </c>
      <c r="J42" s="19"/>
      <c r="K42" s="19">
        <f>+K39*$N$2+K40+K41</f>
        <v>415.31077257498492</v>
      </c>
      <c r="L42" s="19"/>
      <c r="M42" s="19">
        <f>+M39*$N$2+M40+M41</f>
        <v>155.05021061377761</v>
      </c>
      <c r="N42" s="19"/>
      <c r="O42" s="19">
        <f>+O39*$N$2+O40+O41</f>
        <v>5823.5031363713297</v>
      </c>
      <c r="P42" s="19"/>
      <c r="Q42" s="19">
        <f>+Q39*$N$2+Q40+Q41</f>
        <v>1639.3482884042837</v>
      </c>
      <c r="R42" s="19"/>
      <c r="S42" s="19">
        <f>+S39*$N$2+S40+S41</f>
        <v>133.35868879308234</v>
      </c>
      <c r="T42" s="19"/>
      <c r="U42" s="19">
        <f>+U39*$N$2+U40+U41</f>
        <v>6.5993258276643108</v>
      </c>
      <c r="V42" s="19"/>
      <c r="W42" s="19">
        <f>+W39*$N$2+W40+W41</f>
        <v>273.16815856016387</v>
      </c>
      <c r="X42" s="19">
        <f>+X39*$N$2+X40+X41</f>
        <v>13274.318668147425</v>
      </c>
      <c r="Y42">
        <f>0.00093*X42</f>
        <v>12.345116361377107</v>
      </c>
      <c r="AA42" s="4" t="s">
        <v>66</v>
      </c>
      <c r="AB42" s="3">
        <f t="shared" si="2"/>
        <v>2067.5779911358122</v>
      </c>
      <c r="AC42" s="3">
        <f t="shared" si="3"/>
        <v>1966.6853661498574</v>
      </c>
      <c r="AD42" s="3">
        <f t="shared" si="4"/>
        <v>793.71672971646797</v>
      </c>
      <c r="AE42" s="3">
        <f t="shared" si="5"/>
        <v>415.31077257498492</v>
      </c>
      <c r="AF42" s="3">
        <f t="shared" si="6"/>
        <v>155.05021061377761</v>
      </c>
      <c r="AG42" s="3">
        <f t="shared" si="7"/>
        <v>5823.5031363713297</v>
      </c>
      <c r="AH42" s="3">
        <f t="shared" si="8"/>
        <v>1639.3482884042837</v>
      </c>
      <c r="AI42" s="3">
        <f t="shared" si="9"/>
        <v>133.35868879308234</v>
      </c>
      <c r="AJ42" s="3">
        <f t="shared" si="10"/>
        <v>6.5993258276643108</v>
      </c>
      <c r="AK42" s="3">
        <f t="shared" si="11"/>
        <v>273.16815856016387</v>
      </c>
      <c r="AL42" s="3">
        <f t="shared" si="12"/>
        <v>13274.318668147424</v>
      </c>
      <c r="AM42" s="4" t="s">
        <v>66</v>
      </c>
    </row>
    <row r="43" spans="1:39" ht="15.5" x14ac:dyDescent="0.35">
      <c r="A43" s="4" t="s">
        <v>67</v>
      </c>
      <c r="B43" s="21">
        <f>+E43/(E43+E45+E46)</f>
        <v>0.35464974173037989</v>
      </c>
      <c r="E43" s="3">
        <f>+E21</f>
        <v>717.09448114664235</v>
      </c>
      <c r="F43" s="3"/>
      <c r="G43" s="3">
        <f>+F21</f>
        <v>567.46538774026965</v>
      </c>
      <c r="H43" s="3"/>
      <c r="I43" s="3">
        <f>+G21</f>
        <v>546.02555505810733</v>
      </c>
      <c r="J43" s="3"/>
      <c r="K43" s="3">
        <f>+H21</f>
        <v>346.27174540996123</v>
      </c>
      <c r="L43" s="3"/>
      <c r="M43" s="3">
        <f>+I21</f>
        <v>47.012469991291823</v>
      </c>
      <c r="N43" s="3"/>
      <c r="O43" s="3">
        <f>+J21</f>
        <v>3517.6180998182303</v>
      </c>
      <c r="P43" s="3"/>
      <c r="Q43" s="3">
        <f>+K21</f>
        <v>910.35244229525927</v>
      </c>
      <c r="R43" s="3"/>
      <c r="S43" s="3">
        <f>+L21</f>
        <v>15.562516663698167</v>
      </c>
      <c r="T43" s="3"/>
      <c r="U43" s="3">
        <f>+M21</f>
        <v>3.0931250005960465E-2</v>
      </c>
      <c r="V43" s="3"/>
      <c r="W43" s="3">
        <f>+N21</f>
        <v>0</v>
      </c>
      <c r="X43" s="11">
        <f>+W43+U43+S43+Q43+O43+M43+K43+I43+G43+E43</f>
        <v>6667.4336293734668</v>
      </c>
      <c r="AA43" s="4" t="s">
        <v>67</v>
      </c>
      <c r="AB43" s="3">
        <f t="shared" si="2"/>
        <v>717.09448114664235</v>
      </c>
      <c r="AC43" s="3">
        <f t="shared" si="3"/>
        <v>567.46538774026965</v>
      </c>
      <c r="AD43" s="3">
        <f t="shared" si="4"/>
        <v>546.02555505810733</v>
      </c>
      <c r="AE43" s="3">
        <f t="shared" si="5"/>
        <v>346.27174540996123</v>
      </c>
      <c r="AF43" s="3">
        <f t="shared" si="6"/>
        <v>47.012469991291823</v>
      </c>
      <c r="AG43" s="3">
        <f t="shared" si="7"/>
        <v>3517.6180998182303</v>
      </c>
      <c r="AH43" s="3">
        <f t="shared" si="8"/>
        <v>910.35244229525927</v>
      </c>
      <c r="AI43" s="3">
        <f t="shared" si="9"/>
        <v>15.562516663698167</v>
      </c>
      <c r="AJ43" s="3">
        <f t="shared" si="10"/>
        <v>3.0931250005960465E-2</v>
      </c>
      <c r="AK43" s="3">
        <f t="shared" si="11"/>
        <v>0</v>
      </c>
      <c r="AL43" s="3">
        <f t="shared" si="12"/>
        <v>6667.4336293734659</v>
      </c>
      <c r="AM43" s="4" t="s">
        <v>67</v>
      </c>
    </row>
    <row r="44" spans="1:39" ht="15.5" x14ac:dyDescent="0.35">
      <c r="A44" s="22" t="s">
        <v>105</v>
      </c>
      <c r="B44" s="23"/>
      <c r="C44" s="24"/>
      <c r="D44" s="24"/>
      <c r="E44" s="25">
        <f>+E43/(E40+E41)</f>
        <v>0.34682826196689709</v>
      </c>
      <c r="F44" s="25"/>
      <c r="G44" s="25">
        <f t="shared" ref="G44:X44" si="13">+G43/(G40+G41)</f>
        <v>0.2885389790900747</v>
      </c>
      <c r="H44" s="25"/>
      <c r="I44" s="25">
        <f t="shared" si="13"/>
        <v>0.68793504611293621</v>
      </c>
      <c r="J44" s="25"/>
      <c r="K44" s="25">
        <f t="shared" si="13"/>
        <v>0.8337653831202787</v>
      </c>
      <c r="L44" s="25"/>
      <c r="M44" s="25">
        <f t="shared" si="13"/>
        <v>0.30320803696550636</v>
      </c>
      <c r="N44" s="25"/>
      <c r="O44" s="25">
        <f t="shared" si="13"/>
        <v>0.60403815666356553</v>
      </c>
      <c r="P44" s="25"/>
      <c r="Q44" s="25">
        <f t="shared" si="13"/>
        <v>0.55531362599059553</v>
      </c>
      <c r="R44" s="25"/>
      <c r="S44" s="25">
        <f t="shared" si="13"/>
        <v>0.11669668324232531</v>
      </c>
      <c r="T44" s="25"/>
      <c r="U44" s="25">
        <f t="shared" si="13"/>
        <v>4.6870317989599723E-3</v>
      </c>
      <c r="V44" s="25"/>
      <c r="W44" s="25">
        <f t="shared" si="13"/>
        <v>0</v>
      </c>
      <c r="X44" s="25">
        <f t="shared" si="13"/>
        <v>0.50228066660569171</v>
      </c>
      <c r="AA44" s="4" t="s">
        <v>105</v>
      </c>
      <c r="AB44" s="17">
        <f t="shared" si="2"/>
        <v>0.34682826196689709</v>
      </c>
      <c r="AC44" s="17">
        <f t="shared" si="3"/>
        <v>0.2885389790900747</v>
      </c>
      <c r="AD44" s="16">
        <f t="shared" si="4"/>
        <v>0.68793504611293621</v>
      </c>
      <c r="AE44" s="16">
        <f t="shared" si="5"/>
        <v>0.8337653831202787</v>
      </c>
      <c r="AF44" s="17">
        <f t="shared" si="6"/>
        <v>0.30320803696550636</v>
      </c>
      <c r="AG44" s="17">
        <f t="shared" si="7"/>
        <v>0.60403815666356553</v>
      </c>
      <c r="AH44" s="17">
        <f t="shared" si="8"/>
        <v>0.55531362599059553</v>
      </c>
      <c r="AI44" s="17">
        <f t="shared" si="9"/>
        <v>0.11669668324232531</v>
      </c>
      <c r="AJ44" s="17">
        <f t="shared" si="10"/>
        <v>4.6870317989599723E-3</v>
      </c>
      <c r="AK44" s="17">
        <f t="shared" si="11"/>
        <v>0</v>
      </c>
      <c r="AL44" s="17">
        <f>+X44</f>
        <v>0.50228066660569171</v>
      </c>
      <c r="AM44" s="4" t="s">
        <v>105</v>
      </c>
    </row>
    <row r="45" spans="1:39" ht="15.5" x14ac:dyDescent="0.35">
      <c r="A45" s="4" t="s">
        <v>106</v>
      </c>
      <c r="B45" s="21">
        <f>1-B43</f>
        <v>0.64535025826962011</v>
      </c>
      <c r="E45" s="3">
        <f t="shared" ref="E45:E52" si="14">+E22</f>
        <v>1249.3974592841314</v>
      </c>
      <c r="F45" s="3"/>
      <c r="G45" s="3">
        <f t="shared" ref="G45:G52" si="15">+F22</f>
        <v>1260.6145654986622</v>
      </c>
      <c r="H45" s="3"/>
      <c r="I45" s="3">
        <f t="shared" ref="I45:I52" si="16">+G22</f>
        <v>138.60969635616192</v>
      </c>
      <c r="J45" s="3"/>
      <c r="K45" s="3">
        <f t="shared" ref="K45:K52" si="17">+H22</f>
        <v>53.839174002547729</v>
      </c>
      <c r="L45" s="3"/>
      <c r="M45" s="3">
        <f t="shared" ref="M45:M52" si="18">+I22</f>
        <v>100.64969578634373</v>
      </c>
      <c r="N45" s="3"/>
      <c r="O45" s="3">
        <f t="shared" ref="O45:O52" si="19">+J22</f>
        <v>1586.8776445463122</v>
      </c>
      <c r="P45" s="3"/>
      <c r="Q45" s="3">
        <f t="shared" ref="Q45:Q52" si="20">+K22</f>
        <v>578.88869276901255</v>
      </c>
      <c r="R45" s="3"/>
      <c r="S45" s="3">
        <f t="shared" ref="S45:S52" si="21">+L22</f>
        <v>54.558228859299177</v>
      </c>
      <c r="T45" s="3"/>
      <c r="U45" s="3">
        <f t="shared" ref="U45:U52" si="22">+M22</f>
        <v>6.3784153445846259E-2</v>
      </c>
      <c r="V45" s="3"/>
      <c r="W45" s="3">
        <f t="shared" ref="W45:W52" si="23">+N22</f>
        <v>0</v>
      </c>
      <c r="X45" s="11">
        <f>+W45+U45+S45+Q45+O45+M45+K45+I45+G45+E45</f>
        <v>5023.4989412559171</v>
      </c>
      <c r="AA45" s="4" t="s">
        <v>68</v>
      </c>
      <c r="AB45" s="3">
        <f t="shared" si="2"/>
        <v>1249.3974592841314</v>
      </c>
      <c r="AC45" s="3">
        <f t="shared" si="3"/>
        <v>1260.6145654986622</v>
      </c>
      <c r="AD45" s="3">
        <f t="shared" si="4"/>
        <v>138.60969635616192</v>
      </c>
      <c r="AE45" s="3">
        <f t="shared" si="5"/>
        <v>53.839174002547729</v>
      </c>
      <c r="AF45" s="3">
        <f t="shared" si="6"/>
        <v>100.64969578634373</v>
      </c>
      <c r="AG45" s="3">
        <f t="shared" si="7"/>
        <v>1586.8776445463122</v>
      </c>
      <c r="AH45" s="3">
        <f t="shared" si="8"/>
        <v>578.88869276901255</v>
      </c>
      <c r="AI45" s="3">
        <f t="shared" si="9"/>
        <v>54.558228859299177</v>
      </c>
      <c r="AJ45" s="3">
        <f t="shared" si="10"/>
        <v>6.3784153445846259E-2</v>
      </c>
      <c r="AK45" s="3">
        <f t="shared" si="11"/>
        <v>0</v>
      </c>
      <c r="AL45" s="3">
        <f>SUM(AB45:AK45)</f>
        <v>5023.4989412559171</v>
      </c>
      <c r="AM45" s="4" t="s">
        <v>68</v>
      </c>
    </row>
    <row r="46" spans="1:39" ht="15.5" x14ac:dyDescent="0.35">
      <c r="A46" s="4" t="s">
        <v>86</v>
      </c>
      <c r="B46" s="3"/>
      <c r="E46" s="3">
        <f t="shared" si="14"/>
        <v>55.487485376361604</v>
      </c>
      <c r="F46" s="3"/>
      <c r="G46" s="3">
        <f t="shared" si="15"/>
        <v>72.478146828381043</v>
      </c>
      <c r="H46" s="3"/>
      <c r="I46" s="3">
        <f t="shared" si="16"/>
        <v>35.753254505628107</v>
      </c>
      <c r="J46" s="3"/>
      <c r="K46" s="3">
        <f t="shared" si="17"/>
        <v>10.759507758299197</v>
      </c>
      <c r="L46" s="3"/>
      <c r="M46" s="3">
        <f t="shared" si="18"/>
        <v>6.9325583732260432</v>
      </c>
      <c r="N46" s="3"/>
      <c r="O46" s="3">
        <f t="shared" si="19"/>
        <v>532.08312782260998</v>
      </c>
      <c r="P46" s="3"/>
      <c r="Q46" s="3">
        <f t="shared" si="20"/>
        <v>92.871215465655865</v>
      </c>
      <c r="R46" s="3"/>
      <c r="S46" s="3">
        <f t="shared" si="21"/>
        <v>3.0038613669171488</v>
      </c>
      <c r="T46" s="3"/>
      <c r="U46" s="3">
        <f t="shared" si="22"/>
        <v>0.65753997879672887</v>
      </c>
      <c r="V46" s="3"/>
      <c r="W46" s="3">
        <f t="shared" si="23"/>
        <v>0</v>
      </c>
      <c r="X46" s="11">
        <f>+W46+U46+S46+Q46+O46+M46+K46+I46+G46+E46</f>
        <v>810.02669747587561</v>
      </c>
      <c r="Y46">
        <f>+X46/X42</f>
        <v>6.1022092186138813E-2</v>
      </c>
      <c r="AA46" s="4" t="s">
        <v>86</v>
      </c>
      <c r="AB46" s="3">
        <f t="shared" si="2"/>
        <v>55.487485376361604</v>
      </c>
      <c r="AC46" s="3">
        <f t="shared" si="3"/>
        <v>72.478146828381043</v>
      </c>
      <c r="AD46" s="3">
        <f t="shared" si="4"/>
        <v>35.753254505628107</v>
      </c>
      <c r="AE46" s="3">
        <f t="shared" si="5"/>
        <v>10.759507758299197</v>
      </c>
      <c r="AF46" s="3">
        <f t="shared" si="6"/>
        <v>6.9325583732260432</v>
      </c>
      <c r="AG46" s="3">
        <f t="shared" si="7"/>
        <v>532.08312782260998</v>
      </c>
      <c r="AH46" s="3">
        <f t="shared" si="8"/>
        <v>92.871215465655865</v>
      </c>
      <c r="AI46" s="3">
        <f t="shared" si="9"/>
        <v>3.0038613669171488</v>
      </c>
      <c r="AJ46" s="3">
        <f t="shared" si="10"/>
        <v>0.65753997879672887</v>
      </c>
      <c r="AK46" s="3">
        <f t="shared" si="11"/>
        <v>0</v>
      </c>
      <c r="AL46" s="3">
        <f>SUM(AB46:AK46)</f>
        <v>810.02669747587572</v>
      </c>
      <c r="AM46" s="4" t="s">
        <v>69</v>
      </c>
    </row>
    <row r="47" spans="1:39" ht="15.5" x14ac:dyDescent="0.35">
      <c r="A47" s="22" t="s">
        <v>107</v>
      </c>
      <c r="E47" s="26">
        <f t="shared" si="14"/>
        <v>31.068099190430427</v>
      </c>
      <c r="F47" s="26"/>
      <c r="G47" s="26">
        <f t="shared" si="15"/>
        <v>30.409079490127915</v>
      </c>
      <c r="H47" s="26"/>
      <c r="I47" s="26">
        <f t="shared" si="16"/>
        <v>32.152667304017982</v>
      </c>
      <c r="J47" s="26"/>
      <c r="K47" s="26">
        <f t="shared" si="17"/>
        <v>22.733921630341726</v>
      </c>
      <c r="L47" s="26"/>
      <c r="M47" s="26">
        <f t="shared" si="18"/>
        <v>40.427394598918895</v>
      </c>
      <c r="N47" s="26"/>
      <c r="O47" s="26">
        <f t="shared" si="19"/>
        <v>24.07118054042046</v>
      </c>
      <c r="P47" s="26"/>
      <c r="Q47" s="26">
        <f t="shared" si="20"/>
        <v>20.787294966193159</v>
      </c>
      <c r="R47" s="26"/>
      <c r="S47" s="26">
        <f t="shared" si="21"/>
        <v>45.624049871606161</v>
      </c>
      <c r="T47" s="26"/>
      <c r="U47" s="26">
        <f t="shared" si="22"/>
        <v>0</v>
      </c>
      <c r="V47" s="26"/>
      <c r="W47" s="26">
        <f t="shared" si="23"/>
        <v>25.63405311401231</v>
      </c>
      <c r="X47" s="27">
        <f>+O24</f>
        <v>26.752817060416838</v>
      </c>
      <c r="AA47" s="4" t="s">
        <v>107</v>
      </c>
      <c r="AB47" s="19">
        <f t="shared" si="2"/>
        <v>31.068099190430427</v>
      </c>
      <c r="AC47" s="19">
        <f t="shared" si="3"/>
        <v>30.409079490127915</v>
      </c>
      <c r="AD47" s="3">
        <f t="shared" si="4"/>
        <v>32.152667304017982</v>
      </c>
      <c r="AE47" s="3">
        <f t="shared" si="5"/>
        <v>22.733921630341726</v>
      </c>
      <c r="AF47" s="19">
        <f t="shared" si="6"/>
        <v>40.427394598918895</v>
      </c>
      <c r="AG47" s="19">
        <f t="shared" si="7"/>
        <v>24.07118054042046</v>
      </c>
      <c r="AH47" s="19">
        <f t="shared" si="8"/>
        <v>20.787294966193159</v>
      </c>
      <c r="AI47" s="19">
        <f t="shared" si="9"/>
        <v>45.624049871606161</v>
      </c>
      <c r="AJ47" s="19">
        <f t="shared" si="10"/>
        <v>0</v>
      </c>
      <c r="AK47" s="19">
        <f t="shared" si="11"/>
        <v>25.63405311401231</v>
      </c>
      <c r="AL47" s="19">
        <f>+X47</f>
        <v>26.752817060416838</v>
      </c>
      <c r="AM47" s="4" t="s">
        <v>107</v>
      </c>
    </row>
    <row r="48" spans="1:39" ht="15.5" x14ac:dyDescent="0.35">
      <c r="A48" s="4" t="s">
        <v>88</v>
      </c>
      <c r="E48" s="3">
        <f t="shared" si="14"/>
        <v>1158.1345080577141</v>
      </c>
      <c r="F48" s="3"/>
      <c r="G48" s="3">
        <f t="shared" si="15"/>
        <v>1092.980614478432</v>
      </c>
      <c r="H48" s="3"/>
      <c r="I48" s="3">
        <f t="shared" si="16"/>
        <v>447.55894815472982</v>
      </c>
      <c r="J48" s="3"/>
      <c r="K48" s="3">
        <f t="shared" si="17"/>
        <v>219.7641651697563</v>
      </c>
      <c r="L48" s="3"/>
      <c r="M48" s="3">
        <f t="shared" si="18"/>
        <v>85.394099499350759</v>
      </c>
      <c r="N48" s="3"/>
      <c r="O48" s="3">
        <f t="shared" si="19"/>
        <v>3192.5719809875141</v>
      </c>
      <c r="P48" s="3"/>
      <c r="Q48" s="3">
        <f t="shared" si="20"/>
        <v>863.69973270538435</v>
      </c>
      <c r="R48" s="3"/>
      <c r="S48" s="3">
        <f t="shared" si="21"/>
        <v>74.43654874718797</v>
      </c>
      <c r="T48" s="3"/>
      <c r="U48" s="3">
        <f t="shared" si="22"/>
        <v>0</v>
      </c>
      <c r="V48" s="3"/>
      <c r="W48" s="3">
        <f t="shared" si="23"/>
        <v>125.51870869946688</v>
      </c>
      <c r="X48" s="11">
        <f>+W48+U48+S48+Q48+O48+M48+K48+I48+G48+E48</f>
        <v>7260.0593064995355</v>
      </c>
      <c r="AA48" s="4" t="s">
        <v>88</v>
      </c>
      <c r="AB48" s="3">
        <f t="shared" si="2"/>
        <v>1158.1345080577141</v>
      </c>
      <c r="AC48" s="3">
        <f t="shared" si="3"/>
        <v>1092.980614478432</v>
      </c>
      <c r="AD48" s="3">
        <f t="shared" si="4"/>
        <v>447.55894815472982</v>
      </c>
      <c r="AE48" s="3">
        <f t="shared" si="5"/>
        <v>219.7641651697563</v>
      </c>
      <c r="AF48" s="3">
        <f t="shared" si="6"/>
        <v>85.394099499350759</v>
      </c>
      <c r="AG48" s="3">
        <f t="shared" si="7"/>
        <v>3192.5719809875141</v>
      </c>
      <c r="AH48" s="3">
        <f t="shared" si="8"/>
        <v>863.69973270538435</v>
      </c>
      <c r="AI48" s="3">
        <f t="shared" si="9"/>
        <v>74.43654874718797</v>
      </c>
      <c r="AJ48" s="3">
        <f t="shared" si="10"/>
        <v>0</v>
      </c>
      <c r="AK48" s="3">
        <f t="shared" si="11"/>
        <v>125.51870869946688</v>
      </c>
      <c r="AL48" s="3">
        <f t="shared" ref="AL48:AL53" si="24">SUM(AB48:AK48)</f>
        <v>7260.0593064995364</v>
      </c>
      <c r="AM48" s="4" t="s">
        <v>88</v>
      </c>
    </row>
    <row r="49" spans="1:39" ht="15.5" x14ac:dyDescent="0.35">
      <c r="A49" s="22" t="s">
        <v>89</v>
      </c>
      <c r="E49" s="3">
        <f t="shared" si="14"/>
        <v>481.5143414695587</v>
      </c>
      <c r="F49" s="3"/>
      <c r="G49" s="3">
        <f t="shared" si="15"/>
        <v>435.44892634268018</v>
      </c>
      <c r="H49" s="3"/>
      <c r="I49" s="3">
        <f t="shared" si="16"/>
        <v>200.35260630184865</v>
      </c>
      <c r="J49" s="3"/>
      <c r="K49" s="3">
        <f t="shared" si="17"/>
        <v>59.227139766079546</v>
      </c>
      <c r="L49" s="3"/>
      <c r="M49" s="3">
        <f t="shared" si="18"/>
        <v>48.545704732591652</v>
      </c>
      <c r="N49" s="3"/>
      <c r="O49" s="3">
        <f t="shared" si="19"/>
        <v>989.30179200851023</v>
      </c>
      <c r="P49" s="3"/>
      <c r="Q49" s="3">
        <f t="shared" si="20"/>
        <v>226.63043751636732</v>
      </c>
      <c r="R49" s="3"/>
      <c r="S49" s="3">
        <f t="shared" si="21"/>
        <v>47.205575900120536</v>
      </c>
      <c r="T49" s="3"/>
      <c r="U49" s="3">
        <f t="shared" si="22"/>
        <v>0</v>
      </c>
      <c r="V49" s="3"/>
      <c r="W49" s="3">
        <f t="shared" si="23"/>
        <v>45.369780277865772</v>
      </c>
      <c r="X49" s="11">
        <f>+W49+U49+S49+Q49+O49+M49+K49+I49+G49+E49</f>
        <v>2533.5963043156225</v>
      </c>
      <c r="AA49" s="4" t="s">
        <v>89</v>
      </c>
      <c r="AB49" s="3">
        <f t="shared" si="2"/>
        <v>481.5143414695587</v>
      </c>
      <c r="AC49" s="3">
        <f t="shared" si="3"/>
        <v>435.44892634268018</v>
      </c>
      <c r="AD49" s="3">
        <f t="shared" si="4"/>
        <v>200.35260630184865</v>
      </c>
      <c r="AE49" s="3">
        <f t="shared" si="5"/>
        <v>59.227139766079546</v>
      </c>
      <c r="AF49" s="3">
        <f t="shared" si="6"/>
        <v>48.545704732591652</v>
      </c>
      <c r="AG49" s="3">
        <f t="shared" si="7"/>
        <v>989.30179200851023</v>
      </c>
      <c r="AH49" s="3">
        <f t="shared" si="8"/>
        <v>226.63043751636732</v>
      </c>
      <c r="AI49" s="3">
        <f t="shared" si="9"/>
        <v>47.205575900120536</v>
      </c>
      <c r="AJ49" s="3">
        <f t="shared" si="10"/>
        <v>0</v>
      </c>
      <c r="AK49" s="3">
        <f t="shared" si="11"/>
        <v>45.369780277865772</v>
      </c>
      <c r="AL49" s="3">
        <f t="shared" si="24"/>
        <v>2533.5963043156225</v>
      </c>
      <c r="AM49" s="4" t="s">
        <v>89</v>
      </c>
    </row>
    <row r="50" spans="1:39" ht="15.5" x14ac:dyDescent="0.35">
      <c r="A50" s="4" t="s">
        <v>90</v>
      </c>
      <c r="E50" s="3">
        <f t="shared" si="14"/>
        <v>1068.3530595521117</v>
      </c>
      <c r="F50" s="3"/>
      <c r="G50" s="3">
        <f t="shared" si="15"/>
        <v>996.52117483728307</v>
      </c>
      <c r="H50" s="3"/>
      <c r="I50" s="3">
        <f t="shared" si="16"/>
        <v>422.77643119735586</v>
      </c>
      <c r="J50" s="3"/>
      <c r="K50" s="3">
        <f t="shared" si="17"/>
        <v>201.29605869094476</v>
      </c>
      <c r="L50" s="3"/>
      <c r="M50" s="3">
        <f t="shared" si="18"/>
        <v>71.535505580896768</v>
      </c>
      <c r="N50" s="3"/>
      <c r="O50" s="3">
        <f t="shared" si="19"/>
        <v>3120.5996328396359</v>
      </c>
      <c r="P50" s="3"/>
      <c r="Q50" s="3">
        <f t="shared" si="20"/>
        <v>863.60491001173307</v>
      </c>
      <c r="R50" s="3"/>
      <c r="S50" s="3">
        <v>0</v>
      </c>
      <c r="T50" s="3"/>
      <c r="U50" s="3">
        <f t="shared" si="22"/>
        <v>4.2262970804135191</v>
      </c>
      <c r="V50" s="3"/>
      <c r="W50" s="3">
        <f t="shared" si="23"/>
        <v>0</v>
      </c>
      <c r="X50" s="11">
        <f>+W50+U50+S50+Q50+O50+M50+K50+I50+G50+E50</f>
        <v>6748.9130697903747</v>
      </c>
      <c r="AA50" s="4" t="s">
        <v>90</v>
      </c>
      <c r="AB50" s="19">
        <f t="shared" si="2"/>
        <v>1068.3530595521117</v>
      </c>
      <c r="AC50" s="19">
        <f t="shared" si="3"/>
        <v>996.52117483728307</v>
      </c>
      <c r="AD50" s="3">
        <f t="shared" si="4"/>
        <v>422.77643119735586</v>
      </c>
      <c r="AE50" s="3">
        <f t="shared" si="5"/>
        <v>201.29605869094476</v>
      </c>
      <c r="AF50" s="19">
        <f t="shared" si="6"/>
        <v>71.535505580896768</v>
      </c>
      <c r="AG50" s="19">
        <f t="shared" si="7"/>
        <v>3120.5996328396359</v>
      </c>
      <c r="AH50" s="19">
        <f t="shared" si="8"/>
        <v>863.60491001173307</v>
      </c>
      <c r="AI50" s="19">
        <f t="shared" si="9"/>
        <v>0</v>
      </c>
      <c r="AJ50" s="19">
        <f t="shared" si="10"/>
        <v>4.2262970804135191</v>
      </c>
      <c r="AK50" s="19">
        <f t="shared" si="11"/>
        <v>0</v>
      </c>
      <c r="AL50" s="19">
        <f t="shared" si="24"/>
        <v>6748.9130697903747</v>
      </c>
      <c r="AM50" s="4" t="s">
        <v>90</v>
      </c>
    </row>
    <row r="51" spans="1:39" ht="15.5" x14ac:dyDescent="0.35">
      <c r="A51" s="4" t="s">
        <v>70</v>
      </c>
      <c r="E51" s="3">
        <f t="shared" si="14"/>
        <v>3</v>
      </c>
      <c r="F51" s="3"/>
      <c r="G51" s="3">
        <f t="shared" si="15"/>
        <v>36</v>
      </c>
      <c r="H51" s="3"/>
      <c r="I51" s="3">
        <f t="shared" si="16"/>
        <v>76.099999999999994</v>
      </c>
      <c r="J51" s="3"/>
      <c r="K51" s="3">
        <f t="shared" si="17"/>
        <v>30.8</v>
      </c>
      <c r="L51" s="3"/>
      <c r="M51" s="3">
        <f t="shared" si="18"/>
        <v>0</v>
      </c>
      <c r="N51" s="3"/>
      <c r="O51" s="3">
        <f t="shared" si="19"/>
        <v>160.1</v>
      </c>
      <c r="P51" s="3"/>
      <c r="Q51" s="3">
        <f t="shared" si="20"/>
        <v>16.600000000000001</v>
      </c>
      <c r="R51" s="3"/>
      <c r="S51" s="3">
        <f t="shared" si="21"/>
        <v>0</v>
      </c>
      <c r="T51" s="3"/>
      <c r="U51" s="3">
        <f t="shared" si="22"/>
        <v>3.8</v>
      </c>
      <c r="V51" s="3"/>
      <c r="W51" s="3">
        <f t="shared" si="23"/>
        <v>1.9</v>
      </c>
      <c r="X51" s="11">
        <f>+W51+U51+S51+Q51+O51+M51+K51+I51+G51+E51</f>
        <v>328.3</v>
      </c>
      <c r="AA51" s="4" t="s">
        <v>70</v>
      </c>
      <c r="AB51" s="3">
        <f t="shared" si="2"/>
        <v>3</v>
      </c>
      <c r="AC51" s="3">
        <f t="shared" si="3"/>
        <v>36</v>
      </c>
      <c r="AD51" s="3">
        <f t="shared" si="4"/>
        <v>76.099999999999994</v>
      </c>
      <c r="AE51" s="3">
        <f t="shared" si="5"/>
        <v>30.8</v>
      </c>
      <c r="AF51" s="3">
        <f t="shared" si="6"/>
        <v>0</v>
      </c>
      <c r="AG51" s="3">
        <f t="shared" si="7"/>
        <v>160.1</v>
      </c>
      <c r="AH51" s="3">
        <f t="shared" si="8"/>
        <v>16.600000000000001</v>
      </c>
      <c r="AI51" s="3">
        <f t="shared" si="9"/>
        <v>0</v>
      </c>
      <c r="AJ51" s="3">
        <f t="shared" si="10"/>
        <v>3.8</v>
      </c>
      <c r="AK51" s="3">
        <f t="shared" si="11"/>
        <v>1.9</v>
      </c>
      <c r="AL51" s="3">
        <f t="shared" si="24"/>
        <v>328.3</v>
      </c>
      <c r="AM51" s="4" t="s">
        <v>70</v>
      </c>
    </row>
    <row r="52" spans="1:39" ht="15.5" x14ac:dyDescent="0.35">
      <c r="A52" s="4" t="s">
        <v>71</v>
      </c>
      <c r="E52" s="3">
        <f t="shared" si="14"/>
        <v>1163.3523266546856</v>
      </c>
      <c r="F52" s="3"/>
      <c r="G52" s="3">
        <f t="shared" si="15"/>
        <v>1064.2886956286375</v>
      </c>
      <c r="H52" s="3"/>
      <c r="I52" s="3">
        <f t="shared" si="16"/>
        <v>198.31634066899346</v>
      </c>
      <c r="J52" s="3"/>
      <c r="K52" s="3">
        <f t="shared" si="17"/>
        <v>54.644685909716074</v>
      </c>
      <c r="L52" s="3"/>
      <c r="M52" s="3">
        <f t="shared" si="18"/>
        <v>73.046275377282626</v>
      </c>
      <c r="N52" s="3"/>
      <c r="O52" s="3">
        <f t="shared" si="19"/>
        <v>1862.9003800021594</v>
      </c>
      <c r="P52" s="3"/>
      <c r="Q52" s="3">
        <f t="shared" si="20"/>
        <v>347.94336760532394</v>
      </c>
      <c r="R52" s="3"/>
      <c r="S52" s="3">
        <f t="shared" si="21"/>
        <v>60.800701997949062</v>
      </c>
      <c r="T52" s="3"/>
      <c r="U52" s="3">
        <f t="shared" si="22"/>
        <v>0</v>
      </c>
      <c r="V52" s="3"/>
      <c r="W52" s="3">
        <f t="shared" si="23"/>
        <v>50.472999869336554</v>
      </c>
      <c r="X52" s="11">
        <f>+W52+U52+S52+Q52+O52+M52+K52+I52+G52+E52</f>
        <v>4875.7657737140835</v>
      </c>
      <c r="AA52" s="4" t="s">
        <v>71</v>
      </c>
      <c r="AB52" s="3">
        <f t="shared" si="2"/>
        <v>1163.3523266546856</v>
      </c>
      <c r="AC52" s="3">
        <f t="shared" si="3"/>
        <v>1064.2886956286375</v>
      </c>
      <c r="AD52" s="3">
        <f t="shared" si="4"/>
        <v>198.31634066899346</v>
      </c>
      <c r="AE52" s="3">
        <f t="shared" si="5"/>
        <v>54.644685909716074</v>
      </c>
      <c r="AF52" s="3">
        <f t="shared" si="6"/>
        <v>73.046275377282626</v>
      </c>
      <c r="AG52" s="3">
        <f t="shared" si="7"/>
        <v>1862.9003800021594</v>
      </c>
      <c r="AH52" s="3">
        <f t="shared" si="8"/>
        <v>347.94336760532394</v>
      </c>
      <c r="AI52" s="3">
        <f t="shared" si="9"/>
        <v>60.800701997949062</v>
      </c>
      <c r="AJ52" s="3">
        <f t="shared" si="10"/>
        <v>0</v>
      </c>
      <c r="AK52" s="3">
        <f t="shared" si="11"/>
        <v>50.472999869336554</v>
      </c>
      <c r="AL52" s="3">
        <f t="shared" si="24"/>
        <v>4875.7657737140835</v>
      </c>
      <c r="AM52" s="4" t="s">
        <v>71</v>
      </c>
    </row>
    <row r="53" spans="1:39" ht="15.5" x14ac:dyDescent="0.35">
      <c r="A53" s="4" t="s">
        <v>108</v>
      </c>
      <c r="E53" s="2">
        <f>0.001*(35*E43+25*E45+25*E46)</f>
        <v>57.720430456644806</v>
      </c>
      <c r="F53" s="2"/>
      <c r="G53" s="2">
        <f>0.001*(35*G43+25*G45+25*G46+35*G44*G39+25*(1-G44)*G39)</f>
        <v>72.517594662987577</v>
      </c>
      <c r="H53" s="2"/>
      <c r="I53" s="2">
        <f>0.001*(35*I43+25*I45+25*I46+35*I44*I39+25*(1-I44)*I39)</f>
        <v>30.926325675977523</v>
      </c>
      <c r="J53" s="2"/>
      <c r="K53" s="2">
        <f>0.001*(35*K43+25*K45+25*K46+35*K44*K39+25*(1-K44)*K39)</f>
        <v>23.002906587047807</v>
      </c>
      <c r="L53" s="2"/>
      <c r="M53" s="2">
        <f>0.001*(35*M43+25*M45+25*M46+35*M44*M39+25*(1-M44)*M39)</f>
        <v>5.2960407385560853</v>
      </c>
      <c r="N53" s="2"/>
      <c r="O53" s="2">
        <f>0.001*(35*O43+25*O45+25*O46+35*O44*O39+25*(1-O44)*O39)</f>
        <v>250.63240234326193</v>
      </c>
      <c r="P53" s="2"/>
      <c r="Q53" s="2">
        <f>0.001*(35*Q43+25*Q45+25*Q46+35*Q44*Q39+25*(1-Q44)*Q39)</f>
        <v>69.470521917210803</v>
      </c>
      <c r="R53" s="2"/>
      <c r="S53" s="2">
        <f>0.001*(35*S43+25*S45+25*S46+35*S44*S39+25*(1-S44)*S39)</f>
        <v>2.9114044945747</v>
      </c>
      <c r="T53" s="2"/>
      <c r="U53" s="2">
        <f>0.001*(35*U43+25*U45+25*U46+35*U44*U39+25*(1-U44)*U39)</f>
        <v>0.10387974585121987</v>
      </c>
      <c r="V53" s="2"/>
      <c r="W53" s="2">
        <f>0.001*(35*W43+25*W45+25*W46+35*W44*W39+25*(1-W44)*W39)</f>
        <v>3.0427569810682691</v>
      </c>
      <c r="X53" s="2">
        <f>SUM(E53:W53)</f>
        <v>515.62426360318079</v>
      </c>
      <c r="AA53" s="4" t="s">
        <v>109</v>
      </c>
      <c r="AB53" s="2">
        <f>+E54</f>
        <v>58.860394589861741</v>
      </c>
      <c r="AC53" s="2">
        <f>+G54</f>
        <v>54.841788031149129</v>
      </c>
      <c r="AD53" s="2">
        <f>+I54</f>
        <v>25.303173793492775</v>
      </c>
      <c r="AE53" s="2">
        <f>+K54</f>
        <v>13.845486768474235</v>
      </c>
      <c r="AF53" s="2">
        <f>+M54</f>
        <v>4.3463799652573591</v>
      </c>
      <c r="AG53" s="2">
        <f>+O54</f>
        <v>180.76375940746556</v>
      </c>
      <c r="AH53" s="2">
        <f>+Q54</f>
        <v>50.08723163305968</v>
      </c>
      <c r="AI53" s="2">
        <f>+S54</f>
        <v>3.4895923864640404</v>
      </c>
      <c r="AJ53" s="2">
        <f>+U54</f>
        <v>0.16529245819166738</v>
      </c>
      <c r="AK53" s="2">
        <f>+W54</f>
        <v>6.8292039640040967</v>
      </c>
      <c r="AL53" s="3">
        <f t="shared" si="24"/>
        <v>398.53230299742029</v>
      </c>
      <c r="AM53" s="4" t="s">
        <v>109</v>
      </c>
    </row>
    <row r="54" spans="1:39" ht="15.5" x14ac:dyDescent="0.35">
      <c r="A54" s="4" t="s">
        <v>110</v>
      </c>
      <c r="E54" s="2">
        <f>+(E44*E42*35+(1-E44)*E42*25)/1000</f>
        <v>58.860394589861741</v>
      </c>
      <c r="F54" s="3"/>
      <c r="G54" s="2">
        <f>+(G44*G42*35+(1-G44)*G42*25)/1000</f>
        <v>54.841788031149129</v>
      </c>
      <c r="H54" s="3"/>
      <c r="I54" s="2">
        <f>+(I44*I42*35+(1-I44)*I42*25)/1000</f>
        <v>25.303173793492775</v>
      </c>
      <c r="J54" s="3"/>
      <c r="K54" s="2">
        <f>+(K44*K42*35+(1-K44)*K42*25)/1000</f>
        <v>13.845486768474235</v>
      </c>
      <c r="L54" s="3"/>
      <c r="M54" s="2">
        <f>+(M44*M42*35+(1-M44)*M42*25)/1000</f>
        <v>4.3463799652573591</v>
      </c>
      <c r="N54" s="3"/>
      <c r="O54" s="2">
        <f>+(O44*O42*35+(1-O44)*O42*25)/1000</f>
        <v>180.76375940746556</v>
      </c>
      <c r="P54" s="3"/>
      <c r="Q54" s="2">
        <f>+(Q44*Q42*35+(1-Q44)*Q42*25)/1000</f>
        <v>50.08723163305968</v>
      </c>
      <c r="R54" s="3"/>
      <c r="S54" s="2">
        <f>+(S44*S42*35+(1-S44)*S42*25)/1000</f>
        <v>3.4895923864640404</v>
      </c>
      <c r="T54" s="3"/>
      <c r="U54" s="2">
        <f>+(U44*U42*35+(1-U44)*U42*25)/1000</f>
        <v>0.16529245819166738</v>
      </c>
      <c r="V54" s="3"/>
      <c r="W54" s="2">
        <f>+(W44*W42*35+(1-W44)*W42*25)/1000</f>
        <v>6.8292039640040967</v>
      </c>
      <c r="X54" s="49">
        <f>+E54+G54+I54+K54+M54+O54+Q54+S54+U54+W54</f>
        <v>398.53230299742029</v>
      </c>
    </row>
    <row r="55" spans="1:39" ht="15.5" x14ac:dyDescent="0.35">
      <c r="A55" s="4" t="s">
        <v>111</v>
      </c>
    </row>
    <row r="56" spans="1:39" ht="15.5" x14ac:dyDescent="0.35">
      <c r="A56" s="4" t="s">
        <v>231</v>
      </c>
      <c r="E56" s="3">
        <f>0.00093*E41</f>
        <v>1.4413766829501538</v>
      </c>
      <c r="F56" s="3"/>
      <c r="G56" s="3">
        <f>0.00093*G41</f>
        <v>1.3317321940973659</v>
      </c>
      <c r="H56" s="3"/>
      <c r="I56" s="3">
        <f>0.00093*I41</f>
        <v>0.57951000487426019</v>
      </c>
      <c r="J56" s="3"/>
      <c r="K56" s="3">
        <f>0.00093*K41</f>
        <v>0.24228657456503261</v>
      </c>
      <c r="L56" s="3"/>
      <c r="M56" s="3">
        <f>0.00093*M41</f>
        <v>0.11167552559154423</v>
      </c>
      <c r="N56" s="3"/>
      <c r="O56" s="3">
        <f>0.00093*O41</f>
        <v>3.8222083251087762</v>
      </c>
      <c r="P56" s="3"/>
      <c r="Q56" s="3">
        <f>0.00093*Q41</f>
        <v>1.0139188732011335</v>
      </c>
      <c r="R56" s="3"/>
      <c r="S56" s="3">
        <f>0.00093*S41</f>
        <v>9.6223780463719266E-2</v>
      </c>
      <c r="T56" s="3"/>
      <c r="U56" s="3">
        <f>0.00093*U41</f>
        <v>3.9304562847845732E-3</v>
      </c>
      <c r="V56" s="3"/>
      <c r="W56" s="3">
        <f>0.00093*W41</f>
        <v>0.16460095276681302</v>
      </c>
      <c r="X56" s="3">
        <f>0.00093*X41</f>
        <v>8.8074633699035836</v>
      </c>
    </row>
    <row r="57" spans="1:39" ht="15.5" x14ac:dyDescent="0.35">
      <c r="A57" s="4" t="s">
        <v>113</v>
      </c>
      <c r="B57" s="21">
        <f>+E57/(E57+E58)</f>
        <v>0.31068099190430426</v>
      </c>
      <c r="E57" s="28">
        <f>E47/100*E56</f>
        <v>0.44780833756668964</v>
      </c>
      <c r="F57" s="28"/>
      <c r="G57" s="28">
        <f t="shared" ref="G57:W57" si="25">G47/100*G56</f>
        <v>0.40496750149869259</v>
      </c>
      <c r="H57" s="28"/>
      <c r="I57" s="28">
        <f t="shared" si="25"/>
        <v>0.18632792386071925</v>
      </c>
      <c r="J57" s="28"/>
      <c r="K57" s="28">
        <f t="shared" si="25"/>
        <v>5.5081239982453976E-2</v>
      </c>
      <c r="L57" s="28"/>
      <c r="M57" s="28">
        <f t="shared" si="25"/>
        <v>4.5147505401310239E-2</v>
      </c>
      <c r="N57" s="28"/>
      <c r="O57" s="28">
        <f t="shared" si="25"/>
        <v>0.92005066656791457</v>
      </c>
      <c r="P57" s="28"/>
      <c r="Q57" s="28">
        <f t="shared" si="25"/>
        <v>0.21076630689022163</v>
      </c>
      <c r="R57" s="28"/>
      <c r="S57" s="28">
        <f>S47/100*S56</f>
        <v>4.3901185587112104E-2</v>
      </c>
      <c r="T57" s="28"/>
      <c r="U57" s="28">
        <f t="shared" si="25"/>
        <v>0</v>
      </c>
      <c r="V57" s="28"/>
      <c r="W57" s="28">
        <f t="shared" si="25"/>
        <v>4.2193895658415172E-2</v>
      </c>
      <c r="X57" s="28">
        <f>+W57+U57+S57+Q57+O57+M57+K57+I57+G57+E57</f>
        <v>2.3562445630135294</v>
      </c>
      <c r="Y57" s="3"/>
    </row>
    <row r="58" spans="1:39" ht="15.5" x14ac:dyDescent="0.35">
      <c r="A58" s="29" t="s">
        <v>114</v>
      </c>
      <c r="B58" s="21">
        <f>1-B57</f>
        <v>0.68931900809569568</v>
      </c>
      <c r="E58" s="30">
        <f>E56-E57</f>
        <v>0.99356834538346406</v>
      </c>
      <c r="F58" s="30"/>
      <c r="G58" s="30">
        <f t="shared" ref="G58:W58" si="26">G56-G57</f>
        <v>0.92676469259867322</v>
      </c>
      <c r="H58" s="30"/>
      <c r="I58" s="30">
        <f t="shared" si="26"/>
        <v>0.39318208101354091</v>
      </c>
      <c r="J58" s="30"/>
      <c r="K58" s="30">
        <f t="shared" si="26"/>
        <v>0.18720533458257863</v>
      </c>
      <c r="L58" s="30"/>
      <c r="M58" s="30">
        <f t="shared" si="26"/>
        <v>6.6528020190233988E-2</v>
      </c>
      <c r="N58" s="30"/>
      <c r="O58" s="30">
        <f t="shared" si="26"/>
        <v>2.9021576585408617</v>
      </c>
      <c r="P58" s="30"/>
      <c r="Q58" s="30">
        <f t="shared" si="26"/>
        <v>0.80315256631091181</v>
      </c>
      <c r="R58" s="30"/>
      <c r="S58" s="30">
        <f t="shared" si="26"/>
        <v>5.2322594876607162E-2</v>
      </c>
      <c r="T58" s="30"/>
      <c r="U58" s="30">
        <f t="shared" si="26"/>
        <v>3.9304562847845732E-3</v>
      </c>
      <c r="V58" s="30"/>
      <c r="W58" s="30">
        <f t="shared" si="26"/>
        <v>0.12240705710839786</v>
      </c>
      <c r="X58" s="28">
        <f t="shared" ref="X58:X60" si="27">+W58+U58+S58+Q58+O58+M58+K58+I58+G58+E58</f>
        <v>6.4512188068900533</v>
      </c>
    </row>
    <row r="59" spans="1:39" ht="15.5" x14ac:dyDescent="0.35">
      <c r="A59" s="29" t="s">
        <v>115</v>
      </c>
      <c r="E59" s="3">
        <f t="shared" ref="E59:U59" si="28">+E41-E56</f>
        <v>1548.4260243387203</v>
      </c>
      <c r="F59" s="3"/>
      <c r="G59" s="3">
        <f t="shared" si="28"/>
        <v>1430.6383689858658</v>
      </c>
      <c r="H59" s="3"/>
      <c r="I59" s="3">
        <f t="shared" si="28"/>
        <v>622.54952749433028</v>
      </c>
      <c r="J59" s="3"/>
      <c r="K59" s="3">
        <f t="shared" si="28"/>
        <v>260.28091188245929</v>
      </c>
      <c r="L59" s="3"/>
      <c r="M59" s="3">
        <f t="shared" si="28"/>
        <v>119.96953478789686</v>
      </c>
      <c r="N59" s="3"/>
      <c r="O59" s="3">
        <f t="shared" si="28"/>
        <v>4106.0792165230378</v>
      </c>
      <c r="P59" s="3"/>
      <c r="Q59" s="3">
        <f t="shared" si="28"/>
        <v>1089.2214286548992</v>
      </c>
      <c r="R59" s="3"/>
      <c r="S59" s="3">
        <f t="shared" si="28"/>
        <v>103.37020682568603</v>
      </c>
      <c r="T59" s="3"/>
      <c r="U59" s="3">
        <f t="shared" si="28"/>
        <v>4.2223666241287345</v>
      </c>
      <c r="V59" s="3"/>
      <c r="W59" s="3">
        <f t="shared" ref="W59" si="29">+W41-W56</f>
        <v>176.82567083950525</v>
      </c>
      <c r="X59" s="28">
        <f t="shared" si="27"/>
        <v>9461.58325695653</v>
      </c>
    </row>
    <row r="60" spans="1:39" ht="15.5" x14ac:dyDescent="0.35">
      <c r="A60" s="4" t="s">
        <v>116</v>
      </c>
      <c r="B60" s="21">
        <f>+E60/(E60+E61)</f>
        <v>0.31068099190430426</v>
      </c>
      <c r="E60" s="28">
        <f>E47/100*E59</f>
        <v>481.066533131992</v>
      </c>
      <c r="F60" s="28"/>
      <c r="G60" s="28">
        <f t="shared" ref="G60:W60" si="30">G47/100*G59</f>
        <v>435.04395884118145</v>
      </c>
      <c r="H60" s="28"/>
      <c r="I60" s="28">
        <f t="shared" si="30"/>
        <v>200.16627837798794</v>
      </c>
      <c r="J60" s="28"/>
      <c r="K60" s="28">
        <f t="shared" si="30"/>
        <v>59.172058526097096</v>
      </c>
      <c r="L60" s="28"/>
      <c r="M60" s="28">
        <f t="shared" si="30"/>
        <v>48.500557227190335</v>
      </c>
      <c r="N60" s="28"/>
      <c r="O60" s="28">
        <f t="shared" si="30"/>
        <v>988.38174134194242</v>
      </c>
      <c r="P60" s="28"/>
      <c r="Q60" s="28">
        <f t="shared" si="30"/>
        <v>226.41967120947709</v>
      </c>
      <c r="R60" s="28"/>
      <c r="S60" s="28">
        <f t="shared" si="30"/>
        <v>47.161674714533426</v>
      </c>
      <c r="T60" s="28"/>
      <c r="U60" s="28">
        <f t="shared" si="30"/>
        <v>0</v>
      </c>
      <c r="V60" s="28"/>
      <c r="W60" s="28">
        <f t="shared" si="30"/>
        <v>45.327586382207357</v>
      </c>
      <c r="X60" s="28">
        <f t="shared" si="27"/>
        <v>2531.2400597526089</v>
      </c>
    </row>
    <row r="61" spans="1:39" ht="15.5" x14ac:dyDescent="0.35">
      <c r="A61" s="29" t="s">
        <v>114</v>
      </c>
      <c r="B61" s="21">
        <f>1-B60</f>
        <v>0.68931900809569568</v>
      </c>
      <c r="E61" s="30">
        <f>E59-E60</f>
        <v>1067.3594912067283</v>
      </c>
      <c r="F61" s="30"/>
      <c r="G61" s="30">
        <f t="shared" ref="G61:W61" si="31">G59-G60</f>
        <v>995.59441014468439</v>
      </c>
      <c r="H61" s="30"/>
      <c r="I61" s="30">
        <f t="shared" si="31"/>
        <v>422.38324911634231</v>
      </c>
      <c r="J61" s="30"/>
      <c r="K61" s="30">
        <f t="shared" si="31"/>
        <v>201.1088533563622</v>
      </c>
      <c r="L61" s="30"/>
      <c r="M61" s="30">
        <f t="shared" si="31"/>
        <v>71.46897756070652</v>
      </c>
      <c r="N61" s="30"/>
      <c r="O61" s="30">
        <f t="shared" si="31"/>
        <v>3117.6974751810953</v>
      </c>
      <c r="P61" s="30"/>
      <c r="Q61" s="30">
        <f t="shared" si="31"/>
        <v>862.80175744542214</v>
      </c>
      <c r="R61" s="30"/>
      <c r="S61" s="30">
        <f t="shared" si="31"/>
        <v>56.2085321111526</v>
      </c>
      <c r="T61" s="30"/>
      <c r="U61" s="30">
        <f t="shared" si="31"/>
        <v>4.2223666241287345</v>
      </c>
      <c r="V61" s="30"/>
      <c r="W61" s="30">
        <f t="shared" si="31"/>
        <v>131.49808445729789</v>
      </c>
      <c r="X61" s="30">
        <f>X59-X60</f>
        <v>6930.3431972039216</v>
      </c>
      <c r="Y61" s="3"/>
    </row>
    <row r="62" spans="1:39" ht="15.5" x14ac:dyDescent="0.35">
      <c r="A62" s="29" t="s">
        <v>232</v>
      </c>
      <c r="B62" s="21"/>
      <c r="E62" s="3">
        <f>0.00093*E40</f>
        <v>0.48147084880615204</v>
      </c>
      <c r="F62" s="3"/>
      <c r="G62" s="3">
        <f>0.00093*G40</f>
        <v>0.49728519642200164</v>
      </c>
      <c r="H62" s="3"/>
      <c r="I62" s="3">
        <f>0.00093*I40</f>
        <v>0.15864655376205503</v>
      </c>
      <c r="J62" s="3"/>
      <c r="K62" s="3">
        <f>0.00093*K40</f>
        <v>0.14395244392970338</v>
      </c>
      <c r="L62" s="3"/>
      <c r="M62" s="3">
        <f>0.00093*M40</f>
        <v>3.2521170279268957E-2</v>
      </c>
      <c r="N62" s="3"/>
      <c r="O62" s="3">
        <f>0.00093*O40</f>
        <v>1.5936495917165607</v>
      </c>
      <c r="P62" s="3"/>
      <c r="Q62" s="3">
        <f>0.00093*Q40</f>
        <v>0.51067503501485034</v>
      </c>
      <c r="R62" s="3"/>
      <c r="S62" s="3">
        <f>0.00093*S40</f>
        <v>2.7799800113847313E-2</v>
      </c>
      <c r="T62" s="3"/>
      <c r="U62" s="3">
        <f>0.00093*U40</f>
        <v>2.2069167349432366E-3</v>
      </c>
      <c r="V62" s="3"/>
      <c r="W62" s="3">
        <f>0.00093*W40</f>
        <v>8.9445434694139389E-2</v>
      </c>
      <c r="X62" s="3">
        <f>0.00093*X40</f>
        <v>3.537652991473522</v>
      </c>
      <c r="Y62" s="3"/>
    </row>
    <row r="63" spans="1:39" ht="15.5" x14ac:dyDescent="0.35">
      <c r="A63" s="29" t="s">
        <v>233</v>
      </c>
      <c r="B63" s="21"/>
      <c r="E63" s="3">
        <f>0.00093*E39</f>
        <v>0.56189336538537427</v>
      </c>
      <c r="F63" s="3"/>
      <c r="G63" s="3">
        <f>0.00093*G39</f>
        <v>0.6446371823676148</v>
      </c>
      <c r="H63" s="3"/>
      <c r="I63" s="3">
        <f>0.00093*I39</f>
        <v>0.21752050633642128</v>
      </c>
      <c r="J63" s="3"/>
      <c r="K63" s="3">
        <f>0.00093*K39</f>
        <v>0.25855564118470969</v>
      </c>
      <c r="L63" s="3"/>
      <c r="M63" s="3">
        <f>0.00093*M39</f>
        <v>3.1883990329812623E-2</v>
      </c>
      <c r="N63" s="3"/>
      <c r="O63" s="3">
        <f>0.00093*O39</f>
        <v>2.2333432636371588</v>
      </c>
      <c r="P63" s="3"/>
      <c r="Q63" s="3">
        <f>0.00093*Q39</f>
        <v>0.63355838023218702</v>
      </c>
      <c r="R63" s="3"/>
      <c r="S63" s="3">
        <f>0.00093*S39</f>
        <v>3.2970105794706328E-2</v>
      </c>
      <c r="T63" s="3"/>
      <c r="U63" s="3">
        <f>0.00093*U39</f>
        <v>3.1473219758989821E-3</v>
      </c>
      <c r="V63" s="3"/>
      <c r="W63" s="3">
        <f>0.00093*W39</f>
        <v>0.11319055969573961</v>
      </c>
      <c r="X63" s="3">
        <f>0.00093*X39</f>
        <v>4.7307003169396245</v>
      </c>
      <c r="Y63" s="3"/>
    </row>
    <row r="64" spans="1:39" ht="15.5" x14ac:dyDescent="0.35">
      <c r="A64" s="29" t="s">
        <v>119</v>
      </c>
      <c r="B64" s="21"/>
      <c r="E64" s="3">
        <f>+E62+E56+E63</f>
        <v>2.48474089714168</v>
      </c>
      <c r="F64" s="3"/>
      <c r="G64" s="3">
        <f>+G62+G56+G63</f>
        <v>2.4736545728869821</v>
      </c>
      <c r="H64" s="3"/>
      <c r="I64" s="3">
        <f>+I62+I56+I63</f>
        <v>0.95567706497273652</v>
      </c>
      <c r="J64" s="3"/>
      <c r="K64" s="3">
        <f>+K62+K56+K63</f>
        <v>0.6447946596794456</v>
      </c>
      <c r="L64" s="3"/>
      <c r="M64" s="3">
        <f>+M62+M56+M63</f>
        <v>0.17608068620062581</v>
      </c>
      <c r="N64" s="3"/>
      <c r="O64" s="3">
        <f>+O62+O56+O63</f>
        <v>7.6492011804624953</v>
      </c>
      <c r="P64" s="3"/>
      <c r="Q64" s="3">
        <f>+Q62+Q56+Q63</f>
        <v>2.158152288448171</v>
      </c>
      <c r="R64" s="3"/>
      <c r="S64" s="3">
        <f>+S62+S56+S63</f>
        <v>0.1569936863722729</v>
      </c>
      <c r="T64" s="3"/>
      <c r="U64" s="3">
        <f>+U62+U56+U63</f>
        <v>9.2846949956267924E-3</v>
      </c>
      <c r="V64" s="3"/>
      <c r="W64" s="3">
        <f>+W62+W56+W63</f>
        <v>0.36723694715669203</v>
      </c>
      <c r="X64" s="3">
        <f>+X62+X56+X63</f>
        <v>17.07581667831673</v>
      </c>
      <c r="Y64" s="1">
        <f>+X64/X42</f>
        <v>1.2863798967920849E-3</v>
      </c>
    </row>
    <row r="65" spans="1:52" ht="15.5" x14ac:dyDescent="0.35">
      <c r="A65" s="29" t="s">
        <v>120</v>
      </c>
      <c r="B65" s="21"/>
      <c r="E65" s="7">
        <v>1E-3</v>
      </c>
      <c r="F65" s="3"/>
      <c r="G65" s="7">
        <v>1E-3</v>
      </c>
      <c r="H65" s="3"/>
      <c r="I65" s="7">
        <v>1E-3</v>
      </c>
      <c r="J65" s="3"/>
      <c r="K65" s="7">
        <v>1E-3</v>
      </c>
      <c r="L65" s="3"/>
      <c r="M65" s="7">
        <v>1E-3</v>
      </c>
      <c r="N65" s="3"/>
      <c r="O65" s="7">
        <v>1E-3</v>
      </c>
      <c r="P65" s="3"/>
      <c r="Q65" s="7">
        <v>1E-3</v>
      </c>
      <c r="R65" s="3"/>
      <c r="S65" s="7">
        <v>1E-3</v>
      </c>
      <c r="T65" s="3"/>
      <c r="U65" s="7">
        <v>1E-3</v>
      </c>
      <c r="V65" s="3"/>
      <c r="W65" s="7">
        <v>1E-3</v>
      </c>
      <c r="X65" s="7">
        <v>1E-3</v>
      </c>
      <c r="Y65" s="1"/>
    </row>
    <row r="66" spans="1:52" ht="15.5" x14ac:dyDescent="0.35">
      <c r="A66" s="29"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9" t="s">
        <v>122</v>
      </c>
      <c r="E67" s="3"/>
      <c r="F67" s="3"/>
      <c r="G67" s="3"/>
      <c r="H67" s="3"/>
      <c r="I67" s="3"/>
      <c r="J67" s="3"/>
      <c r="K67" s="3"/>
      <c r="L67" s="3"/>
      <c r="M67" s="3"/>
      <c r="N67" s="3"/>
      <c r="O67" s="3"/>
      <c r="P67" s="3"/>
      <c r="Q67" s="3"/>
      <c r="R67" s="3"/>
      <c r="S67" s="3"/>
      <c r="T67" s="3"/>
      <c r="U67" s="3"/>
      <c r="V67" s="3"/>
      <c r="W67" s="3"/>
      <c r="X67" s="3"/>
    </row>
    <row r="68" spans="1:52" ht="15.5" x14ac:dyDescent="0.35">
      <c r="A68" s="29"/>
      <c r="E68" s="3"/>
      <c r="F68" s="3"/>
      <c r="G68" s="3"/>
      <c r="H68" s="3"/>
      <c r="I68" s="3"/>
      <c r="J68" s="3"/>
      <c r="K68" s="3"/>
      <c r="L68" s="3"/>
      <c r="M68" s="3"/>
      <c r="N68" s="3"/>
      <c r="O68" s="3"/>
      <c r="P68" s="3"/>
      <c r="Q68" s="3"/>
      <c r="R68" s="3"/>
      <c r="S68" s="3"/>
      <c r="T68" s="3"/>
      <c r="U68" s="3"/>
      <c r="V68" s="3"/>
      <c r="W68" s="3"/>
    </row>
    <row r="69" spans="1:52" ht="15.5" x14ac:dyDescent="0.35">
      <c r="A69" s="22" t="s">
        <v>123</v>
      </c>
      <c r="D69" s="31" t="s">
        <v>124</v>
      </c>
    </row>
    <row r="70" spans="1:52" ht="23.5" x14ac:dyDescent="0.55000000000000004">
      <c r="A70" s="14" t="s">
        <v>125</v>
      </c>
      <c r="B70" s="8"/>
      <c r="D70" s="4" t="s">
        <v>72</v>
      </c>
      <c r="E70" s="4"/>
      <c r="F70" s="4" t="s">
        <v>73</v>
      </c>
      <c r="G70" s="4"/>
      <c r="H70" s="4" t="s">
        <v>80</v>
      </c>
      <c r="I70" s="4"/>
      <c r="J70" s="4" t="s">
        <v>75</v>
      </c>
      <c r="K70" s="4"/>
      <c r="L70" s="4" t="s">
        <v>76</v>
      </c>
      <c r="M70" s="4"/>
      <c r="N70" s="4" t="s">
        <v>77</v>
      </c>
      <c r="O70" s="4"/>
      <c r="P70" s="4" t="s">
        <v>78</v>
      </c>
      <c r="Q70" s="4"/>
      <c r="R70" s="4" t="s">
        <v>79</v>
      </c>
      <c r="S70" s="4"/>
      <c r="T70" s="4" t="s">
        <v>81</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79</v>
      </c>
      <c r="AJ71" s="4" t="s">
        <v>81</v>
      </c>
      <c r="AK71" s="4" t="s">
        <v>9</v>
      </c>
      <c r="AL71" s="4" t="s">
        <v>10</v>
      </c>
    </row>
    <row r="72" spans="1:52" ht="15.5" x14ac:dyDescent="0.35">
      <c r="A72" s="4" t="s">
        <v>128</v>
      </c>
      <c r="B72" s="8"/>
      <c r="C72" s="8" t="s">
        <v>129</v>
      </c>
      <c r="D72" s="8" t="s">
        <v>130</v>
      </c>
      <c r="E72" s="4" t="s">
        <v>58</v>
      </c>
      <c r="F72" s="8" t="s">
        <v>130</v>
      </c>
      <c r="G72" s="4" t="s">
        <v>58</v>
      </c>
      <c r="H72" s="8" t="s">
        <v>130</v>
      </c>
      <c r="I72" s="4" t="s">
        <v>58</v>
      </c>
      <c r="J72" s="8" t="s">
        <v>130</v>
      </c>
      <c r="K72" s="4" t="s">
        <v>58</v>
      </c>
      <c r="L72" s="8" t="s">
        <v>130</v>
      </c>
      <c r="M72" s="4" t="s">
        <v>58</v>
      </c>
      <c r="N72" s="8" t="s">
        <v>130</v>
      </c>
      <c r="O72" s="4" t="s">
        <v>58</v>
      </c>
      <c r="P72" s="8" t="s">
        <v>130</v>
      </c>
      <c r="Q72" s="4" t="s">
        <v>58</v>
      </c>
      <c r="R72" s="8" t="s">
        <v>130</v>
      </c>
      <c r="S72" s="4" t="s">
        <v>58</v>
      </c>
      <c r="T72" s="8" t="s">
        <v>130</v>
      </c>
      <c r="U72" s="4" t="s">
        <v>58</v>
      </c>
      <c r="V72" s="8" t="s">
        <v>130</v>
      </c>
      <c r="W72" s="4" t="s">
        <v>58</v>
      </c>
      <c r="X72" s="4"/>
      <c r="AA72" s="4" t="s">
        <v>128</v>
      </c>
    </row>
    <row r="73" spans="1:52" ht="15.5" x14ac:dyDescent="0.35">
      <c r="A73" s="5" t="s">
        <v>131</v>
      </c>
      <c r="C73">
        <v>3</v>
      </c>
      <c r="D73" s="16">
        <v>1</v>
      </c>
      <c r="E73" s="3">
        <f>+$D73*E57</f>
        <v>0.44780833756668964</v>
      </c>
      <c r="F73" s="16">
        <v>1</v>
      </c>
      <c r="G73" s="3">
        <f>+$D73*G57</f>
        <v>0.40496750149869259</v>
      </c>
      <c r="H73" s="16">
        <v>1</v>
      </c>
      <c r="I73" s="3">
        <f>+$D73*I57</f>
        <v>0.18632792386071925</v>
      </c>
      <c r="J73" s="16">
        <v>1</v>
      </c>
      <c r="K73" s="3">
        <f>+$D73*K57</f>
        <v>5.5081239982453976E-2</v>
      </c>
      <c r="L73" s="16">
        <v>1</v>
      </c>
      <c r="M73" s="3">
        <f>+$D73*M57</f>
        <v>4.5147505401310239E-2</v>
      </c>
      <c r="N73" s="16">
        <v>1</v>
      </c>
      <c r="O73" s="3">
        <f>+$D73*O57</f>
        <v>0.92005066656791457</v>
      </c>
      <c r="P73" s="16">
        <v>1</v>
      </c>
      <c r="Q73" s="3">
        <f>+$D73*Q57</f>
        <v>0.21076630689022163</v>
      </c>
      <c r="R73" s="16">
        <v>1</v>
      </c>
      <c r="S73" s="3">
        <f>+$D73*S57</f>
        <v>4.3901185587112104E-2</v>
      </c>
      <c r="T73" s="16">
        <v>1</v>
      </c>
      <c r="U73" s="3">
        <f>+$D73*U57</f>
        <v>0</v>
      </c>
      <c r="V73" s="16">
        <v>1</v>
      </c>
      <c r="W73" s="3">
        <f>+$D73*W57</f>
        <v>4.2193895658415172E-2</v>
      </c>
      <c r="X73" s="3">
        <f>+E73+G73+I73+K73+M73+O73+Q73+S73+U73+W73</f>
        <v>2.3562445630135294</v>
      </c>
      <c r="AA73" s="5" t="s">
        <v>131</v>
      </c>
      <c r="AB73" s="3">
        <f>+E73</f>
        <v>0.44780833756668964</v>
      </c>
      <c r="AC73" s="3">
        <f>+G73</f>
        <v>0.40496750149869259</v>
      </c>
      <c r="AD73" s="3">
        <f>+I73</f>
        <v>0.18632792386071925</v>
      </c>
      <c r="AE73" s="3">
        <f>+K73</f>
        <v>5.5081239982453976E-2</v>
      </c>
      <c r="AF73" s="3">
        <f>+M73</f>
        <v>4.5147505401310239E-2</v>
      </c>
      <c r="AG73" s="3">
        <f>+O73</f>
        <v>0.92005066656791457</v>
      </c>
      <c r="AH73" s="3">
        <f>+Q73</f>
        <v>0.21076630689022163</v>
      </c>
      <c r="AI73" s="3">
        <f>+S73</f>
        <v>4.3901185587112104E-2</v>
      </c>
      <c r="AJ73" s="3">
        <f>+U73</f>
        <v>0</v>
      </c>
      <c r="AK73" s="3">
        <f>+W73</f>
        <v>4.2193895658415172E-2</v>
      </c>
      <c r="AL73" s="3">
        <f>SUM(AB73:AK73)</f>
        <v>2.3562445630135294</v>
      </c>
    </row>
    <row r="74" spans="1:52" ht="15.5" x14ac:dyDescent="0.35">
      <c r="A74" s="5" t="s">
        <v>132</v>
      </c>
      <c r="C74">
        <v>15</v>
      </c>
      <c r="D74" s="16">
        <v>0</v>
      </c>
      <c r="E74" s="3">
        <f>+$D74*E57</f>
        <v>0</v>
      </c>
      <c r="F74" s="16">
        <v>0</v>
      </c>
      <c r="G74" s="3">
        <f>+$D74*G57</f>
        <v>0</v>
      </c>
      <c r="H74" s="16">
        <v>0</v>
      </c>
      <c r="I74" s="3">
        <f>+$D74*I57</f>
        <v>0</v>
      </c>
      <c r="J74" s="16">
        <v>0</v>
      </c>
      <c r="K74" s="3">
        <f>+$D74*K57</f>
        <v>0</v>
      </c>
      <c r="L74" s="16">
        <v>0</v>
      </c>
      <c r="M74" s="3">
        <f>+$D74*M57</f>
        <v>0</v>
      </c>
      <c r="N74" s="16">
        <v>0</v>
      </c>
      <c r="O74" s="3">
        <f>+$D74*O57</f>
        <v>0</v>
      </c>
      <c r="P74" s="16">
        <v>0</v>
      </c>
      <c r="Q74" s="3">
        <f>+$D74*Q57</f>
        <v>0</v>
      </c>
      <c r="R74" s="16">
        <v>0</v>
      </c>
      <c r="S74" s="3">
        <f>+$D74*S57</f>
        <v>0</v>
      </c>
      <c r="T74" s="16">
        <v>0</v>
      </c>
      <c r="U74" s="3">
        <f>+$D74*U57</f>
        <v>0</v>
      </c>
      <c r="V74" s="16">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6">
        <v>0</v>
      </c>
      <c r="E75" s="3">
        <f>+$D75*E57</f>
        <v>0</v>
      </c>
      <c r="F75" s="16">
        <v>0</v>
      </c>
      <c r="G75" s="3">
        <f>+$D75*G57</f>
        <v>0</v>
      </c>
      <c r="H75" s="16">
        <v>0</v>
      </c>
      <c r="I75" s="3">
        <f>+$D75*I57</f>
        <v>0</v>
      </c>
      <c r="J75" s="16">
        <v>0</v>
      </c>
      <c r="K75" s="3">
        <f>+$D75*K57</f>
        <v>0</v>
      </c>
      <c r="L75" s="16">
        <v>0</v>
      </c>
      <c r="M75" s="3">
        <f>+$D75*M57</f>
        <v>0</v>
      </c>
      <c r="N75" s="16">
        <v>0</v>
      </c>
      <c r="O75" s="3">
        <f>+$D75*O57</f>
        <v>0</v>
      </c>
      <c r="P75" s="16">
        <v>0</v>
      </c>
      <c r="Q75" s="3">
        <f>+$D75*Q57</f>
        <v>0</v>
      </c>
      <c r="R75" s="16">
        <v>0</v>
      </c>
      <c r="S75" s="3">
        <f>+$D75*S57</f>
        <v>0</v>
      </c>
      <c r="T75" s="16">
        <v>0</v>
      </c>
      <c r="U75" s="3">
        <f>+$D75*U57</f>
        <v>0</v>
      </c>
      <c r="V75" s="16">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6">
        <v>0</v>
      </c>
      <c r="E76" s="3">
        <f>+$D76*E57</f>
        <v>0</v>
      </c>
      <c r="F76" s="16">
        <v>0</v>
      </c>
      <c r="G76" s="3">
        <f>+$D76*G57</f>
        <v>0</v>
      </c>
      <c r="H76" s="16">
        <v>0</v>
      </c>
      <c r="I76" s="3">
        <f>+$D76*I57</f>
        <v>0</v>
      </c>
      <c r="J76" s="16">
        <v>0</v>
      </c>
      <c r="K76" s="3">
        <f>+$D76*K57</f>
        <v>0</v>
      </c>
      <c r="L76" s="16">
        <v>0</v>
      </c>
      <c r="M76" s="3">
        <f>+$D76*M57</f>
        <v>0</v>
      </c>
      <c r="N76" s="16">
        <v>0</v>
      </c>
      <c r="O76" s="3">
        <f>+$D76*O57</f>
        <v>0</v>
      </c>
      <c r="P76" s="16">
        <v>0</v>
      </c>
      <c r="Q76" s="3">
        <f>+$D76*Q57</f>
        <v>0</v>
      </c>
      <c r="R76" s="16">
        <v>0</v>
      </c>
      <c r="S76" s="3">
        <f>+$D76*S57</f>
        <v>0</v>
      </c>
      <c r="T76" s="16">
        <v>0</v>
      </c>
      <c r="U76" s="3">
        <f>+$D76*U57</f>
        <v>0</v>
      </c>
      <c r="V76" s="16">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6">
        <f t="shared" ref="D77:V77" si="33">SUM(D73:D76)</f>
        <v>1</v>
      </c>
      <c r="E77" s="28">
        <f>SUM(E73:E76)</f>
        <v>0.44780833756668964</v>
      </c>
      <c r="F77" s="16">
        <f t="shared" si="33"/>
        <v>1</v>
      </c>
      <c r="G77" s="28">
        <f>SUM(G73:G76)</f>
        <v>0.40496750149869259</v>
      </c>
      <c r="H77" s="16">
        <f t="shared" si="33"/>
        <v>1</v>
      </c>
      <c r="I77" s="28">
        <f>SUM(I73:I76)</f>
        <v>0.18632792386071925</v>
      </c>
      <c r="J77" s="16">
        <f t="shared" si="33"/>
        <v>1</v>
      </c>
      <c r="K77" s="28">
        <f>SUM(K73:K76)</f>
        <v>5.5081239982453976E-2</v>
      </c>
      <c r="L77" s="16">
        <f t="shared" si="33"/>
        <v>1</v>
      </c>
      <c r="M77" s="28">
        <f>SUM(M73:M76)</f>
        <v>4.5147505401310239E-2</v>
      </c>
      <c r="N77" s="16">
        <f t="shared" si="33"/>
        <v>1</v>
      </c>
      <c r="O77" s="28">
        <f>SUM(O73:O76)</f>
        <v>0.92005066656791457</v>
      </c>
      <c r="P77" s="16">
        <f t="shared" si="33"/>
        <v>1</v>
      </c>
      <c r="Q77" s="28">
        <f>SUM(Q73:Q76)</f>
        <v>0.21076630689022163</v>
      </c>
      <c r="R77" s="16">
        <f t="shared" si="33"/>
        <v>1</v>
      </c>
      <c r="S77" s="28">
        <f>SUM(S73:S76)</f>
        <v>4.3901185587112104E-2</v>
      </c>
      <c r="T77" s="16">
        <f t="shared" si="33"/>
        <v>1</v>
      </c>
      <c r="U77" s="28">
        <f>SUM(U73:U76)</f>
        <v>0</v>
      </c>
      <c r="V77" s="16">
        <f t="shared" si="33"/>
        <v>1</v>
      </c>
      <c r="W77" s="28">
        <f>SUM(W73:W76)</f>
        <v>4.2193895658415172E-2</v>
      </c>
      <c r="X77" s="3">
        <f t="shared" si="32"/>
        <v>2.3562445630135294</v>
      </c>
      <c r="Y77" s="3"/>
      <c r="AA77" s="5"/>
      <c r="AB77" s="4" t="s">
        <v>0</v>
      </c>
      <c r="AC77" s="4" t="s">
        <v>1</v>
      </c>
      <c r="AD77" s="4" t="s">
        <v>2</v>
      </c>
      <c r="AE77" s="4" t="s">
        <v>3</v>
      </c>
      <c r="AF77" s="4" t="s">
        <v>4</v>
      </c>
      <c r="AG77" s="4" t="s">
        <v>5</v>
      </c>
      <c r="AH77" s="4" t="s">
        <v>6</v>
      </c>
      <c r="AI77" s="4" t="s">
        <v>79</v>
      </c>
      <c r="AJ77" s="4" t="s">
        <v>81</v>
      </c>
      <c r="AK77" s="4" t="s">
        <v>9</v>
      </c>
      <c r="AL77" s="4" t="s">
        <v>10</v>
      </c>
      <c r="AO77" s="4" t="s">
        <v>0</v>
      </c>
      <c r="AP77" s="4" t="s">
        <v>1</v>
      </c>
      <c r="AQ77" s="4" t="s">
        <v>2</v>
      </c>
      <c r="AR77" s="4" t="s">
        <v>3</v>
      </c>
      <c r="AS77" s="4" t="s">
        <v>4</v>
      </c>
      <c r="AT77" s="4" t="s">
        <v>5</v>
      </c>
      <c r="AU77" s="4" t="s">
        <v>6</v>
      </c>
      <c r="AV77" s="4" t="s">
        <v>7</v>
      </c>
      <c r="AW77" s="4" t="s">
        <v>8</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481.066533131992</v>
      </c>
      <c r="AC78" s="3">
        <f>+G60</f>
        <v>435.04395884118145</v>
      </c>
      <c r="AD78" s="3">
        <f>+I60</f>
        <v>200.16627837798794</v>
      </c>
      <c r="AE78" s="3">
        <f>+K60</f>
        <v>59.172058526097096</v>
      </c>
      <c r="AF78" s="3">
        <f>+M60</f>
        <v>48.500557227190335</v>
      </c>
      <c r="AG78" s="3">
        <f>+O60</f>
        <v>988.38174134194242</v>
      </c>
      <c r="AH78" s="3">
        <f>+Q60</f>
        <v>226.41967120947709</v>
      </c>
      <c r="AI78" s="3">
        <f>+S60</f>
        <v>47.161674714533426</v>
      </c>
      <c r="AJ78" s="3">
        <f>+U60</f>
        <v>0</v>
      </c>
      <c r="AK78" s="3">
        <f>+W60</f>
        <v>45.327586382207357</v>
      </c>
      <c r="AL78" s="3">
        <f>+X60</f>
        <v>2531.2400597526089</v>
      </c>
      <c r="AN78" t="s">
        <v>137</v>
      </c>
      <c r="AO78" s="3">
        <f>+AB$78*AB79</f>
        <v>481.066533131992</v>
      </c>
      <c r="AP78" s="3">
        <f t="shared" ref="AP78:AX78" si="34">+AC$78*AC79</f>
        <v>435.04395884118145</v>
      </c>
      <c r="AQ78" s="3">
        <f t="shared" si="34"/>
        <v>200.16627837798794</v>
      </c>
      <c r="AR78" s="3">
        <f t="shared" si="34"/>
        <v>59.172058526097096</v>
      </c>
      <c r="AS78" s="3">
        <f t="shared" si="34"/>
        <v>48.500557227190335</v>
      </c>
      <c r="AT78" s="3">
        <f t="shared" si="34"/>
        <v>988.38174134194242</v>
      </c>
      <c r="AU78" s="3">
        <f t="shared" si="34"/>
        <v>226.41967120947709</v>
      </c>
      <c r="AV78" s="3">
        <f t="shared" si="34"/>
        <v>47.161674714533426</v>
      </c>
      <c r="AW78" s="3">
        <f t="shared" si="34"/>
        <v>0</v>
      </c>
      <c r="AX78" s="3">
        <f t="shared" si="34"/>
        <v>45.327586382207357</v>
      </c>
      <c r="AY78" s="3">
        <f>SUM(AO78:AX78)</f>
        <v>2531.2400597526093</v>
      </c>
      <c r="AZ78" t="s">
        <v>138</v>
      </c>
    </row>
    <row r="79" spans="1:52" ht="15.5" x14ac:dyDescent="0.35">
      <c r="A79" s="5" t="s">
        <v>139</v>
      </c>
      <c r="B79" t="s">
        <v>140</v>
      </c>
      <c r="C79">
        <v>3</v>
      </c>
      <c r="D79" s="16">
        <v>1</v>
      </c>
      <c r="E79" s="3">
        <f t="shared" ref="E79:E84" si="35">+$D79*E$60</f>
        <v>481.066533131992</v>
      </c>
      <c r="F79" s="16">
        <v>1</v>
      </c>
      <c r="G79" s="3">
        <f>+$F79*G$60</f>
        <v>435.04395884118145</v>
      </c>
      <c r="H79" s="16">
        <v>1</v>
      </c>
      <c r="I79" s="3">
        <f t="shared" ref="I79:I84" si="36">+$H79*I$60</f>
        <v>200.16627837798794</v>
      </c>
      <c r="J79" s="16">
        <v>1</v>
      </c>
      <c r="K79" s="3">
        <f t="shared" ref="K79:K84" si="37">+$J79*K$60</f>
        <v>59.172058526097096</v>
      </c>
      <c r="L79" s="16">
        <v>1</v>
      </c>
      <c r="M79" s="3">
        <f t="shared" ref="M79:M84" si="38">+$L79*M$60</f>
        <v>48.500557227190335</v>
      </c>
      <c r="N79" s="16">
        <v>1</v>
      </c>
      <c r="O79" s="3">
        <f t="shared" ref="O79:O84" si="39">+$N79*O$60</f>
        <v>988.38174134194242</v>
      </c>
      <c r="P79" s="16">
        <v>1</v>
      </c>
      <c r="Q79" s="3">
        <f t="shared" ref="Q79:Q84" si="40">+$P79*Q$60</f>
        <v>226.41967120947709</v>
      </c>
      <c r="R79" s="16">
        <v>1</v>
      </c>
      <c r="S79" s="3">
        <f t="shared" ref="S79:S84" si="41">+$R79*S$60</f>
        <v>47.161674714533426</v>
      </c>
      <c r="T79" s="16">
        <v>1</v>
      </c>
      <c r="U79" s="3">
        <f t="shared" ref="U79:U84" si="42">+$T79*U$60</f>
        <v>0</v>
      </c>
      <c r="V79" s="16">
        <v>1</v>
      </c>
      <c r="W79" s="3">
        <f t="shared" ref="W79:W84" si="43">+$V79*W$60</f>
        <v>45.327586382207357</v>
      </c>
      <c r="X79" s="3">
        <f>+E79+G79+I79+K79+M79+O79+Q79+S79+U79+W79</f>
        <v>2531.2400597526093</v>
      </c>
      <c r="AA79" t="s">
        <v>139</v>
      </c>
      <c r="AB79" s="16">
        <f t="shared" ref="AB79:AB84" si="44">+D79</f>
        <v>1</v>
      </c>
      <c r="AC79" s="16">
        <f t="shared" ref="AC79:AC84" si="45">+F79</f>
        <v>1</v>
      </c>
      <c r="AD79" s="16">
        <f t="shared" ref="AD79:AD84" si="46">+H79</f>
        <v>1</v>
      </c>
      <c r="AE79" s="16">
        <f t="shared" ref="AE79:AE84" si="47">+J79</f>
        <v>1</v>
      </c>
      <c r="AF79" s="16">
        <f t="shared" ref="AF79:AF84" si="48">+L79</f>
        <v>1</v>
      </c>
      <c r="AG79" s="16">
        <f t="shared" ref="AG79:AG84" si="49">+N79</f>
        <v>1</v>
      </c>
      <c r="AH79" s="16">
        <f t="shared" ref="AH79:AH84" si="50">+P79</f>
        <v>1</v>
      </c>
      <c r="AI79" s="16">
        <f t="shared" ref="AI79:AI84" si="51">+R79</f>
        <v>1</v>
      </c>
      <c r="AJ79" s="16">
        <f t="shared" ref="AJ79:AJ84" si="52">+T79</f>
        <v>1</v>
      </c>
      <c r="AK79" s="16">
        <f t="shared" ref="AK79:AK84" si="53">+V79</f>
        <v>1</v>
      </c>
      <c r="AN79" t="s">
        <v>141</v>
      </c>
      <c r="AO79" s="3">
        <f t="shared" ref="AO79:AX84" si="54">+AB79*AO$78</f>
        <v>481.066533131992</v>
      </c>
      <c r="AP79" s="3">
        <f t="shared" si="54"/>
        <v>435.04395884118145</v>
      </c>
      <c r="AQ79" s="3">
        <f t="shared" si="54"/>
        <v>200.16627837798794</v>
      </c>
      <c r="AR79" s="3">
        <f t="shared" si="54"/>
        <v>59.172058526097096</v>
      </c>
      <c r="AS79" s="3">
        <f t="shared" si="54"/>
        <v>48.500557227190335</v>
      </c>
      <c r="AT79" s="3">
        <f t="shared" si="54"/>
        <v>988.38174134194242</v>
      </c>
      <c r="AU79" s="3">
        <f t="shared" si="54"/>
        <v>226.41967120947709</v>
      </c>
      <c r="AV79" s="3">
        <f t="shared" si="54"/>
        <v>47.161674714533426</v>
      </c>
      <c r="AW79" s="3">
        <f t="shared" si="54"/>
        <v>0</v>
      </c>
      <c r="AX79" s="3">
        <f t="shared" si="54"/>
        <v>45.327586382207357</v>
      </c>
      <c r="AY79" s="3">
        <f t="shared" ref="AY79:AY84" si="55">SUM(AO79:AX79)</f>
        <v>2531.2400597526093</v>
      </c>
      <c r="AZ79" t="s">
        <v>141</v>
      </c>
    </row>
    <row r="80" spans="1:52" ht="15.5" x14ac:dyDescent="0.35">
      <c r="A80" s="5" t="s">
        <v>142</v>
      </c>
      <c r="B80" t="s">
        <v>143</v>
      </c>
      <c r="C80">
        <v>15</v>
      </c>
      <c r="D80" s="16">
        <v>0</v>
      </c>
      <c r="E80" s="3">
        <f t="shared" si="35"/>
        <v>0</v>
      </c>
      <c r="F80" s="16">
        <v>0</v>
      </c>
      <c r="G80" s="3">
        <f>+$F80*G$60</f>
        <v>0</v>
      </c>
      <c r="H80" s="16">
        <v>0</v>
      </c>
      <c r="I80" s="3">
        <f t="shared" si="36"/>
        <v>0</v>
      </c>
      <c r="J80" s="16">
        <v>0</v>
      </c>
      <c r="K80" s="3">
        <f t="shared" si="37"/>
        <v>0</v>
      </c>
      <c r="L80" s="16">
        <v>0</v>
      </c>
      <c r="M80" s="3">
        <f t="shared" si="38"/>
        <v>0</v>
      </c>
      <c r="N80" s="16">
        <v>0</v>
      </c>
      <c r="O80" s="3">
        <f t="shared" si="39"/>
        <v>0</v>
      </c>
      <c r="P80" s="16">
        <v>0</v>
      </c>
      <c r="Q80" s="3">
        <f t="shared" si="40"/>
        <v>0</v>
      </c>
      <c r="R80" s="16">
        <v>0</v>
      </c>
      <c r="S80" s="3">
        <f t="shared" si="41"/>
        <v>0</v>
      </c>
      <c r="T80" s="16">
        <v>0</v>
      </c>
      <c r="U80" s="3">
        <f t="shared" si="42"/>
        <v>0</v>
      </c>
      <c r="V80" s="16">
        <v>0</v>
      </c>
      <c r="W80" s="3">
        <f t="shared" si="43"/>
        <v>0</v>
      </c>
      <c r="X80" s="3">
        <f t="shared" ref="X80:X85" si="56">+E80+G80+I80+K80+M80+O80+Q80+S80+U80+W80</f>
        <v>0</v>
      </c>
      <c r="AA80" t="s">
        <v>142</v>
      </c>
      <c r="AB80" s="16">
        <f t="shared" si="44"/>
        <v>0</v>
      </c>
      <c r="AC80" s="16">
        <f t="shared" si="45"/>
        <v>0</v>
      </c>
      <c r="AD80" s="16">
        <f t="shared" si="46"/>
        <v>0</v>
      </c>
      <c r="AE80" s="16">
        <f t="shared" si="47"/>
        <v>0</v>
      </c>
      <c r="AF80" s="16">
        <f t="shared" si="48"/>
        <v>0</v>
      </c>
      <c r="AG80" s="16">
        <f t="shared" si="49"/>
        <v>0</v>
      </c>
      <c r="AH80" s="16">
        <f t="shared" si="50"/>
        <v>0</v>
      </c>
      <c r="AI80" s="16">
        <f t="shared" si="51"/>
        <v>0</v>
      </c>
      <c r="AJ80" s="16">
        <f t="shared" si="52"/>
        <v>0</v>
      </c>
      <c r="AK80" s="16">
        <f t="shared" si="53"/>
        <v>0</v>
      </c>
      <c r="AN80" t="s">
        <v>144</v>
      </c>
      <c r="AO80" s="3">
        <f t="shared" si="54"/>
        <v>0</v>
      </c>
      <c r="AP80" s="3">
        <f t="shared" si="54"/>
        <v>0</v>
      </c>
      <c r="AQ80" s="3">
        <f t="shared" si="54"/>
        <v>0</v>
      </c>
      <c r="AR80" s="3">
        <f t="shared" si="54"/>
        <v>0</v>
      </c>
      <c r="AS80" s="3">
        <f t="shared" si="54"/>
        <v>0</v>
      </c>
      <c r="AT80" s="3">
        <f t="shared" si="54"/>
        <v>0</v>
      </c>
      <c r="AU80" s="3">
        <f t="shared" si="54"/>
        <v>0</v>
      </c>
      <c r="AV80" s="3">
        <f t="shared" si="54"/>
        <v>0</v>
      </c>
      <c r="AW80" s="3">
        <f t="shared" si="54"/>
        <v>0</v>
      </c>
      <c r="AX80" s="3">
        <f t="shared" si="54"/>
        <v>0</v>
      </c>
      <c r="AY80" s="3">
        <f t="shared" si="55"/>
        <v>0</v>
      </c>
      <c r="AZ80" t="s">
        <v>144</v>
      </c>
    </row>
    <row r="81" spans="1:52" ht="15.5" x14ac:dyDescent="0.35">
      <c r="A81" s="5" t="s">
        <v>145</v>
      </c>
      <c r="B81" t="s">
        <v>146</v>
      </c>
      <c r="C81">
        <v>20</v>
      </c>
      <c r="D81" s="16">
        <v>0</v>
      </c>
      <c r="E81" s="3">
        <f t="shared" si="35"/>
        <v>0</v>
      </c>
      <c r="F81" s="16">
        <v>0</v>
      </c>
      <c r="G81" s="3">
        <f>+$F81*G$60</f>
        <v>0</v>
      </c>
      <c r="H81" s="16">
        <v>0</v>
      </c>
      <c r="I81" s="3">
        <f t="shared" si="36"/>
        <v>0</v>
      </c>
      <c r="J81" s="16">
        <v>0</v>
      </c>
      <c r="K81" s="3">
        <f t="shared" si="37"/>
        <v>0</v>
      </c>
      <c r="L81" s="16">
        <v>0</v>
      </c>
      <c r="M81" s="3">
        <f t="shared" si="38"/>
        <v>0</v>
      </c>
      <c r="N81" s="16">
        <v>0</v>
      </c>
      <c r="O81" s="3">
        <f t="shared" si="39"/>
        <v>0</v>
      </c>
      <c r="P81" s="16">
        <v>0</v>
      </c>
      <c r="Q81" s="3">
        <f t="shared" si="40"/>
        <v>0</v>
      </c>
      <c r="R81" s="16">
        <v>0</v>
      </c>
      <c r="S81" s="3">
        <f t="shared" si="41"/>
        <v>0</v>
      </c>
      <c r="T81" s="16">
        <v>0</v>
      </c>
      <c r="U81" s="3">
        <f t="shared" si="42"/>
        <v>0</v>
      </c>
      <c r="V81" s="16">
        <v>0</v>
      </c>
      <c r="W81" s="3">
        <f t="shared" si="43"/>
        <v>0</v>
      </c>
      <c r="X81" s="3">
        <f t="shared" si="56"/>
        <v>0</v>
      </c>
      <c r="AA81" t="s">
        <v>145</v>
      </c>
      <c r="AB81" s="16">
        <f t="shared" si="44"/>
        <v>0</v>
      </c>
      <c r="AC81" s="16">
        <f t="shared" si="45"/>
        <v>0</v>
      </c>
      <c r="AD81" s="16">
        <f t="shared" si="46"/>
        <v>0</v>
      </c>
      <c r="AE81" s="16">
        <f t="shared" si="47"/>
        <v>0</v>
      </c>
      <c r="AF81" s="16">
        <f t="shared" si="48"/>
        <v>0</v>
      </c>
      <c r="AG81" s="16">
        <f t="shared" si="49"/>
        <v>0</v>
      </c>
      <c r="AH81" s="16">
        <f t="shared" si="50"/>
        <v>0</v>
      </c>
      <c r="AI81" s="16">
        <f t="shared" si="51"/>
        <v>0</v>
      </c>
      <c r="AJ81" s="16">
        <f t="shared" si="52"/>
        <v>0</v>
      </c>
      <c r="AK81" s="16">
        <f t="shared" si="53"/>
        <v>0</v>
      </c>
      <c r="AN81" t="s">
        <v>145</v>
      </c>
      <c r="AO81" s="3">
        <f t="shared" si="54"/>
        <v>0</v>
      </c>
      <c r="AP81" s="3">
        <f t="shared" si="54"/>
        <v>0</v>
      </c>
      <c r="AQ81" s="3">
        <f t="shared" si="54"/>
        <v>0</v>
      </c>
      <c r="AR81" s="3">
        <f t="shared" si="54"/>
        <v>0</v>
      </c>
      <c r="AS81" s="3">
        <f t="shared" si="54"/>
        <v>0</v>
      </c>
      <c r="AT81" s="3">
        <f t="shared" si="54"/>
        <v>0</v>
      </c>
      <c r="AU81" s="3">
        <f t="shared" si="54"/>
        <v>0</v>
      </c>
      <c r="AV81" s="3">
        <f t="shared" si="54"/>
        <v>0</v>
      </c>
      <c r="AW81" s="3">
        <f t="shared" si="54"/>
        <v>0</v>
      </c>
      <c r="AX81" s="3">
        <f t="shared" si="54"/>
        <v>0</v>
      </c>
      <c r="AY81" s="3">
        <f t="shared" si="55"/>
        <v>0</v>
      </c>
      <c r="AZ81" t="s">
        <v>145</v>
      </c>
    </row>
    <row r="82" spans="1:52" ht="15.5" x14ac:dyDescent="0.35">
      <c r="A82" s="5" t="s">
        <v>147</v>
      </c>
      <c r="B82" t="s">
        <v>140</v>
      </c>
      <c r="C82">
        <v>25</v>
      </c>
      <c r="D82" s="16">
        <v>0</v>
      </c>
      <c r="E82" s="3">
        <f t="shared" si="35"/>
        <v>0</v>
      </c>
      <c r="F82" s="16">
        <v>0</v>
      </c>
      <c r="G82" s="3">
        <f>+$F82*G$60</f>
        <v>0</v>
      </c>
      <c r="H82" s="16">
        <v>0</v>
      </c>
      <c r="I82" s="3">
        <f t="shared" si="36"/>
        <v>0</v>
      </c>
      <c r="J82" s="16">
        <v>0</v>
      </c>
      <c r="K82" s="3">
        <f t="shared" si="37"/>
        <v>0</v>
      </c>
      <c r="L82" s="16">
        <v>0</v>
      </c>
      <c r="M82" s="3">
        <f t="shared" si="38"/>
        <v>0</v>
      </c>
      <c r="N82" s="16">
        <v>0</v>
      </c>
      <c r="O82" s="3">
        <f t="shared" si="39"/>
        <v>0</v>
      </c>
      <c r="P82" s="16">
        <v>0</v>
      </c>
      <c r="Q82" s="3">
        <f t="shared" si="40"/>
        <v>0</v>
      </c>
      <c r="R82" s="16">
        <v>0</v>
      </c>
      <c r="S82" s="3">
        <f t="shared" si="41"/>
        <v>0</v>
      </c>
      <c r="T82" s="16">
        <v>0</v>
      </c>
      <c r="U82" s="3">
        <f t="shared" si="42"/>
        <v>0</v>
      </c>
      <c r="V82" s="16">
        <v>0</v>
      </c>
      <c r="W82" s="3">
        <f t="shared" si="43"/>
        <v>0</v>
      </c>
      <c r="X82" s="3">
        <f t="shared" si="56"/>
        <v>0</v>
      </c>
      <c r="AA82" t="s">
        <v>147</v>
      </c>
      <c r="AB82" s="16">
        <f t="shared" si="44"/>
        <v>0</v>
      </c>
      <c r="AC82" s="16">
        <f t="shared" si="45"/>
        <v>0</v>
      </c>
      <c r="AD82" s="16">
        <f t="shared" si="46"/>
        <v>0</v>
      </c>
      <c r="AE82" s="16">
        <f t="shared" si="47"/>
        <v>0</v>
      </c>
      <c r="AF82" s="16">
        <f t="shared" si="48"/>
        <v>0</v>
      </c>
      <c r="AG82" s="16">
        <f t="shared" si="49"/>
        <v>0</v>
      </c>
      <c r="AH82" s="16">
        <f t="shared" si="50"/>
        <v>0</v>
      </c>
      <c r="AI82" s="16">
        <f t="shared" si="51"/>
        <v>0</v>
      </c>
      <c r="AJ82" s="16">
        <f t="shared" si="52"/>
        <v>0</v>
      </c>
      <c r="AK82" s="16">
        <f t="shared" si="53"/>
        <v>0</v>
      </c>
      <c r="AN82" t="s">
        <v>147</v>
      </c>
      <c r="AO82" s="3">
        <f t="shared" si="54"/>
        <v>0</v>
      </c>
      <c r="AP82" s="3">
        <f t="shared" si="54"/>
        <v>0</v>
      </c>
      <c r="AQ82" s="3">
        <f t="shared" si="54"/>
        <v>0</v>
      </c>
      <c r="AR82" s="3">
        <f t="shared" si="54"/>
        <v>0</v>
      </c>
      <c r="AS82" s="3">
        <f t="shared" si="54"/>
        <v>0</v>
      </c>
      <c r="AT82" s="3">
        <f t="shared" si="54"/>
        <v>0</v>
      </c>
      <c r="AU82" s="3">
        <f t="shared" si="54"/>
        <v>0</v>
      </c>
      <c r="AV82" s="3">
        <f t="shared" si="54"/>
        <v>0</v>
      </c>
      <c r="AW82" s="3">
        <f t="shared" si="54"/>
        <v>0</v>
      </c>
      <c r="AX82" s="3">
        <f t="shared" si="54"/>
        <v>0</v>
      </c>
      <c r="AY82" s="3">
        <f t="shared" si="55"/>
        <v>0</v>
      </c>
      <c r="AZ82" t="s">
        <v>147</v>
      </c>
    </row>
    <row r="83" spans="1:52" ht="15.5" x14ac:dyDescent="0.35">
      <c r="A83" s="5" t="s">
        <v>148</v>
      </c>
      <c r="B83" t="s">
        <v>146</v>
      </c>
      <c r="C83">
        <v>35</v>
      </c>
      <c r="D83" s="16">
        <v>0</v>
      </c>
      <c r="E83" s="3">
        <f t="shared" si="35"/>
        <v>0</v>
      </c>
      <c r="F83" s="16">
        <v>0</v>
      </c>
      <c r="G83" s="3">
        <f>+$F83*G$60</f>
        <v>0</v>
      </c>
      <c r="H83" s="16">
        <v>0</v>
      </c>
      <c r="I83" s="3">
        <f t="shared" si="36"/>
        <v>0</v>
      </c>
      <c r="J83" s="16">
        <v>0</v>
      </c>
      <c r="K83" s="3">
        <f t="shared" si="37"/>
        <v>0</v>
      </c>
      <c r="L83" s="16">
        <v>0</v>
      </c>
      <c r="M83" s="3">
        <f t="shared" si="38"/>
        <v>0</v>
      </c>
      <c r="N83" s="16">
        <v>0</v>
      </c>
      <c r="O83" s="3">
        <f t="shared" si="39"/>
        <v>0</v>
      </c>
      <c r="P83" s="16">
        <v>0</v>
      </c>
      <c r="Q83" s="3">
        <f t="shared" si="40"/>
        <v>0</v>
      </c>
      <c r="R83" s="16">
        <v>0</v>
      </c>
      <c r="S83" s="3">
        <f t="shared" si="41"/>
        <v>0</v>
      </c>
      <c r="T83" s="16">
        <v>0</v>
      </c>
      <c r="U83" s="3">
        <f t="shared" si="42"/>
        <v>0</v>
      </c>
      <c r="V83" s="16">
        <v>0</v>
      </c>
      <c r="W83" s="3">
        <f t="shared" si="43"/>
        <v>0</v>
      </c>
      <c r="X83" s="3">
        <f t="shared" si="56"/>
        <v>0</v>
      </c>
      <c r="AA83" t="s">
        <v>148</v>
      </c>
      <c r="AB83" s="16">
        <f t="shared" si="44"/>
        <v>0</v>
      </c>
      <c r="AC83" s="16">
        <f t="shared" si="45"/>
        <v>0</v>
      </c>
      <c r="AD83" s="16">
        <f t="shared" si="46"/>
        <v>0</v>
      </c>
      <c r="AE83" s="16">
        <f t="shared" si="47"/>
        <v>0</v>
      </c>
      <c r="AF83" s="16">
        <f t="shared" si="48"/>
        <v>0</v>
      </c>
      <c r="AG83" s="16">
        <f t="shared" si="49"/>
        <v>0</v>
      </c>
      <c r="AH83" s="16">
        <f t="shared" si="50"/>
        <v>0</v>
      </c>
      <c r="AI83" s="16">
        <f t="shared" si="51"/>
        <v>0</v>
      </c>
      <c r="AJ83" s="16">
        <f t="shared" si="52"/>
        <v>0</v>
      </c>
      <c r="AK83" s="16">
        <f t="shared" si="53"/>
        <v>0</v>
      </c>
      <c r="AN83" t="s">
        <v>148</v>
      </c>
      <c r="AO83" s="3">
        <f t="shared" si="54"/>
        <v>0</v>
      </c>
      <c r="AP83" s="3">
        <f t="shared" si="54"/>
        <v>0</v>
      </c>
      <c r="AQ83" s="3">
        <f t="shared" si="54"/>
        <v>0</v>
      </c>
      <c r="AR83" s="3">
        <f t="shared" si="54"/>
        <v>0</v>
      </c>
      <c r="AS83" s="3">
        <f t="shared" si="54"/>
        <v>0</v>
      </c>
      <c r="AT83" s="3">
        <f t="shared" si="54"/>
        <v>0</v>
      </c>
      <c r="AU83" s="3">
        <f t="shared" si="54"/>
        <v>0</v>
      </c>
      <c r="AV83" s="3">
        <f t="shared" si="54"/>
        <v>0</v>
      </c>
      <c r="AW83" s="3">
        <f t="shared" si="54"/>
        <v>0</v>
      </c>
      <c r="AX83" s="3">
        <f t="shared" si="54"/>
        <v>0</v>
      </c>
      <c r="AY83" s="3">
        <f t="shared" si="55"/>
        <v>0</v>
      </c>
      <c r="AZ83" t="s">
        <v>148</v>
      </c>
    </row>
    <row r="84" spans="1:52" ht="15.5" x14ac:dyDescent="0.35">
      <c r="A84" s="5" t="s">
        <v>149</v>
      </c>
      <c r="B84" t="s">
        <v>143</v>
      </c>
      <c r="C84">
        <v>25</v>
      </c>
      <c r="D84" s="16">
        <v>0</v>
      </c>
      <c r="E84" s="3">
        <f t="shared" si="35"/>
        <v>0</v>
      </c>
      <c r="F84" s="16">
        <v>0</v>
      </c>
      <c r="G84" s="3">
        <f t="shared" ref="G84" si="57">+$F84*G$60</f>
        <v>0</v>
      </c>
      <c r="H84" s="16">
        <v>0</v>
      </c>
      <c r="I84" s="3">
        <f t="shared" si="36"/>
        <v>0</v>
      </c>
      <c r="J84" s="16">
        <v>0</v>
      </c>
      <c r="K84" s="3">
        <f t="shared" si="37"/>
        <v>0</v>
      </c>
      <c r="L84" s="16">
        <v>0</v>
      </c>
      <c r="M84" s="3">
        <f t="shared" si="38"/>
        <v>0</v>
      </c>
      <c r="N84" s="16">
        <v>0</v>
      </c>
      <c r="O84" s="3">
        <f t="shared" si="39"/>
        <v>0</v>
      </c>
      <c r="P84" s="16">
        <v>0</v>
      </c>
      <c r="Q84" s="3">
        <f t="shared" si="40"/>
        <v>0</v>
      </c>
      <c r="R84" s="16">
        <v>0</v>
      </c>
      <c r="S84" s="3">
        <f t="shared" si="41"/>
        <v>0</v>
      </c>
      <c r="T84" s="16">
        <v>0</v>
      </c>
      <c r="U84" s="3">
        <f t="shared" si="42"/>
        <v>0</v>
      </c>
      <c r="V84" s="16">
        <v>0</v>
      </c>
      <c r="W84" s="3">
        <f t="shared" si="43"/>
        <v>0</v>
      </c>
      <c r="X84" s="3">
        <f t="shared" si="56"/>
        <v>0</v>
      </c>
      <c r="AA84" t="s">
        <v>149</v>
      </c>
      <c r="AB84" s="16">
        <f t="shared" si="44"/>
        <v>0</v>
      </c>
      <c r="AC84" s="16">
        <f t="shared" si="45"/>
        <v>0</v>
      </c>
      <c r="AD84" s="16">
        <f t="shared" si="46"/>
        <v>0</v>
      </c>
      <c r="AE84" s="16">
        <f t="shared" si="47"/>
        <v>0</v>
      </c>
      <c r="AF84" s="16">
        <f t="shared" si="48"/>
        <v>0</v>
      </c>
      <c r="AG84" s="16">
        <f t="shared" si="49"/>
        <v>0</v>
      </c>
      <c r="AH84" s="16">
        <f t="shared" si="50"/>
        <v>0</v>
      </c>
      <c r="AI84" s="16">
        <f t="shared" si="51"/>
        <v>0</v>
      </c>
      <c r="AJ84" s="16">
        <f t="shared" si="52"/>
        <v>0</v>
      </c>
      <c r="AK84" s="16">
        <f t="shared" si="53"/>
        <v>0</v>
      </c>
      <c r="AN84" t="s">
        <v>149</v>
      </c>
      <c r="AO84" s="3">
        <f t="shared" si="54"/>
        <v>0</v>
      </c>
      <c r="AP84" s="3">
        <f t="shared" si="54"/>
        <v>0</v>
      </c>
      <c r="AQ84" s="3">
        <f t="shared" si="54"/>
        <v>0</v>
      </c>
      <c r="AR84" s="3">
        <f t="shared" si="54"/>
        <v>0</v>
      </c>
      <c r="AS84" s="3">
        <f t="shared" si="54"/>
        <v>0</v>
      </c>
      <c r="AT84" s="3">
        <f t="shared" si="54"/>
        <v>0</v>
      </c>
      <c r="AU84" s="3">
        <f t="shared" si="54"/>
        <v>0</v>
      </c>
      <c r="AV84" s="3">
        <f t="shared" si="54"/>
        <v>0</v>
      </c>
      <c r="AW84" s="3">
        <f t="shared" si="54"/>
        <v>0</v>
      </c>
      <c r="AX84" s="3">
        <f t="shared" si="54"/>
        <v>0</v>
      </c>
      <c r="AY84" s="3">
        <f t="shared" si="55"/>
        <v>0</v>
      </c>
      <c r="AZ84" t="s">
        <v>149</v>
      </c>
    </row>
    <row r="85" spans="1:52" ht="15.5" x14ac:dyDescent="0.35">
      <c r="A85" s="5" t="s">
        <v>150</v>
      </c>
      <c r="D85" s="16">
        <f>SUM(D79:D84)</f>
        <v>1</v>
      </c>
      <c r="E85" s="28">
        <f>SUM(E79:E84)</f>
        <v>481.066533131992</v>
      </c>
      <c r="F85" s="16">
        <f>SUM(F79:F84)</f>
        <v>1</v>
      </c>
      <c r="G85" s="28">
        <f t="shared" ref="G85:U85" si="58">SUM(G79:G84)</f>
        <v>435.04395884118145</v>
      </c>
      <c r="H85" s="16">
        <f>SUM(H79:H84)</f>
        <v>1</v>
      </c>
      <c r="I85" s="28">
        <f t="shared" si="58"/>
        <v>200.16627837798794</v>
      </c>
      <c r="J85" s="16">
        <f>SUM(J79:J84)</f>
        <v>1</v>
      </c>
      <c r="K85" s="28">
        <f t="shared" si="58"/>
        <v>59.172058526097096</v>
      </c>
      <c r="L85" s="16">
        <f>SUM(L79:L84)</f>
        <v>1</v>
      </c>
      <c r="M85" s="28">
        <f>SUM(M79:M84)</f>
        <v>48.500557227190335</v>
      </c>
      <c r="N85" s="16">
        <f>SUM(N79:N84)</f>
        <v>1</v>
      </c>
      <c r="O85" s="28">
        <f t="shared" si="58"/>
        <v>988.38174134194242</v>
      </c>
      <c r="P85" s="16">
        <f>SUM(P79:P84)</f>
        <v>1</v>
      </c>
      <c r="Q85" s="28">
        <f t="shared" si="58"/>
        <v>226.41967120947709</v>
      </c>
      <c r="R85" s="16">
        <f>SUM(R79:R84)</f>
        <v>1</v>
      </c>
      <c r="S85" s="28">
        <f t="shared" si="58"/>
        <v>47.161674714533426</v>
      </c>
      <c r="T85" s="16">
        <f>SUM(T79:T84)</f>
        <v>1</v>
      </c>
      <c r="U85" s="28">
        <f t="shared" si="58"/>
        <v>0</v>
      </c>
      <c r="V85" s="16">
        <f>SUM(V79:V84)</f>
        <v>1</v>
      </c>
      <c r="W85" s="28">
        <f t="shared" ref="W85" si="59">SUM(W79:W84)</f>
        <v>45.327586382207357</v>
      </c>
      <c r="X85" s="3">
        <f t="shared" si="56"/>
        <v>2531.2400597526093</v>
      </c>
      <c r="AA85" t="s">
        <v>150</v>
      </c>
      <c r="AB85" s="16">
        <f>SUM(AB79:AB84)</f>
        <v>1</v>
      </c>
      <c r="AC85" s="16">
        <f t="shared" ref="AC85:AK85" si="60">SUM(AC79:AC84)</f>
        <v>1</v>
      </c>
      <c r="AD85" s="16">
        <f t="shared" si="60"/>
        <v>1</v>
      </c>
      <c r="AE85" s="16">
        <f t="shared" si="60"/>
        <v>1</v>
      </c>
      <c r="AF85" s="16">
        <f t="shared" si="60"/>
        <v>1</v>
      </c>
      <c r="AG85" s="16">
        <f t="shared" si="60"/>
        <v>1</v>
      </c>
      <c r="AH85" s="16">
        <f t="shared" si="60"/>
        <v>1</v>
      </c>
      <c r="AI85" s="16">
        <f t="shared" si="60"/>
        <v>1</v>
      </c>
      <c r="AJ85" s="16">
        <f t="shared" si="60"/>
        <v>1</v>
      </c>
      <c r="AK85" s="16">
        <f t="shared" si="60"/>
        <v>1</v>
      </c>
      <c r="AN85" t="s">
        <v>150</v>
      </c>
      <c r="AO85" s="3">
        <f t="shared" ref="AO85:AX85" si="61">SUM(AO79:AO84)</f>
        <v>481.066533131992</v>
      </c>
      <c r="AP85" s="3">
        <f t="shared" si="61"/>
        <v>435.04395884118145</v>
      </c>
      <c r="AQ85" s="3">
        <f t="shared" si="61"/>
        <v>200.16627837798794</v>
      </c>
      <c r="AR85" s="3">
        <f t="shared" si="61"/>
        <v>59.172058526097096</v>
      </c>
      <c r="AS85" s="3">
        <f t="shared" si="61"/>
        <v>48.500557227190335</v>
      </c>
      <c r="AT85" s="3">
        <f t="shared" si="61"/>
        <v>988.38174134194242</v>
      </c>
      <c r="AU85" s="3">
        <f t="shared" si="61"/>
        <v>226.41967120947709</v>
      </c>
      <c r="AV85" s="3">
        <f t="shared" si="61"/>
        <v>47.161674714533426</v>
      </c>
      <c r="AW85" s="3">
        <f t="shared" si="61"/>
        <v>0</v>
      </c>
      <c r="AX85" s="3">
        <f t="shared" si="61"/>
        <v>45.327586382207357</v>
      </c>
      <c r="AY85" s="3">
        <f>SUM(AO85:AX85)</f>
        <v>2531.2400597526093</v>
      </c>
    </row>
    <row r="86" spans="1:52" ht="15.5" x14ac:dyDescent="0.35">
      <c r="A86" s="4" t="s">
        <v>151</v>
      </c>
      <c r="D86" s="4" t="s">
        <v>72</v>
      </c>
      <c r="E86" s="4"/>
      <c r="F86" s="4" t="s">
        <v>73</v>
      </c>
      <c r="G86" s="4"/>
      <c r="H86" s="4" t="s">
        <v>80</v>
      </c>
      <c r="I86" s="4"/>
      <c r="J86" s="4" t="s">
        <v>75</v>
      </c>
      <c r="K86" s="4"/>
      <c r="L86" s="4" t="s">
        <v>76</v>
      </c>
      <c r="M86" s="4"/>
      <c r="N86" s="4" t="s">
        <v>77</v>
      </c>
      <c r="O86" s="4"/>
      <c r="P86" s="4" t="s">
        <v>78</v>
      </c>
      <c r="Q86" s="4"/>
      <c r="R86" s="4" t="s">
        <v>79</v>
      </c>
      <c r="S86" s="4"/>
      <c r="T86" s="4" t="s">
        <v>81</v>
      </c>
      <c r="U86" s="4"/>
      <c r="V86" s="4" t="s">
        <v>9</v>
      </c>
      <c r="X86" s="4" t="s">
        <v>126</v>
      </c>
    </row>
    <row r="87" spans="1:52" ht="15.5" x14ac:dyDescent="0.35">
      <c r="A87" s="4" t="s">
        <v>128</v>
      </c>
      <c r="C87" s="8" t="s">
        <v>129</v>
      </c>
      <c r="D87" s="8" t="s">
        <v>130</v>
      </c>
      <c r="E87" s="4" t="s">
        <v>58</v>
      </c>
      <c r="F87" s="8" t="s">
        <v>130</v>
      </c>
      <c r="G87" s="4" t="s">
        <v>58</v>
      </c>
      <c r="H87" s="8" t="s">
        <v>130</v>
      </c>
      <c r="I87" s="4" t="s">
        <v>58</v>
      </c>
      <c r="J87" s="8" t="s">
        <v>130</v>
      </c>
      <c r="K87" s="4" t="s">
        <v>58</v>
      </c>
      <c r="L87" s="8" t="s">
        <v>130</v>
      </c>
      <c r="M87" s="4" t="s">
        <v>58</v>
      </c>
      <c r="N87" s="8" t="s">
        <v>130</v>
      </c>
      <c r="O87" s="4" t="s">
        <v>58</v>
      </c>
      <c r="P87" s="8" t="s">
        <v>130</v>
      </c>
      <c r="Q87" s="4" t="s">
        <v>58</v>
      </c>
      <c r="R87" s="8" t="s">
        <v>130</v>
      </c>
      <c r="S87" s="4" t="s">
        <v>58</v>
      </c>
      <c r="T87" s="8" t="s">
        <v>130</v>
      </c>
      <c r="U87" s="4" t="s">
        <v>58</v>
      </c>
      <c r="V87" s="8" t="s">
        <v>130</v>
      </c>
      <c r="W87" s="4" t="s">
        <v>58</v>
      </c>
    </row>
    <row r="88" spans="1:52" ht="15.5" x14ac:dyDescent="0.35">
      <c r="A88" s="5" t="s">
        <v>152</v>
      </c>
      <c r="C88">
        <v>16</v>
      </c>
      <c r="D88" s="16">
        <v>0.8</v>
      </c>
      <c r="E88" s="3">
        <f>+$D88*E$58</f>
        <v>0.79485467630677131</v>
      </c>
      <c r="F88" s="16">
        <v>0.8</v>
      </c>
      <c r="G88" s="3">
        <f>+$F88*G$58</f>
        <v>0.74141175407893867</v>
      </c>
      <c r="H88" s="16">
        <v>0.8</v>
      </c>
      <c r="I88" s="3">
        <f>+$H88*I$58</f>
        <v>0.31454566481083274</v>
      </c>
      <c r="J88" s="16">
        <v>0.8</v>
      </c>
      <c r="K88" s="3">
        <f>+$J88*K$58</f>
        <v>0.14976426766606291</v>
      </c>
      <c r="L88" s="16">
        <v>0.8</v>
      </c>
      <c r="M88" s="3">
        <f>+$L88*M$58</f>
        <v>5.3222416152187195E-2</v>
      </c>
      <c r="N88" s="16">
        <v>0.8</v>
      </c>
      <c r="O88" s="3">
        <f>+$N88*O$58</f>
        <v>2.3217261268326896</v>
      </c>
      <c r="P88" s="16">
        <v>0.8</v>
      </c>
      <c r="Q88" s="3">
        <f>+$P88*Q$58</f>
        <v>0.64252205304872945</v>
      </c>
      <c r="R88" s="16">
        <v>0.8</v>
      </c>
      <c r="S88" s="3">
        <f>+$R88*S$58</f>
        <v>4.1858075901285735E-2</v>
      </c>
      <c r="T88" s="16">
        <v>0.8</v>
      </c>
      <c r="U88" s="3">
        <f>+$T88*U$58</f>
        <v>3.1443650278276587E-3</v>
      </c>
      <c r="V88" s="16">
        <v>0.8</v>
      </c>
      <c r="W88" s="3">
        <f>+$V88*W$58</f>
        <v>9.7925645686718299E-2</v>
      </c>
      <c r="X88" s="3">
        <f>+E88+G88+I88+K88+M88+O88+Q88+S88+U88+W88</f>
        <v>5.1609750455120436</v>
      </c>
    </row>
    <row r="89" spans="1:52" ht="15.5" x14ac:dyDescent="0.35">
      <c r="A89" s="5" t="s">
        <v>153</v>
      </c>
      <c r="C89">
        <v>18</v>
      </c>
      <c r="D89" s="16">
        <v>0.2</v>
      </c>
      <c r="E89" s="3">
        <f>+$D89*E$58</f>
        <v>0.19871366907669283</v>
      </c>
      <c r="F89" s="16">
        <v>0.2</v>
      </c>
      <c r="G89" s="3">
        <f>+$F89*G$58</f>
        <v>0.18535293851973467</v>
      </c>
      <c r="H89" s="16">
        <v>0.2</v>
      </c>
      <c r="I89" s="3">
        <f>+$H89*I$58</f>
        <v>7.8636416202708184E-2</v>
      </c>
      <c r="J89" s="16">
        <v>0.2</v>
      </c>
      <c r="K89" s="3">
        <f>+$J89*K$58</f>
        <v>3.7441066916515726E-2</v>
      </c>
      <c r="L89" s="16">
        <v>0.2</v>
      </c>
      <c r="M89" s="3">
        <f>+$L89*M$58</f>
        <v>1.3305604038046799E-2</v>
      </c>
      <c r="N89" s="16">
        <v>0.2</v>
      </c>
      <c r="O89" s="3">
        <f>+$N89*O$58</f>
        <v>0.58043153170817241</v>
      </c>
      <c r="P89" s="16">
        <v>0.2</v>
      </c>
      <c r="Q89" s="3">
        <f>+$P89*Q$58</f>
        <v>0.16063051326218236</v>
      </c>
      <c r="R89" s="16">
        <v>0.2</v>
      </c>
      <c r="S89" s="3">
        <f>+$R89*S$58</f>
        <v>1.0464518975321434E-2</v>
      </c>
      <c r="T89" s="16">
        <v>0.2</v>
      </c>
      <c r="U89" s="3">
        <f>+$T89*U$58</f>
        <v>7.8609125695691467E-4</v>
      </c>
      <c r="V89" s="16">
        <v>0.2</v>
      </c>
      <c r="W89" s="3">
        <f>+$V89*W$58</f>
        <v>2.4481411421679575E-2</v>
      </c>
      <c r="X89" s="3">
        <f>+E89+G89+I89+K89+M89+O89+Q89+S89+U89+W89</f>
        <v>1.2902437613780109</v>
      </c>
    </row>
    <row r="90" spans="1:52" ht="15.5" x14ac:dyDescent="0.35">
      <c r="A90" s="5" t="s">
        <v>10</v>
      </c>
      <c r="D90" s="16">
        <f>SUM(D88:D89)</f>
        <v>1</v>
      </c>
      <c r="E90" s="30">
        <f>SUM(E88:E89)</f>
        <v>0.99356834538346417</v>
      </c>
      <c r="F90" s="32">
        <f>SUM(F88:F89)</f>
        <v>1</v>
      </c>
      <c r="G90" s="30">
        <f t="shared" ref="G90:U90" si="62">SUM(G88:G89)</f>
        <v>0.92676469259867333</v>
      </c>
      <c r="H90" s="32">
        <f>SUM(H88:H89)</f>
        <v>1</v>
      </c>
      <c r="I90" s="30">
        <f t="shared" si="62"/>
        <v>0.39318208101354091</v>
      </c>
      <c r="J90" s="32">
        <f>SUM(J88:J89)</f>
        <v>1</v>
      </c>
      <c r="K90" s="30">
        <f t="shared" si="62"/>
        <v>0.18720533458257863</v>
      </c>
      <c r="L90" s="32">
        <f>SUM(L88:L89)</f>
        <v>1</v>
      </c>
      <c r="M90" s="30">
        <f t="shared" si="62"/>
        <v>6.6528020190233988E-2</v>
      </c>
      <c r="N90" s="32">
        <f>SUM(N88:N89)</f>
        <v>1</v>
      </c>
      <c r="O90" s="30">
        <f t="shared" si="62"/>
        <v>2.9021576585408622</v>
      </c>
      <c r="P90" s="32">
        <f>SUM(P88:P89)</f>
        <v>1</v>
      </c>
      <c r="Q90" s="30">
        <f t="shared" si="62"/>
        <v>0.80315256631091181</v>
      </c>
      <c r="R90" s="32">
        <f>SUM(R88:R89)</f>
        <v>1</v>
      </c>
      <c r="S90" s="30">
        <f t="shared" si="62"/>
        <v>5.2322594876607169E-2</v>
      </c>
      <c r="T90" s="32">
        <f>SUM(T88:T89)</f>
        <v>1</v>
      </c>
      <c r="U90" s="30">
        <f t="shared" si="62"/>
        <v>3.9304562847845732E-3</v>
      </c>
      <c r="V90" s="32">
        <f>SUM(V88:V89)</f>
        <v>1</v>
      </c>
      <c r="W90" s="30">
        <f t="shared" ref="W90" si="63">SUM(W88:W89)</f>
        <v>0.12240705710839787</v>
      </c>
      <c r="X90" s="3">
        <f>+E90+G90+I90+K90+M90+O90+Q90+S90+U90+W90</f>
        <v>6.4512188068900542</v>
      </c>
      <c r="AB90" s="4" t="s">
        <v>0</v>
      </c>
      <c r="AC90" s="4" t="s">
        <v>1</v>
      </c>
      <c r="AD90" s="4" t="s">
        <v>2</v>
      </c>
      <c r="AE90" s="4" t="s">
        <v>3</v>
      </c>
      <c r="AF90" s="4" t="s">
        <v>4</v>
      </c>
      <c r="AG90" s="4" t="s">
        <v>5</v>
      </c>
      <c r="AH90" s="4" t="s">
        <v>6</v>
      </c>
      <c r="AI90" s="4" t="s">
        <v>79</v>
      </c>
      <c r="AJ90" s="4" t="s">
        <v>81</v>
      </c>
      <c r="AK90" s="4" t="s">
        <v>9</v>
      </c>
      <c r="AL90" t="s">
        <v>126</v>
      </c>
    </row>
    <row r="91" spans="1:52" ht="15.5" x14ac:dyDescent="0.35">
      <c r="A91" s="4" t="s">
        <v>154</v>
      </c>
      <c r="AA91" t="s">
        <v>154</v>
      </c>
      <c r="AB91" s="3">
        <f>+E61</f>
        <v>1067.3594912067283</v>
      </c>
      <c r="AC91" s="3">
        <f>+G61</f>
        <v>995.59441014468439</v>
      </c>
      <c r="AD91" s="3">
        <f>+I61</f>
        <v>422.38324911634231</v>
      </c>
      <c r="AE91" s="3">
        <f>+K61</f>
        <v>201.1088533563622</v>
      </c>
      <c r="AF91" s="3">
        <f>+M61</f>
        <v>71.46897756070652</v>
      </c>
      <c r="AG91" s="3">
        <f>+O61</f>
        <v>3117.6974751810953</v>
      </c>
      <c r="AH91" s="3">
        <f>+Q61</f>
        <v>862.80175744542214</v>
      </c>
      <c r="AI91" s="3">
        <f>+S61</f>
        <v>56.2085321111526</v>
      </c>
      <c r="AJ91" s="3">
        <f>+U61</f>
        <v>4.2223666241287345</v>
      </c>
      <c r="AK91" s="3">
        <f>+W61</f>
        <v>131.49808445729789</v>
      </c>
      <c r="AL91" s="3">
        <f>SUM(AB91:AK91)</f>
        <v>6930.3431972039216</v>
      </c>
      <c r="AO91" s="4" t="s">
        <v>0</v>
      </c>
      <c r="AP91" s="4" t="s">
        <v>1</v>
      </c>
      <c r="AQ91" s="4" t="s">
        <v>2</v>
      </c>
      <c r="AR91" s="4" t="s">
        <v>3</v>
      </c>
      <c r="AS91" s="4" t="s">
        <v>4</v>
      </c>
      <c r="AT91" s="4" t="s">
        <v>5</v>
      </c>
      <c r="AU91" s="4" t="s">
        <v>6</v>
      </c>
      <c r="AV91" s="4" t="s">
        <v>7</v>
      </c>
      <c r="AW91" s="4" t="s">
        <v>8</v>
      </c>
      <c r="AX91" s="4" t="s">
        <v>9</v>
      </c>
      <c r="AY91" s="4" t="s">
        <v>10</v>
      </c>
    </row>
    <row r="92" spans="1:52" ht="15.5" x14ac:dyDescent="0.35">
      <c r="A92" s="5" t="s">
        <v>156</v>
      </c>
      <c r="B92" t="s">
        <v>143</v>
      </c>
      <c r="C92">
        <v>25</v>
      </c>
      <c r="D92" s="16">
        <v>0.1</v>
      </c>
      <c r="E92" s="3">
        <f t="shared" ref="E92:E97" si="64">+$D92*E$61</f>
        <v>106.73594912067284</v>
      </c>
      <c r="F92" s="16">
        <v>0.1</v>
      </c>
      <c r="G92" s="3">
        <f>+$F92*G$61</f>
        <v>99.559441014468447</v>
      </c>
      <c r="H92" s="16">
        <v>0</v>
      </c>
      <c r="I92" s="3">
        <f t="shared" ref="I92:I97" si="65">+$H92*I$61</f>
        <v>0</v>
      </c>
      <c r="J92" s="16">
        <v>0</v>
      </c>
      <c r="K92" s="3">
        <f>+$J92*K$61</f>
        <v>0</v>
      </c>
      <c r="L92" s="16">
        <v>0.1</v>
      </c>
      <c r="M92" s="3">
        <f>+$L92*M$61</f>
        <v>7.1468977560706524</v>
      </c>
      <c r="N92" s="16">
        <v>0</v>
      </c>
      <c r="O92" s="3">
        <f>+$N92*O$61</f>
        <v>0</v>
      </c>
      <c r="P92" s="16">
        <v>0</v>
      </c>
      <c r="Q92" s="3">
        <f>+$P92*Q$61</f>
        <v>0</v>
      </c>
      <c r="R92" s="16">
        <v>0</v>
      </c>
      <c r="S92" s="3">
        <f>+$R92*S$61</f>
        <v>0</v>
      </c>
      <c r="T92" s="16">
        <v>0</v>
      </c>
      <c r="U92" s="3">
        <f>+$T92*U$61</f>
        <v>0</v>
      </c>
      <c r="V92" s="16">
        <v>0</v>
      </c>
      <c r="W92" s="3">
        <f>+$V92*W$61</f>
        <v>0</v>
      </c>
      <c r="X92" s="3">
        <f t="shared" ref="X92:X98" si="66">+E92+G92+I92+K92+M92+O92+Q92+S92+U92+W92</f>
        <v>213.44228789121195</v>
      </c>
      <c r="AA92" s="5" t="s">
        <v>156</v>
      </c>
      <c r="AB92" s="16">
        <f t="shared" ref="AB92:AB98" si="67">+D92</f>
        <v>0.1</v>
      </c>
      <c r="AC92" s="16">
        <f t="shared" ref="AC92:AC98" si="68">+F92</f>
        <v>0.1</v>
      </c>
      <c r="AD92" s="16">
        <f t="shared" ref="AD92:AD97" si="69">+H92</f>
        <v>0</v>
      </c>
      <c r="AE92" s="16">
        <f t="shared" ref="AE92:AE97" si="70">+J92</f>
        <v>0</v>
      </c>
      <c r="AF92" s="16">
        <f t="shared" ref="AF92:AF98" si="71">+L92</f>
        <v>0.1</v>
      </c>
      <c r="AG92" s="16">
        <f t="shared" ref="AG92:AG98" si="72">+N92</f>
        <v>0</v>
      </c>
      <c r="AH92" s="16">
        <f t="shared" ref="AH92:AH98" si="73">+P92</f>
        <v>0</v>
      </c>
      <c r="AI92" s="16">
        <f t="shared" ref="AI92:AI98" si="74">+R92</f>
        <v>0</v>
      </c>
      <c r="AJ92" s="16">
        <f t="shared" ref="AJ92:AJ98" si="75">+T92</f>
        <v>0</v>
      </c>
      <c r="AK92" s="16">
        <f t="shared" ref="AK92:AK98" si="76">+V92</f>
        <v>0</v>
      </c>
      <c r="AL92" s="3"/>
      <c r="AN92" s="5" t="s">
        <v>156</v>
      </c>
      <c r="AO92" s="3">
        <f t="shared" ref="AO92:AO98" si="77">+E92</f>
        <v>106.73594912067284</v>
      </c>
      <c r="AP92" s="3">
        <f t="shared" ref="AP92:AP98" si="78">+G92</f>
        <v>99.559441014468447</v>
      </c>
      <c r="AQ92" s="3">
        <f t="shared" ref="AQ92:AQ98" si="79">+I92</f>
        <v>0</v>
      </c>
      <c r="AR92" s="3">
        <f t="shared" ref="AR92:AR98" si="80">+K92</f>
        <v>0</v>
      </c>
      <c r="AS92" s="3">
        <f t="shared" ref="AS92:AS98" si="81">+M92</f>
        <v>7.1468977560706524</v>
      </c>
      <c r="AT92" s="3">
        <f t="shared" ref="AT92:AT98" si="82">+O92</f>
        <v>0</v>
      </c>
      <c r="AU92" s="3">
        <f t="shared" ref="AU92:AU98" si="83">+Q92</f>
        <v>0</v>
      </c>
      <c r="AV92" s="3">
        <f t="shared" ref="AV92:AV98" si="84">+S92</f>
        <v>0</v>
      </c>
      <c r="AW92" s="3">
        <f t="shared" ref="AW92:AW98" si="85">+U92</f>
        <v>0</v>
      </c>
      <c r="AX92" s="3">
        <f t="shared" ref="AX92:AX98" si="86">+W92</f>
        <v>0</v>
      </c>
      <c r="AY92" s="3">
        <f>SUM(AO92:AX92)</f>
        <v>213.44228789121195</v>
      </c>
    </row>
    <row r="93" spans="1:52" ht="15.5" x14ac:dyDescent="0.35">
      <c r="A93" s="5" t="s">
        <v>157</v>
      </c>
      <c r="B93" t="s">
        <v>140</v>
      </c>
      <c r="C93">
        <v>25</v>
      </c>
      <c r="D93" s="16">
        <v>0.1</v>
      </c>
      <c r="E93" s="3">
        <f t="shared" si="64"/>
        <v>106.73594912067284</v>
      </c>
      <c r="F93" s="16">
        <v>0.1</v>
      </c>
      <c r="G93" s="3">
        <f t="shared" ref="G93:G97" si="87">+$F93*G$61</f>
        <v>99.559441014468447</v>
      </c>
      <c r="H93" s="16">
        <v>0.15</v>
      </c>
      <c r="I93" s="3">
        <f t="shared" si="65"/>
        <v>63.357487367451341</v>
      </c>
      <c r="J93" s="16">
        <v>0.15</v>
      </c>
      <c r="K93" s="3">
        <f>+$J93*K$61</f>
        <v>30.166328003454328</v>
      </c>
      <c r="L93" s="16">
        <v>0.1</v>
      </c>
      <c r="M93" s="3">
        <f t="shared" ref="M93:M97" si="88">+$L93*M$61</f>
        <v>7.1468977560706524</v>
      </c>
      <c r="N93" s="16">
        <v>0.3</v>
      </c>
      <c r="O93" s="3">
        <f t="shared" ref="O93:O97" si="89">+$N93*O$61</f>
        <v>935.30924255432853</v>
      </c>
      <c r="P93" s="16">
        <v>0.3</v>
      </c>
      <c r="Q93" s="3">
        <f t="shared" ref="Q93:Q97" si="90">+$P93*Q$61</f>
        <v>258.84052723362663</v>
      </c>
      <c r="R93" s="16">
        <v>0.25</v>
      </c>
      <c r="S93" s="3">
        <f t="shared" ref="S93:S97" si="91">+$R93*S$61</f>
        <v>14.05213302778815</v>
      </c>
      <c r="T93" s="16">
        <v>0.25</v>
      </c>
      <c r="U93" s="3">
        <f t="shared" ref="U93:U97" si="92">+$T93*U$61</f>
        <v>1.0555916560321836</v>
      </c>
      <c r="V93" s="16">
        <v>0.25</v>
      </c>
      <c r="W93" s="3">
        <f t="shared" ref="W93:W97" si="93">+$V93*W$61</f>
        <v>32.874521114324473</v>
      </c>
      <c r="X93" s="3">
        <f t="shared" si="66"/>
        <v>1549.0981188482178</v>
      </c>
      <c r="AA93" s="5" t="s">
        <v>157</v>
      </c>
      <c r="AB93" s="16">
        <f t="shared" si="67"/>
        <v>0.1</v>
      </c>
      <c r="AC93" s="16">
        <f t="shared" si="68"/>
        <v>0.1</v>
      </c>
      <c r="AD93" s="16">
        <f t="shared" si="69"/>
        <v>0.15</v>
      </c>
      <c r="AE93" s="16">
        <f t="shared" si="70"/>
        <v>0.15</v>
      </c>
      <c r="AF93" s="16">
        <f t="shared" si="71"/>
        <v>0.1</v>
      </c>
      <c r="AG93" s="16">
        <f t="shared" si="72"/>
        <v>0.3</v>
      </c>
      <c r="AH93" s="16">
        <f t="shared" si="73"/>
        <v>0.3</v>
      </c>
      <c r="AI93" s="16">
        <f t="shared" si="74"/>
        <v>0.25</v>
      </c>
      <c r="AJ93" s="16">
        <f t="shared" si="75"/>
        <v>0.25</v>
      </c>
      <c r="AK93" s="16">
        <f t="shared" si="76"/>
        <v>0.25</v>
      </c>
      <c r="AN93" s="5" t="s">
        <v>157</v>
      </c>
      <c r="AO93" s="3">
        <f t="shared" si="77"/>
        <v>106.73594912067284</v>
      </c>
      <c r="AP93" s="3">
        <f t="shared" si="78"/>
        <v>99.559441014468447</v>
      </c>
      <c r="AQ93" s="3">
        <f t="shared" si="79"/>
        <v>63.357487367451341</v>
      </c>
      <c r="AR93" s="3">
        <f t="shared" si="80"/>
        <v>30.166328003454328</v>
      </c>
      <c r="AS93" s="3">
        <f t="shared" si="81"/>
        <v>7.1468977560706524</v>
      </c>
      <c r="AT93" s="3">
        <f t="shared" si="82"/>
        <v>935.30924255432853</v>
      </c>
      <c r="AU93" s="3">
        <f t="shared" si="83"/>
        <v>258.84052723362663</v>
      </c>
      <c r="AV93" s="3">
        <f t="shared" si="84"/>
        <v>14.05213302778815</v>
      </c>
      <c r="AW93" s="3">
        <f t="shared" si="85"/>
        <v>1.0555916560321836</v>
      </c>
      <c r="AX93" s="3">
        <f t="shared" si="86"/>
        <v>32.874521114324473</v>
      </c>
      <c r="AY93" s="3">
        <f t="shared" ref="AY93:AY97" si="94">SUM(AO93:AX93)</f>
        <v>1549.0981188482178</v>
      </c>
    </row>
    <row r="94" spans="1:52" ht="15.5" x14ac:dyDescent="0.35">
      <c r="A94" s="5" t="s">
        <v>158</v>
      </c>
      <c r="B94" t="s">
        <v>143</v>
      </c>
      <c r="C94">
        <v>25</v>
      </c>
      <c r="D94" s="16">
        <v>0.15</v>
      </c>
      <c r="E94" s="3">
        <f t="shared" si="64"/>
        <v>160.10392368100923</v>
      </c>
      <c r="F94" s="16">
        <v>0.15</v>
      </c>
      <c r="G94" s="3">
        <f t="shared" si="87"/>
        <v>149.33916152170266</v>
      </c>
      <c r="H94" s="16">
        <v>0</v>
      </c>
      <c r="I94" s="3">
        <f t="shared" si="65"/>
        <v>0</v>
      </c>
      <c r="J94" s="16">
        <v>0</v>
      </c>
      <c r="K94" s="3">
        <f t="shared" ref="K94:K97" si="95">+$J94*K$61</f>
        <v>0</v>
      </c>
      <c r="L94" s="16">
        <v>0.15</v>
      </c>
      <c r="M94" s="3">
        <f t="shared" si="88"/>
        <v>10.720346634105978</v>
      </c>
      <c r="N94" s="16">
        <v>0.3</v>
      </c>
      <c r="O94" s="3">
        <f t="shared" si="89"/>
        <v>935.30924255432853</v>
      </c>
      <c r="P94" s="16">
        <v>0.3</v>
      </c>
      <c r="Q94" s="3">
        <f t="shared" si="90"/>
        <v>258.84052723362663</v>
      </c>
      <c r="R94" s="16">
        <v>0.3</v>
      </c>
      <c r="S94" s="3">
        <f t="shared" si="91"/>
        <v>16.862559633345779</v>
      </c>
      <c r="T94" s="16">
        <v>0.3</v>
      </c>
      <c r="U94" s="3">
        <f t="shared" si="92"/>
        <v>1.2667099872386203</v>
      </c>
      <c r="V94" s="16">
        <v>0.3</v>
      </c>
      <c r="W94" s="3">
        <f t="shared" si="93"/>
        <v>39.449425337189368</v>
      </c>
      <c r="X94" s="3">
        <f t="shared" si="66"/>
        <v>1571.8918965825469</v>
      </c>
      <c r="AA94" s="5" t="s">
        <v>158</v>
      </c>
      <c r="AB94" s="16">
        <f t="shared" si="67"/>
        <v>0.15</v>
      </c>
      <c r="AC94" s="16">
        <f t="shared" si="68"/>
        <v>0.15</v>
      </c>
      <c r="AD94" s="16">
        <f t="shared" si="69"/>
        <v>0</v>
      </c>
      <c r="AE94" s="16">
        <f t="shared" si="70"/>
        <v>0</v>
      </c>
      <c r="AF94" s="16">
        <f t="shared" si="71"/>
        <v>0.15</v>
      </c>
      <c r="AG94" s="16">
        <f t="shared" si="72"/>
        <v>0.3</v>
      </c>
      <c r="AH94" s="16">
        <f t="shared" si="73"/>
        <v>0.3</v>
      </c>
      <c r="AI94" s="16">
        <f t="shared" si="74"/>
        <v>0.3</v>
      </c>
      <c r="AJ94" s="16">
        <f t="shared" si="75"/>
        <v>0.3</v>
      </c>
      <c r="AK94" s="16">
        <f t="shared" si="76"/>
        <v>0.3</v>
      </c>
      <c r="AN94" s="5" t="s">
        <v>158</v>
      </c>
      <c r="AO94" s="3">
        <f t="shared" si="77"/>
        <v>160.10392368100923</v>
      </c>
      <c r="AP94" s="3">
        <f t="shared" si="78"/>
        <v>149.33916152170266</v>
      </c>
      <c r="AQ94" s="3">
        <f t="shared" si="79"/>
        <v>0</v>
      </c>
      <c r="AR94" s="3">
        <f t="shared" si="80"/>
        <v>0</v>
      </c>
      <c r="AS94" s="3">
        <f t="shared" si="81"/>
        <v>10.720346634105978</v>
      </c>
      <c r="AT94" s="3">
        <f t="shared" si="82"/>
        <v>935.30924255432853</v>
      </c>
      <c r="AU94" s="3">
        <f t="shared" si="83"/>
        <v>258.84052723362663</v>
      </c>
      <c r="AV94" s="3">
        <f t="shared" si="84"/>
        <v>16.862559633345779</v>
      </c>
      <c r="AW94" s="3">
        <f t="shared" si="85"/>
        <v>1.2667099872386203</v>
      </c>
      <c r="AX94" s="3">
        <f t="shared" si="86"/>
        <v>39.449425337189368</v>
      </c>
      <c r="AY94" s="3">
        <f t="shared" si="94"/>
        <v>1571.8918965825469</v>
      </c>
    </row>
    <row r="95" spans="1:52" ht="15.5" x14ac:dyDescent="0.35">
      <c r="A95" s="5" t="s">
        <v>159</v>
      </c>
      <c r="B95" t="s">
        <v>143</v>
      </c>
      <c r="C95">
        <v>25</v>
      </c>
      <c r="D95" s="16">
        <v>0.05</v>
      </c>
      <c r="E95" s="3">
        <f t="shared" si="64"/>
        <v>53.367974560336421</v>
      </c>
      <c r="F95" s="16">
        <v>0.05</v>
      </c>
      <c r="G95" s="3">
        <f t="shared" si="87"/>
        <v>49.779720507234224</v>
      </c>
      <c r="H95" s="16">
        <v>0</v>
      </c>
      <c r="I95" s="3">
        <f t="shared" si="65"/>
        <v>0</v>
      </c>
      <c r="J95" s="16">
        <v>0</v>
      </c>
      <c r="K95" s="3">
        <f t="shared" si="95"/>
        <v>0</v>
      </c>
      <c r="L95" s="16">
        <v>0</v>
      </c>
      <c r="M95" s="3">
        <f t="shared" si="88"/>
        <v>0</v>
      </c>
      <c r="N95" s="16">
        <v>0.02</v>
      </c>
      <c r="O95" s="3">
        <f t="shared" si="89"/>
        <v>62.353949503621905</v>
      </c>
      <c r="P95" s="16">
        <v>0.02</v>
      </c>
      <c r="Q95" s="3">
        <f t="shared" si="90"/>
        <v>17.256035148908442</v>
      </c>
      <c r="R95" s="16">
        <v>0.05</v>
      </c>
      <c r="S95" s="3">
        <f t="shared" si="91"/>
        <v>2.8104266055576304</v>
      </c>
      <c r="T95" s="16">
        <v>0.05</v>
      </c>
      <c r="U95" s="3">
        <f t="shared" si="92"/>
        <v>0.21111833120643675</v>
      </c>
      <c r="V95" s="16">
        <v>0.05</v>
      </c>
      <c r="W95" s="3">
        <f t="shared" si="93"/>
        <v>6.5749042228648946</v>
      </c>
      <c r="X95" s="3">
        <f t="shared" si="66"/>
        <v>192.35412887972998</v>
      </c>
      <c r="AA95" s="5" t="s">
        <v>159</v>
      </c>
      <c r="AB95" s="16">
        <f t="shared" si="67"/>
        <v>0.05</v>
      </c>
      <c r="AC95" s="16">
        <f t="shared" si="68"/>
        <v>0.05</v>
      </c>
      <c r="AD95" s="16">
        <f t="shared" si="69"/>
        <v>0</v>
      </c>
      <c r="AE95" s="16">
        <f t="shared" si="70"/>
        <v>0</v>
      </c>
      <c r="AF95" s="16">
        <f t="shared" si="71"/>
        <v>0</v>
      </c>
      <c r="AG95" s="16">
        <f t="shared" si="72"/>
        <v>0.02</v>
      </c>
      <c r="AH95" s="16">
        <f t="shared" si="73"/>
        <v>0.02</v>
      </c>
      <c r="AI95" s="16">
        <f t="shared" si="74"/>
        <v>0.05</v>
      </c>
      <c r="AJ95" s="16">
        <f t="shared" si="75"/>
        <v>0.05</v>
      </c>
      <c r="AK95" s="16">
        <f t="shared" si="76"/>
        <v>0.05</v>
      </c>
      <c r="AN95" s="5" t="s">
        <v>159</v>
      </c>
      <c r="AO95" s="3">
        <f t="shared" si="77"/>
        <v>53.367974560336421</v>
      </c>
      <c r="AP95" s="3">
        <f t="shared" si="78"/>
        <v>49.779720507234224</v>
      </c>
      <c r="AQ95" s="3">
        <f t="shared" si="79"/>
        <v>0</v>
      </c>
      <c r="AR95" s="3">
        <f t="shared" si="80"/>
        <v>0</v>
      </c>
      <c r="AS95" s="3">
        <f t="shared" si="81"/>
        <v>0</v>
      </c>
      <c r="AT95" s="3">
        <f t="shared" si="82"/>
        <v>62.353949503621905</v>
      </c>
      <c r="AU95" s="3">
        <f t="shared" si="83"/>
        <v>17.256035148908442</v>
      </c>
      <c r="AV95" s="3">
        <f t="shared" si="84"/>
        <v>2.8104266055576304</v>
      </c>
      <c r="AW95" s="3">
        <f t="shared" si="85"/>
        <v>0.21111833120643675</v>
      </c>
      <c r="AX95" s="3">
        <f t="shared" si="86"/>
        <v>6.5749042228648946</v>
      </c>
      <c r="AY95" s="3">
        <f t="shared" si="94"/>
        <v>192.35412887972998</v>
      </c>
    </row>
    <row r="96" spans="1:52" ht="15.5" x14ac:dyDescent="0.35">
      <c r="A96" s="5" t="s">
        <v>148</v>
      </c>
      <c r="B96" t="s">
        <v>146</v>
      </c>
      <c r="C96">
        <v>35</v>
      </c>
      <c r="D96" s="16">
        <v>0.1</v>
      </c>
      <c r="E96" s="3">
        <f t="shared" si="64"/>
        <v>106.73594912067284</v>
      </c>
      <c r="F96" s="16">
        <v>0.1</v>
      </c>
      <c r="G96" s="3">
        <f t="shared" si="87"/>
        <v>99.559441014468447</v>
      </c>
      <c r="H96" s="16">
        <v>0.1</v>
      </c>
      <c r="I96" s="3">
        <f t="shared" si="65"/>
        <v>42.238324911634237</v>
      </c>
      <c r="J96" s="16">
        <v>0.1</v>
      </c>
      <c r="K96" s="3">
        <f t="shared" si="95"/>
        <v>20.110885335636222</v>
      </c>
      <c r="L96" s="16">
        <v>0</v>
      </c>
      <c r="M96" s="3">
        <f t="shared" si="88"/>
        <v>0</v>
      </c>
      <c r="N96" s="16">
        <v>0</v>
      </c>
      <c r="O96" s="3">
        <f t="shared" si="89"/>
        <v>0</v>
      </c>
      <c r="P96" s="16">
        <v>0</v>
      </c>
      <c r="Q96" s="3">
        <f t="shared" si="90"/>
        <v>0</v>
      </c>
      <c r="R96" s="16">
        <v>0</v>
      </c>
      <c r="S96" s="3">
        <f t="shared" si="91"/>
        <v>0</v>
      </c>
      <c r="T96" s="16">
        <v>0</v>
      </c>
      <c r="U96" s="3">
        <f t="shared" si="92"/>
        <v>0</v>
      </c>
      <c r="V96" s="16">
        <v>0</v>
      </c>
      <c r="W96" s="3">
        <f t="shared" si="93"/>
        <v>0</v>
      </c>
      <c r="X96" s="3">
        <f t="shared" si="66"/>
        <v>268.64460038241174</v>
      </c>
      <c r="AA96" s="5" t="s">
        <v>148</v>
      </c>
      <c r="AB96" s="16">
        <f t="shared" si="67"/>
        <v>0.1</v>
      </c>
      <c r="AC96" s="16">
        <f t="shared" si="68"/>
        <v>0.1</v>
      </c>
      <c r="AD96" s="16">
        <f t="shared" si="69"/>
        <v>0.1</v>
      </c>
      <c r="AE96" s="16">
        <f t="shared" si="70"/>
        <v>0.1</v>
      </c>
      <c r="AF96" s="16">
        <f t="shared" si="71"/>
        <v>0</v>
      </c>
      <c r="AG96" s="16">
        <f t="shared" si="72"/>
        <v>0</v>
      </c>
      <c r="AH96" s="16">
        <f t="shared" si="73"/>
        <v>0</v>
      </c>
      <c r="AI96" s="16">
        <f t="shared" si="74"/>
        <v>0</v>
      </c>
      <c r="AJ96" s="16">
        <f t="shared" si="75"/>
        <v>0</v>
      </c>
      <c r="AK96" s="16">
        <f t="shared" si="76"/>
        <v>0</v>
      </c>
      <c r="AN96" s="5" t="s">
        <v>148</v>
      </c>
      <c r="AO96" s="3">
        <f t="shared" si="77"/>
        <v>106.73594912067284</v>
      </c>
      <c r="AP96" s="3">
        <f t="shared" si="78"/>
        <v>99.559441014468447</v>
      </c>
      <c r="AQ96" s="3">
        <f t="shared" si="79"/>
        <v>42.238324911634237</v>
      </c>
      <c r="AR96" s="3">
        <f t="shared" si="80"/>
        <v>20.110885335636222</v>
      </c>
      <c r="AS96" s="3">
        <f t="shared" si="81"/>
        <v>0</v>
      </c>
      <c r="AT96" s="3">
        <f t="shared" si="82"/>
        <v>0</v>
      </c>
      <c r="AU96" s="3">
        <f t="shared" si="83"/>
        <v>0</v>
      </c>
      <c r="AV96" s="3">
        <f t="shared" si="84"/>
        <v>0</v>
      </c>
      <c r="AW96" s="3">
        <f t="shared" si="85"/>
        <v>0</v>
      </c>
      <c r="AX96" s="3">
        <f t="shared" si="86"/>
        <v>0</v>
      </c>
      <c r="AY96" s="3">
        <f t="shared" si="94"/>
        <v>268.64460038241174</v>
      </c>
    </row>
    <row r="97" spans="1:51" ht="15.5" x14ac:dyDescent="0.35">
      <c r="A97" s="5" t="s">
        <v>149</v>
      </c>
      <c r="B97" t="s">
        <v>143</v>
      </c>
      <c r="C97">
        <v>25</v>
      </c>
      <c r="D97" s="16">
        <v>0.5</v>
      </c>
      <c r="E97" s="3">
        <f t="shared" si="64"/>
        <v>533.67974560336415</v>
      </c>
      <c r="F97" s="16">
        <v>0.4</v>
      </c>
      <c r="G97" s="3">
        <f t="shared" si="87"/>
        <v>398.23776405787379</v>
      </c>
      <c r="H97" s="16">
        <v>0.55000000000000004</v>
      </c>
      <c r="I97" s="3">
        <f t="shared" si="65"/>
        <v>232.31078701398829</v>
      </c>
      <c r="J97" s="16">
        <v>0.75</v>
      </c>
      <c r="K97" s="3">
        <f t="shared" si="95"/>
        <v>150.83164001727164</v>
      </c>
      <c r="L97" s="16">
        <v>0.65</v>
      </c>
      <c r="M97" s="3">
        <f t="shared" si="88"/>
        <v>46.454835414459239</v>
      </c>
      <c r="N97" s="16">
        <v>0.38</v>
      </c>
      <c r="O97" s="3">
        <f t="shared" si="89"/>
        <v>1184.7250405688162</v>
      </c>
      <c r="P97" s="16">
        <v>0.38</v>
      </c>
      <c r="Q97" s="3">
        <f t="shared" si="90"/>
        <v>327.86466782926044</v>
      </c>
      <c r="R97" s="16">
        <v>0.4</v>
      </c>
      <c r="S97" s="3">
        <f t="shared" si="91"/>
        <v>22.483412844461043</v>
      </c>
      <c r="T97" s="16">
        <v>0.4</v>
      </c>
      <c r="U97" s="3">
        <f t="shared" si="92"/>
        <v>1.688946649651494</v>
      </c>
      <c r="V97" s="16">
        <v>0.4</v>
      </c>
      <c r="W97" s="3">
        <f t="shared" si="93"/>
        <v>52.599233782919157</v>
      </c>
      <c r="X97" s="3">
        <f t="shared" si="66"/>
        <v>2950.8760737820653</v>
      </c>
      <c r="AA97" s="5" t="s">
        <v>149</v>
      </c>
      <c r="AB97" s="16">
        <f t="shared" si="67"/>
        <v>0.5</v>
      </c>
      <c r="AC97" s="16">
        <f t="shared" si="68"/>
        <v>0.4</v>
      </c>
      <c r="AD97" s="16">
        <f t="shared" si="69"/>
        <v>0.55000000000000004</v>
      </c>
      <c r="AE97" s="16">
        <f t="shared" si="70"/>
        <v>0.75</v>
      </c>
      <c r="AF97" s="16">
        <f t="shared" si="71"/>
        <v>0.65</v>
      </c>
      <c r="AG97" s="16">
        <f t="shared" si="72"/>
        <v>0.38</v>
      </c>
      <c r="AH97" s="16">
        <f t="shared" si="73"/>
        <v>0.38</v>
      </c>
      <c r="AI97" s="16">
        <f t="shared" si="74"/>
        <v>0.4</v>
      </c>
      <c r="AJ97" s="16">
        <f t="shared" si="75"/>
        <v>0.4</v>
      </c>
      <c r="AK97" s="16">
        <f t="shared" si="76"/>
        <v>0.4</v>
      </c>
      <c r="AN97" s="5" t="s">
        <v>149</v>
      </c>
      <c r="AO97" s="3">
        <f t="shared" si="77"/>
        <v>533.67974560336415</v>
      </c>
      <c r="AP97" s="3">
        <f t="shared" si="78"/>
        <v>398.23776405787379</v>
      </c>
      <c r="AQ97" s="3">
        <f t="shared" si="79"/>
        <v>232.31078701398829</v>
      </c>
      <c r="AR97" s="3">
        <f t="shared" si="80"/>
        <v>150.83164001727164</v>
      </c>
      <c r="AS97" s="3">
        <f t="shared" si="81"/>
        <v>46.454835414459239</v>
      </c>
      <c r="AT97" s="3">
        <f t="shared" si="82"/>
        <v>1184.7250405688162</v>
      </c>
      <c r="AU97" s="3">
        <f t="shared" si="83"/>
        <v>327.86466782926044</v>
      </c>
      <c r="AV97" s="3">
        <f t="shared" si="84"/>
        <v>22.483412844461043</v>
      </c>
      <c r="AW97" s="3">
        <f t="shared" si="85"/>
        <v>1.688946649651494</v>
      </c>
      <c r="AX97" s="3">
        <f t="shared" si="86"/>
        <v>52.599233782919157</v>
      </c>
      <c r="AY97" s="3">
        <f t="shared" si="94"/>
        <v>2950.8760737820653</v>
      </c>
    </row>
    <row r="98" spans="1:51" ht="15.5" x14ac:dyDescent="0.35">
      <c r="A98" s="5" t="s">
        <v>10</v>
      </c>
      <c r="D98" s="16">
        <f>SUM(D92:D97)</f>
        <v>1</v>
      </c>
      <c r="E98" s="30">
        <f t="shared" ref="E98:U98" si="96">SUM(E92:E97)</f>
        <v>1067.3594912067283</v>
      </c>
      <c r="F98" s="16">
        <f>SUM(F92:F97)</f>
        <v>0.9</v>
      </c>
      <c r="G98" s="30">
        <f t="shared" si="96"/>
        <v>896.03496913021604</v>
      </c>
      <c r="H98" s="16">
        <f>SUM(H92:H97)</f>
        <v>0.8</v>
      </c>
      <c r="I98" s="30">
        <f t="shared" si="96"/>
        <v>337.9065992930739</v>
      </c>
      <c r="J98" s="16">
        <f>SUM(J92:J97)</f>
        <v>1</v>
      </c>
      <c r="K98" s="30">
        <f t="shared" si="96"/>
        <v>201.1088533563622</v>
      </c>
      <c r="L98" s="16">
        <f>SUM(L92:L97)</f>
        <v>1</v>
      </c>
      <c r="M98" s="30">
        <f t="shared" si="96"/>
        <v>71.46897756070652</v>
      </c>
      <c r="N98" s="16">
        <f>SUM(N92:N97)</f>
        <v>1</v>
      </c>
      <c r="O98" s="30">
        <f t="shared" si="96"/>
        <v>3117.6974751810949</v>
      </c>
      <c r="P98" s="16">
        <f>SUM(P92:P97)</f>
        <v>1</v>
      </c>
      <c r="Q98" s="30">
        <f t="shared" si="96"/>
        <v>862.80175744542225</v>
      </c>
      <c r="R98" s="16">
        <f>SUM(R92:R97)</f>
        <v>1</v>
      </c>
      <c r="S98" s="30">
        <f t="shared" si="96"/>
        <v>56.2085321111526</v>
      </c>
      <c r="T98" s="16">
        <f>SUM(T92:T97)</f>
        <v>1</v>
      </c>
      <c r="U98" s="30">
        <f t="shared" si="96"/>
        <v>4.2223666241287354</v>
      </c>
      <c r="V98" s="16">
        <f>SUM(V92:V97)</f>
        <v>1</v>
      </c>
      <c r="W98" s="30">
        <f t="shared" ref="W98" si="97">SUM(W92:W97)</f>
        <v>131.49808445729789</v>
      </c>
      <c r="X98" s="3">
        <f t="shared" si="66"/>
        <v>6746.3071063661846</v>
      </c>
      <c r="AA98" s="5" t="s">
        <v>10</v>
      </c>
      <c r="AB98" s="16">
        <f t="shared" si="67"/>
        <v>1</v>
      </c>
      <c r="AC98" s="16">
        <f t="shared" si="68"/>
        <v>0.9</v>
      </c>
      <c r="AD98" s="16">
        <v>1</v>
      </c>
      <c r="AE98" s="16">
        <f>+H98</f>
        <v>0.8</v>
      </c>
      <c r="AF98" s="16">
        <f t="shared" si="71"/>
        <v>1</v>
      </c>
      <c r="AG98" s="16">
        <f t="shared" si="72"/>
        <v>1</v>
      </c>
      <c r="AH98" s="16">
        <f t="shared" si="73"/>
        <v>1</v>
      </c>
      <c r="AI98" s="16">
        <f t="shared" si="74"/>
        <v>1</v>
      </c>
      <c r="AJ98" s="16">
        <f t="shared" si="75"/>
        <v>1</v>
      </c>
      <c r="AK98" s="16">
        <f t="shared" si="76"/>
        <v>1</v>
      </c>
      <c r="AN98" s="5" t="s">
        <v>10</v>
      </c>
      <c r="AO98" s="3">
        <f t="shared" si="77"/>
        <v>1067.3594912067283</v>
      </c>
      <c r="AP98" s="3">
        <f t="shared" si="78"/>
        <v>896.03496913021604</v>
      </c>
      <c r="AQ98" s="3">
        <f t="shared" si="79"/>
        <v>337.9065992930739</v>
      </c>
      <c r="AR98" s="3">
        <f t="shared" si="80"/>
        <v>201.1088533563622</v>
      </c>
      <c r="AS98" s="3">
        <f t="shared" si="81"/>
        <v>71.46897756070652</v>
      </c>
      <c r="AT98" s="3">
        <f t="shared" si="82"/>
        <v>3117.6974751810949</v>
      </c>
      <c r="AU98" s="3">
        <f t="shared" si="83"/>
        <v>862.80175744542225</v>
      </c>
      <c r="AV98" s="3">
        <f t="shared" si="84"/>
        <v>56.2085321111526</v>
      </c>
      <c r="AW98" s="3">
        <f t="shared" si="85"/>
        <v>4.2223666241287354</v>
      </c>
      <c r="AX98" s="3">
        <f t="shared" si="86"/>
        <v>131.49808445729789</v>
      </c>
      <c r="AY98" s="3">
        <f>SUM(AO98:AX98)</f>
        <v>6746.3071063661846</v>
      </c>
    </row>
    <row r="99" spans="1:51" ht="15.5" x14ac:dyDescent="0.35">
      <c r="A99" s="4" t="s">
        <v>160</v>
      </c>
      <c r="D99" s="4" t="s">
        <v>72</v>
      </c>
      <c r="E99" s="4"/>
      <c r="F99" s="4" t="s">
        <v>73</v>
      </c>
      <c r="G99" s="4"/>
      <c r="H99" s="4" t="s">
        <v>80</v>
      </c>
      <c r="I99" s="4"/>
      <c r="J99" s="4" t="s">
        <v>75</v>
      </c>
      <c r="K99" s="4"/>
      <c r="L99" s="4" t="s">
        <v>76</v>
      </c>
      <c r="M99" s="4"/>
      <c r="N99" s="4" t="s">
        <v>77</v>
      </c>
      <c r="O99" s="4"/>
      <c r="P99" s="4" t="s">
        <v>78</v>
      </c>
      <c r="Q99" s="4"/>
      <c r="R99" s="4" t="s">
        <v>79</v>
      </c>
      <c r="S99" s="4"/>
      <c r="T99" s="4" t="s">
        <v>81</v>
      </c>
      <c r="U99" s="4"/>
      <c r="V99" s="4" t="s">
        <v>9</v>
      </c>
      <c r="X99" s="4" t="s">
        <v>126</v>
      </c>
      <c r="AB99" s="16"/>
      <c r="AC99" s="16"/>
      <c r="AD99" s="16"/>
      <c r="AE99" s="16"/>
      <c r="AF99" s="16"/>
      <c r="AG99" s="16"/>
      <c r="AH99" s="16"/>
      <c r="AI99" s="16"/>
      <c r="AJ99" s="16"/>
      <c r="AK99" s="16"/>
    </row>
    <row r="100" spans="1:51" ht="15.5" x14ac:dyDescent="0.35">
      <c r="A100" s="4" t="s">
        <v>161</v>
      </c>
      <c r="C100" s="8" t="s">
        <v>129</v>
      </c>
      <c r="D100" s="8" t="s">
        <v>130</v>
      </c>
      <c r="E100" s="4" t="s">
        <v>58</v>
      </c>
      <c r="F100" s="8" t="s">
        <v>130</v>
      </c>
      <c r="G100" s="4" t="s">
        <v>58</v>
      </c>
      <c r="H100" s="8" t="s">
        <v>130</v>
      </c>
      <c r="I100" s="4" t="s">
        <v>58</v>
      </c>
      <c r="J100" s="8" t="s">
        <v>130</v>
      </c>
      <c r="K100" s="4" t="s">
        <v>58</v>
      </c>
      <c r="L100" s="8" t="s">
        <v>130</v>
      </c>
      <c r="M100" s="4" t="s">
        <v>58</v>
      </c>
      <c r="N100" s="8" t="s">
        <v>130</v>
      </c>
      <c r="O100" s="4" t="s">
        <v>58</v>
      </c>
      <c r="P100" s="8" t="s">
        <v>130</v>
      </c>
      <c r="Q100" s="4" t="s">
        <v>58</v>
      </c>
      <c r="R100" s="8" t="s">
        <v>130</v>
      </c>
      <c r="S100" s="4" t="s">
        <v>58</v>
      </c>
      <c r="T100" s="8" t="s">
        <v>130</v>
      </c>
      <c r="U100" s="4" t="s">
        <v>58</v>
      </c>
      <c r="V100" s="8" t="s">
        <v>130</v>
      </c>
      <c r="W100" s="4" t="s">
        <v>58</v>
      </c>
      <c r="AA100" s="4" t="s">
        <v>161</v>
      </c>
      <c r="AB100" s="4" t="s">
        <v>0</v>
      </c>
      <c r="AC100" s="4" t="s">
        <v>1</v>
      </c>
      <c r="AD100" s="4" t="s">
        <v>2</v>
      </c>
      <c r="AE100" s="4" t="s">
        <v>3</v>
      </c>
      <c r="AF100" s="4" t="s">
        <v>4</v>
      </c>
      <c r="AG100" s="4" t="s">
        <v>5</v>
      </c>
      <c r="AH100" s="4" t="s">
        <v>6</v>
      </c>
      <c r="AI100" s="4" t="s">
        <v>79</v>
      </c>
      <c r="AJ100" s="4" t="s">
        <v>81</v>
      </c>
      <c r="AK100" s="4" t="s">
        <v>9</v>
      </c>
    </row>
    <row r="101" spans="1:51" ht="15.5" x14ac:dyDescent="0.35">
      <c r="A101" s="5" t="s">
        <v>152</v>
      </c>
      <c r="C101">
        <v>16</v>
      </c>
      <c r="D101" s="16">
        <v>0.8</v>
      </c>
      <c r="E101" s="3">
        <f>+D101*E$62</f>
        <v>0.38517667904492164</v>
      </c>
      <c r="F101" s="16">
        <v>0.8</v>
      </c>
      <c r="G101" s="3">
        <f>+F101*G$62</f>
        <v>0.39782815713760133</v>
      </c>
      <c r="H101" s="16">
        <v>0.8</v>
      </c>
      <c r="I101" s="3">
        <f>+H101*I$62</f>
        <v>0.12691724300964402</v>
      </c>
      <c r="J101" s="16">
        <v>0.8</v>
      </c>
      <c r="K101" s="3">
        <f>+J101*K$62</f>
        <v>0.11516195514376271</v>
      </c>
      <c r="L101" s="16">
        <v>0.8</v>
      </c>
      <c r="M101" s="3">
        <f>+L101*M$62</f>
        <v>2.6016936223415166E-2</v>
      </c>
      <c r="N101" s="16">
        <v>0.8</v>
      </c>
      <c r="O101" s="3">
        <f>+N101*O$62</f>
        <v>1.2749196733732486</v>
      </c>
      <c r="P101" s="16">
        <v>0.8</v>
      </c>
      <c r="Q101" s="3">
        <f>+P101*Q$62</f>
        <v>0.40854002801188027</v>
      </c>
      <c r="R101" s="16">
        <v>0.2</v>
      </c>
      <c r="S101" s="3">
        <f>+R101*S$62</f>
        <v>5.5599600227694626E-3</v>
      </c>
      <c r="T101" s="16">
        <v>0.8</v>
      </c>
      <c r="U101" s="3">
        <f>+T101*U$62</f>
        <v>1.7655333879545894E-3</v>
      </c>
      <c r="V101" s="16">
        <v>0.8</v>
      </c>
      <c r="W101" s="3">
        <f>+V101*W$62</f>
        <v>7.1556347755311514E-2</v>
      </c>
      <c r="X101" s="3">
        <f>+W101+U101+S101+Q101+O101+M101+K101+I101+G101+E101</f>
        <v>2.8134425131105094</v>
      </c>
      <c r="AA101" s="5" t="s">
        <v>152</v>
      </c>
      <c r="AB101" s="16">
        <f>+D101</f>
        <v>0.8</v>
      </c>
      <c r="AC101" s="16">
        <f>+F101</f>
        <v>0.8</v>
      </c>
      <c r="AD101" s="16">
        <f>+H101</f>
        <v>0.8</v>
      </c>
      <c r="AE101" s="16">
        <f>+J101</f>
        <v>0.8</v>
      </c>
      <c r="AF101" s="16">
        <f>+L101</f>
        <v>0.8</v>
      </c>
      <c r="AG101" s="16">
        <f>+N101</f>
        <v>0.8</v>
      </c>
      <c r="AH101" s="16">
        <f>+P101</f>
        <v>0.8</v>
      </c>
      <c r="AI101" s="16">
        <f>+R101</f>
        <v>0.2</v>
      </c>
      <c r="AJ101" s="16">
        <f>+T101</f>
        <v>0.8</v>
      </c>
      <c r="AK101" s="16">
        <f>+V101</f>
        <v>0.8</v>
      </c>
    </row>
    <row r="102" spans="1:51" ht="15.5" x14ac:dyDescent="0.35">
      <c r="A102" s="5" t="s">
        <v>153</v>
      </c>
      <c r="C102">
        <v>18</v>
      </c>
      <c r="D102" s="16">
        <v>0.2</v>
      </c>
      <c r="E102" s="3">
        <f>+D102*E$62</f>
        <v>9.6294169761230411E-2</v>
      </c>
      <c r="F102" s="16">
        <v>0.2</v>
      </c>
      <c r="G102" s="3">
        <f>+F102*G$62</f>
        <v>9.9457039284400334E-2</v>
      </c>
      <c r="H102" s="16">
        <v>0.2</v>
      </c>
      <c r="I102" s="3">
        <f>+H102*I$62</f>
        <v>3.1729310752411005E-2</v>
      </c>
      <c r="J102" s="16">
        <v>0.2</v>
      </c>
      <c r="K102" s="3">
        <f>+J102*K$62</f>
        <v>2.8790488785940677E-2</v>
      </c>
      <c r="L102" s="16">
        <v>0.2</v>
      </c>
      <c r="M102" s="3">
        <f>+L102*M$62</f>
        <v>6.5042340558537914E-3</v>
      </c>
      <c r="N102" s="16">
        <v>0.2</v>
      </c>
      <c r="O102" s="3">
        <f>+N102*O$62</f>
        <v>0.31872991834331216</v>
      </c>
      <c r="P102" s="16">
        <v>0.2</v>
      </c>
      <c r="Q102" s="3">
        <f>+P102*Q$62</f>
        <v>0.10213500700297007</v>
      </c>
      <c r="R102" s="16">
        <v>0.8</v>
      </c>
      <c r="S102" s="3">
        <f>+R102*S$62</f>
        <v>2.223984009107785E-2</v>
      </c>
      <c r="T102" s="16">
        <v>0.2</v>
      </c>
      <c r="U102" s="3">
        <f>+T102*U$62</f>
        <v>4.4138334698864734E-4</v>
      </c>
      <c r="V102" s="16">
        <v>0.2</v>
      </c>
      <c r="W102" s="3">
        <f>+V102*W$62</f>
        <v>1.7889086938827879E-2</v>
      </c>
      <c r="X102" s="3">
        <f>+W102+U102+S102+Q102+O102+M102+K102+I102+G102+E102</f>
        <v>0.72421047836301278</v>
      </c>
      <c r="AA102" s="5" t="s">
        <v>153</v>
      </c>
      <c r="AB102" s="16">
        <f>+D102</f>
        <v>0.2</v>
      </c>
      <c r="AC102" s="16">
        <f>+F102</f>
        <v>0.2</v>
      </c>
      <c r="AD102" s="16">
        <f>+H102</f>
        <v>0.2</v>
      </c>
      <c r="AE102" s="16">
        <f>+J102</f>
        <v>0.2</v>
      </c>
      <c r="AF102" s="16">
        <f>+L102</f>
        <v>0.2</v>
      </c>
      <c r="AG102" s="16">
        <f>+N102</f>
        <v>0.2</v>
      </c>
      <c r="AH102" s="16">
        <f>+P102</f>
        <v>0.2</v>
      </c>
      <c r="AI102" s="16">
        <f>+R102</f>
        <v>0.8</v>
      </c>
      <c r="AJ102" s="16">
        <f>+T102</f>
        <v>0.2</v>
      </c>
      <c r="AK102" s="16">
        <f>+V102</f>
        <v>0.2</v>
      </c>
    </row>
    <row r="103" spans="1:51" ht="15.5" x14ac:dyDescent="0.35">
      <c r="A103" s="5" t="s">
        <v>10</v>
      </c>
      <c r="D103" s="16">
        <f t="shared" ref="D103:X103" si="98">SUM(D101:D102)</f>
        <v>1</v>
      </c>
      <c r="E103" s="3">
        <f t="shared" si="98"/>
        <v>0.48147084880615204</v>
      </c>
      <c r="F103" s="16">
        <f t="shared" si="98"/>
        <v>1</v>
      </c>
      <c r="G103" s="3">
        <f t="shared" si="98"/>
        <v>0.49728519642200164</v>
      </c>
      <c r="H103" s="16">
        <f t="shared" si="98"/>
        <v>1</v>
      </c>
      <c r="I103" s="3">
        <f t="shared" si="98"/>
        <v>0.15864655376205503</v>
      </c>
      <c r="J103" s="16">
        <f t="shared" si="98"/>
        <v>1</v>
      </c>
      <c r="K103" s="3">
        <f t="shared" si="98"/>
        <v>0.14395244392970338</v>
      </c>
      <c r="L103" s="16">
        <f t="shared" si="98"/>
        <v>1</v>
      </c>
      <c r="M103" s="3">
        <f t="shared" si="98"/>
        <v>3.2521170279268957E-2</v>
      </c>
      <c r="N103" s="16">
        <f t="shared" si="98"/>
        <v>1</v>
      </c>
      <c r="O103" s="3">
        <f t="shared" si="98"/>
        <v>1.5936495917165607</v>
      </c>
      <c r="P103" s="16">
        <f t="shared" si="98"/>
        <v>1</v>
      </c>
      <c r="Q103" s="3">
        <f t="shared" si="98"/>
        <v>0.51067503501485034</v>
      </c>
      <c r="R103" s="16">
        <f t="shared" ref="R103" si="99">SUM(R101:R102)</f>
        <v>1</v>
      </c>
      <c r="S103" s="3">
        <f t="shared" si="98"/>
        <v>2.7799800113847313E-2</v>
      </c>
      <c r="T103" s="16">
        <f t="shared" ref="T103" si="100">SUM(T101:T102)</f>
        <v>1</v>
      </c>
      <c r="U103" s="3">
        <f t="shared" si="98"/>
        <v>2.2069167349432366E-3</v>
      </c>
      <c r="V103" s="16">
        <f t="shared" ref="V103" si="101">SUM(V101:V102)</f>
        <v>1</v>
      </c>
      <c r="W103" s="3">
        <f t="shared" si="98"/>
        <v>8.9445434694139389E-2</v>
      </c>
      <c r="X103" s="3">
        <f t="shared" si="98"/>
        <v>3.5376529914735224</v>
      </c>
      <c r="AA103" s="5" t="s">
        <v>10</v>
      </c>
      <c r="AB103" s="16">
        <f>+D103</f>
        <v>1</v>
      </c>
      <c r="AC103" s="16">
        <f>+F103</f>
        <v>1</v>
      </c>
      <c r="AD103" s="16">
        <f>+G103</f>
        <v>0.49728519642200164</v>
      </c>
      <c r="AE103" s="16">
        <f>+H103</f>
        <v>1</v>
      </c>
      <c r="AF103" s="16">
        <f>+L103</f>
        <v>1</v>
      </c>
      <c r="AG103" s="16">
        <f>+N103</f>
        <v>1</v>
      </c>
      <c r="AH103" s="16">
        <f>+P103</f>
        <v>1</v>
      </c>
      <c r="AI103" s="16">
        <f>+R103</f>
        <v>1</v>
      </c>
      <c r="AJ103" s="16">
        <f>+T103</f>
        <v>1</v>
      </c>
      <c r="AK103" s="16">
        <f>+V103</f>
        <v>1</v>
      </c>
    </row>
    <row r="104" spans="1:51" ht="15.5" x14ac:dyDescent="0.35">
      <c r="A104" s="5"/>
      <c r="D104" s="16"/>
      <c r="E104" s="3"/>
      <c r="F104" s="16"/>
      <c r="G104" s="3"/>
      <c r="H104" s="16"/>
      <c r="I104" s="3"/>
      <c r="J104" s="16"/>
      <c r="K104" s="3"/>
      <c r="L104" s="16"/>
      <c r="M104" s="3"/>
      <c r="N104" s="16"/>
      <c r="O104" s="3"/>
      <c r="P104" s="16"/>
      <c r="Q104" s="3"/>
      <c r="R104" s="16"/>
      <c r="S104" s="3"/>
      <c r="T104" s="16"/>
      <c r="U104" s="3"/>
      <c r="V104" s="16"/>
      <c r="W104" s="3"/>
      <c r="X104" s="3"/>
      <c r="AA104" s="5"/>
    </row>
    <row r="105" spans="1:51" ht="15.5" x14ac:dyDescent="0.35">
      <c r="A105" s="4" t="s">
        <v>162</v>
      </c>
      <c r="D105" s="16"/>
      <c r="E105" s="3"/>
      <c r="F105" s="16"/>
      <c r="G105" s="3"/>
      <c r="H105" s="3"/>
      <c r="I105" s="3"/>
      <c r="J105" s="3"/>
      <c r="K105" s="3"/>
      <c r="L105" s="3"/>
      <c r="M105" s="3"/>
      <c r="N105" s="3"/>
      <c r="O105" s="3"/>
      <c r="P105" s="3"/>
      <c r="Q105" s="3"/>
      <c r="R105" s="3"/>
      <c r="S105" s="3"/>
      <c r="T105" s="3"/>
      <c r="U105" s="3"/>
      <c r="V105" s="3"/>
      <c r="W105" s="3"/>
      <c r="X105" s="3"/>
      <c r="AA105" s="4" t="s">
        <v>163</v>
      </c>
      <c r="AB105" s="4" t="s">
        <v>0</v>
      </c>
      <c r="AC105" s="4" t="s">
        <v>1</v>
      </c>
      <c r="AD105" s="4" t="s">
        <v>2</v>
      </c>
      <c r="AE105" s="4" t="s">
        <v>3</v>
      </c>
      <c r="AF105" s="4" t="s">
        <v>4</v>
      </c>
      <c r="AG105" s="4" t="s">
        <v>5</v>
      </c>
      <c r="AH105" s="4" t="s">
        <v>6</v>
      </c>
      <c r="AI105" s="4" t="s">
        <v>7</v>
      </c>
      <c r="AJ105" s="4" t="s">
        <v>8</v>
      </c>
      <c r="AK105" s="4" t="s">
        <v>9</v>
      </c>
      <c r="AL105" t="s">
        <v>126</v>
      </c>
      <c r="AN105" s="4" t="s">
        <v>164</v>
      </c>
      <c r="AO105" s="4" t="s">
        <v>0</v>
      </c>
      <c r="AP105" s="4" t="s">
        <v>1</v>
      </c>
      <c r="AQ105" s="4" t="s">
        <v>2</v>
      </c>
      <c r="AR105" s="4" t="s">
        <v>3</v>
      </c>
      <c r="AS105" s="4" t="s">
        <v>4</v>
      </c>
      <c r="AT105" s="4" t="s">
        <v>5</v>
      </c>
      <c r="AU105" s="4" t="s">
        <v>6</v>
      </c>
      <c r="AV105" s="4" t="s">
        <v>7</v>
      </c>
      <c r="AW105" s="4" t="s">
        <v>8</v>
      </c>
      <c r="AX105" s="4" t="s">
        <v>9</v>
      </c>
      <c r="AY105" s="4" t="s">
        <v>10</v>
      </c>
    </row>
    <row r="106" spans="1:51" ht="15.5" x14ac:dyDescent="0.35">
      <c r="A106" s="5" t="s">
        <v>165</v>
      </c>
      <c r="B106" t="s">
        <v>166</v>
      </c>
      <c r="C106">
        <v>15</v>
      </c>
      <c r="D106" s="16">
        <v>0.7</v>
      </c>
      <c r="E106" s="3">
        <f t="shared" ref="E106:E113" si="102">+D106*(E$40-E$103)</f>
        <v>362.06038348573509</v>
      </c>
      <c r="F106" s="16">
        <v>0.7</v>
      </c>
      <c r="G106" s="3">
        <f t="shared" ref="G106:G113" si="103">+F106*(G$40-G$103)</f>
        <v>373.9525858414305</v>
      </c>
      <c r="H106" s="16">
        <v>0</v>
      </c>
      <c r="I106" s="3">
        <f t="shared" ref="I106:I113" si="104">+H106*(I$40-I$103)</f>
        <v>0</v>
      </c>
      <c r="J106" s="16">
        <v>0</v>
      </c>
      <c r="K106" s="3">
        <f t="shared" ref="K106:K113" si="105">+J106*(K$40-K$103)</f>
        <v>0</v>
      </c>
      <c r="L106" s="16">
        <v>0.6</v>
      </c>
      <c r="M106" s="3">
        <f t="shared" ref="M106:M113" si="106">+L106*(M$40-M$103)</f>
        <v>20.961887478005956</v>
      </c>
      <c r="N106" s="16">
        <v>0.2</v>
      </c>
      <c r="O106" s="3">
        <f t="shared" ref="O106:O113" si="107">+N106*(O$40-O$103)</f>
        <v>342.40161238629344</v>
      </c>
      <c r="P106" s="16">
        <v>0.1</v>
      </c>
      <c r="Q106" s="3">
        <f t="shared" ref="Q106:Q113" si="108">+P106*(Q$40-Q$103)</f>
        <v>54.860226584116838</v>
      </c>
      <c r="R106" s="16">
        <v>0</v>
      </c>
      <c r="S106" s="3">
        <f t="shared" ref="S106:S113" si="109">+R106*(S$40-S$103)</f>
        <v>0</v>
      </c>
      <c r="T106" s="16">
        <v>0</v>
      </c>
      <c r="U106" s="3">
        <f t="shared" ref="U106:U113" si="110">+T106*(U$40-U$103)</f>
        <v>0</v>
      </c>
      <c r="V106" s="16">
        <v>0</v>
      </c>
      <c r="W106" s="3">
        <f t="shared" ref="W106:W113" si="111">+V106*(W$40-W$103)</f>
        <v>0</v>
      </c>
      <c r="X106" s="3">
        <f>+W106+U106+S106+Q106+O106+M106+K106+I106+G106+E106</f>
        <v>1154.2366957755817</v>
      </c>
      <c r="AA106" s="5" t="s">
        <v>165</v>
      </c>
      <c r="AB106" s="16">
        <f t="shared" ref="AB106:AB113" si="112">+D106</f>
        <v>0.7</v>
      </c>
      <c r="AC106" s="16">
        <f t="shared" ref="AC106:AC113" si="113">+F106</f>
        <v>0.7</v>
      </c>
      <c r="AD106" s="16">
        <f t="shared" ref="AD106:AD111" si="114">+H106</f>
        <v>0</v>
      </c>
      <c r="AE106" s="16">
        <f t="shared" ref="AE106:AE111" si="115">+J106</f>
        <v>0</v>
      </c>
      <c r="AF106" s="16">
        <f t="shared" ref="AF106:AF113" si="116">+L106</f>
        <v>0.6</v>
      </c>
      <c r="AG106" s="16">
        <f t="shared" ref="AG106:AG113" si="117">+N106</f>
        <v>0.2</v>
      </c>
      <c r="AH106" s="16">
        <f t="shared" ref="AH106:AH113" si="118">+P106</f>
        <v>0.1</v>
      </c>
      <c r="AI106" s="16">
        <f t="shared" ref="AI106:AI113" si="119">+R106</f>
        <v>0</v>
      </c>
      <c r="AJ106" s="16">
        <f t="shared" ref="AJ106:AJ113" si="120">+T106</f>
        <v>0</v>
      </c>
      <c r="AK106" s="16">
        <f t="shared" ref="AK106:AK113" si="121">+V106</f>
        <v>0</v>
      </c>
      <c r="AN106" s="5" t="s">
        <v>165</v>
      </c>
      <c r="AO106" s="3">
        <f t="shared" ref="AO106:AO113" si="122">+E106</f>
        <v>362.06038348573509</v>
      </c>
      <c r="AP106" s="3">
        <f t="shared" ref="AP106:AP113" si="123">+G106</f>
        <v>373.9525858414305</v>
      </c>
      <c r="AQ106" s="3">
        <f t="shared" ref="AQ106:AQ113" si="124">+I106</f>
        <v>0</v>
      </c>
      <c r="AR106" s="3">
        <f t="shared" ref="AR106:AR113" si="125">+K106</f>
        <v>0</v>
      </c>
      <c r="AS106" s="3">
        <f t="shared" ref="AS106:AS113" si="126">+M106</f>
        <v>20.961887478005956</v>
      </c>
      <c r="AT106" s="3">
        <f t="shared" ref="AT106:AT113" si="127">+O106</f>
        <v>342.40161238629344</v>
      </c>
      <c r="AU106" s="3">
        <f t="shared" ref="AU106:AU113" si="128">+Q106</f>
        <v>54.860226584116838</v>
      </c>
      <c r="AV106" s="3">
        <f t="shared" ref="AV106:AV113" si="129">+S106</f>
        <v>0</v>
      </c>
      <c r="AW106" s="3">
        <f t="shared" ref="AW106:AW113" si="130">+U106</f>
        <v>0</v>
      </c>
      <c r="AX106" s="3">
        <f t="shared" ref="AX106:AX113" si="131">+W106</f>
        <v>0</v>
      </c>
      <c r="AY106" s="3">
        <f>SUM(AO106:AX106)</f>
        <v>1154.2366957755817</v>
      </c>
    </row>
    <row r="107" spans="1:51" ht="15.5" x14ac:dyDescent="0.35">
      <c r="A107" s="5" t="s">
        <v>168</v>
      </c>
      <c r="B107" t="s">
        <v>169</v>
      </c>
      <c r="C107">
        <v>25</v>
      </c>
      <c r="D107" s="16">
        <v>0</v>
      </c>
      <c r="E107" s="3">
        <f t="shared" si="102"/>
        <v>0</v>
      </c>
      <c r="F107" s="16">
        <v>0</v>
      </c>
      <c r="G107" s="3">
        <f t="shared" si="103"/>
        <v>0</v>
      </c>
      <c r="H107" s="16">
        <v>0.35</v>
      </c>
      <c r="I107" s="3">
        <f t="shared" si="104"/>
        <v>59.650165982225488</v>
      </c>
      <c r="J107" s="16">
        <v>0.35</v>
      </c>
      <c r="K107" s="3">
        <f t="shared" si="105"/>
        <v>54.125267585910819</v>
      </c>
      <c r="L107" s="16">
        <v>0</v>
      </c>
      <c r="M107" s="3">
        <f t="shared" si="106"/>
        <v>0</v>
      </c>
      <c r="N107" s="16">
        <v>0.35</v>
      </c>
      <c r="O107" s="3">
        <f t="shared" si="107"/>
        <v>599.2028216760134</v>
      </c>
      <c r="P107" s="16">
        <v>0.1</v>
      </c>
      <c r="Q107" s="3">
        <f t="shared" si="108"/>
        <v>54.860226584116838</v>
      </c>
      <c r="R107" s="16">
        <v>0</v>
      </c>
      <c r="S107" s="3">
        <f t="shared" si="109"/>
        <v>0</v>
      </c>
      <c r="T107" s="16">
        <v>0</v>
      </c>
      <c r="U107" s="3">
        <f t="shared" si="110"/>
        <v>0</v>
      </c>
      <c r="V107" s="16">
        <v>0</v>
      </c>
      <c r="W107" s="3">
        <f t="shared" si="111"/>
        <v>0</v>
      </c>
      <c r="X107" s="3">
        <f>+W107+U107+S107+Q107+O107+M107+K107+I107+G107+E107</f>
        <v>767.83848182826659</v>
      </c>
      <c r="Y107" s="3">
        <f>+X106+X107</f>
        <v>1922.0751776038483</v>
      </c>
      <c r="Z107" s="24">
        <f>+Y107/(X$48-X$49-X77-X85)</f>
        <v>0.87651254837894088</v>
      </c>
      <c r="AA107" s="5" t="s">
        <v>168</v>
      </c>
      <c r="AB107" s="16">
        <f t="shared" si="112"/>
        <v>0</v>
      </c>
      <c r="AC107" s="16">
        <f t="shared" si="113"/>
        <v>0</v>
      </c>
      <c r="AD107" s="16">
        <f t="shared" si="114"/>
        <v>0.35</v>
      </c>
      <c r="AE107" s="16">
        <f t="shared" si="115"/>
        <v>0.35</v>
      </c>
      <c r="AF107" s="16">
        <f t="shared" si="116"/>
        <v>0</v>
      </c>
      <c r="AG107" s="16">
        <f t="shared" si="117"/>
        <v>0.35</v>
      </c>
      <c r="AH107" s="16">
        <f t="shared" si="118"/>
        <v>0.1</v>
      </c>
      <c r="AI107" s="16">
        <f t="shared" si="119"/>
        <v>0</v>
      </c>
      <c r="AJ107" s="16">
        <f t="shared" si="120"/>
        <v>0</v>
      </c>
      <c r="AK107" s="16">
        <f t="shared" si="121"/>
        <v>0</v>
      </c>
      <c r="AN107" s="5" t="s">
        <v>168</v>
      </c>
      <c r="AO107" s="3">
        <f t="shared" si="122"/>
        <v>0</v>
      </c>
      <c r="AP107" s="3">
        <f t="shared" si="123"/>
        <v>0</v>
      </c>
      <c r="AQ107" s="3">
        <f t="shared" si="124"/>
        <v>59.650165982225488</v>
      </c>
      <c r="AR107" s="3">
        <f t="shared" si="125"/>
        <v>54.125267585910819</v>
      </c>
      <c r="AS107" s="3">
        <f t="shared" si="126"/>
        <v>0</v>
      </c>
      <c r="AT107" s="3">
        <f t="shared" si="127"/>
        <v>599.2028216760134</v>
      </c>
      <c r="AU107" s="3">
        <f t="shared" si="128"/>
        <v>54.860226584116838</v>
      </c>
      <c r="AV107" s="3">
        <f t="shared" si="129"/>
        <v>0</v>
      </c>
      <c r="AW107" s="3">
        <f t="shared" si="130"/>
        <v>0</v>
      </c>
      <c r="AX107" s="3">
        <f t="shared" si="131"/>
        <v>0</v>
      </c>
      <c r="AY107" s="3">
        <f t="shared" ref="AY107:AY113" si="132">SUM(AO107:AX107)</f>
        <v>767.83848182826659</v>
      </c>
    </row>
    <row r="108" spans="1:51" ht="15.5" x14ac:dyDescent="0.35">
      <c r="A108" s="5" t="s">
        <v>156</v>
      </c>
      <c r="B108" t="s">
        <v>143</v>
      </c>
      <c r="C108">
        <v>25</v>
      </c>
      <c r="D108" s="16">
        <v>0.05</v>
      </c>
      <c r="E108" s="3">
        <f t="shared" si="102"/>
        <v>25.861455963266792</v>
      </c>
      <c r="F108" s="16">
        <v>0.05</v>
      </c>
      <c r="G108" s="3">
        <f t="shared" si="103"/>
        <v>26.710898988673609</v>
      </c>
      <c r="H108" s="16">
        <v>0</v>
      </c>
      <c r="I108" s="3">
        <f t="shared" si="104"/>
        <v>0</v>
      </c>
      <c r="J108" s="16">
        <v>0</v>
      </c>
      <c r="K108" s="3">
        <f t="shared" si="105"/>
        <v>0</v>
      </c>
      <c r="L108" s="16">
        <v>0.1</v>
      </c>
      <c r="M108" s="3">
        <f t="shared" si="106"/>
        <v>3.4936479130009932</v>
      </c>
      <c r="N108" s="16">
        <v>0</v>
      </c>
      <c r="O108" s="3">
        <f t="shared" si="107"/>
        <v>0</v>
      </c>
      <c r="P108" s="16">
        <v>0.2</v>
      </c>
      <c r="Q108" s="3">
        <f t="shared" si="108"/>
        <v>109.72045316823368</v>
      </c>
      <c r="R108" s="16">
        <v>0.2</v>
      </c>
      <c r="S108" s="3">
        <f t="shared" si="109"/>
        <v>5.9728916773637497</v>
      </c>
      <c r="T108" s="16">
        <v>0.2</v>
      </c>
      <c r="U108" s="3">
        <f t="shared" si="110"/>
        <v>0.47416436610316981</v>
      </c>
      <c r="V108" s="16">
        <v>0.2</v>
      </c>
      <c r="W108" s="3">
        <f t="shared" si="111"/>
        <v>19.217688266639534</v>
      </c>
      <c r="X108" s="3">
        <f>+W108+U108+S108+Q108+O108+M108+K108+I108+G108+E108</f>
        <v>191.45120034328153</v>
      </c>
      <c r="AA108" s="5" t="s">
        <v>156</v>
      </c>
      <c r="AB108" s="16">
        <f t="shared" si="112"/>
        <v>0.05</v>
      </c>
      <c r="AC108" s="16">
        <f t="shared" si="113"/>
        <v>0.05</v>
      </c>
      <c r="AD108" s="16">
        <f t="shared" si="114"/>
        <v>0</v>
      </c>
      <c r="AE108" s="16">
        <f t="shared" si="115"/>
        <v>0</v>
      </c>
      <c r="AF108" s="16">
        <f t="shared" si="116"/>
        <v>0.1</v>
      </c>
      <c r="AG108" s="16">
        <f t="shared" si="117"/>
        <v>0</v>
      </c>
      <c r="AH108" s="16">
        <f t="shared" si="118"/>
        <v>0.2</v>
      </c>
      <c r="AI108" s="16">
        <f t="shared" si="119"/>
        <v>0.2</v>
      </c>
      <c r="AJ108" s="16">
        <f t="shared" si="120"/>
        <v>0.2</v>
      </c>
      <c r="AK108" s="16">
        <f t="shared" si="121"/>
        <v>0.2</v>
      </c>
      <c r="AN108" s="5" t="s">
        <v>156</v>
      </c>
      <c r="AO108" s="3">
        <f t="shared" si="122"/>
        <v>25.861455963266792</v>
      </c>
      <c r="AP108" s="3">
        <f t="shared" si="123"/>
        <v>26.710898988673609</v>
      </c>
      <c r="AQ108" s="3">
        <f t="shared" si="124"/>
        <v>0</v>
      </c>
      <c r="AR108" s="3">
        <f t="shared" si="125"/>
        <v>0</v>
      </c>
      <c r="AS108" s="3">
        <f t="shared" si="126"/>
        <v>3.4936479130009932</v>
      </c>
      <c r="AT108" s="3">
        <f t="shared" si="127"/>
        <v>0</v>
      </c>
      <c r="AU108" s="3">
        <f t="shared" si="128"/>
        <v>109.72045316823368</v>
      </c>
      <c r="AV108" s="3">
        <f t="shared" si="129"/>
        <v>5.9728916773637497</v>
      </c>
      <c r="AW108" s="3">
        <f t="shared" si="130"/>
        <v>0.47416436610316981</v>
      </c>
      <c r="AX108" s="3">
        <f t="shared" si="131"/>
        <v>19.217688266639534</v>
      </c>
      <c r="AY108" s="3">
        <f t="shared" si="132"/>
        <v>191.4512003432815</v>
      </c>
    </row>
    <row r="109" spans="1:51" ht="15.5" x14ac:dyDescent="0.35">
      <c r="A109" s="5" t="s">
        <v>170</v>
      </c>
      <c r="B109" t="s">
        <v>140</v>
      </c>
      <c r="C109">
        <v>25</v>
      </c>
      <c r="D109" s="16">
        <v>0.05</v>
      </c>
      <c r="E109" s="3">
        <f t="shared" si="102"/>
        <v>25.861455963266792</v>
      </c>
      <c r="F109" s="16">
        <v>0.05</v>
      </c>
      <c r="G109" s="3">
        <f t="shared" si="103"/>
        <v>26.710898988673609</v>
      </c>
      <c r="H109" s="16">
        <v>0.1</v>
      </c>
      <c r="I109" s="3">
        <f t="shared" si="104"/>
        <v>17.042904566350142</v>
      </c>
      <c r="J109" s="16">
        <v>0.1</v>
      </c>
      <c r="K109" s="3">
        <f t="shared" si="105"/>
        <v>15.464362167403094</v>
      </c>
      <c r="L109" s="16">
        <v>0.1</v>
      </c>
      <c r="M109" s="3">
        <f t="shared" si="106"/>
        <v>3.4936479130009932</v>
      </c>
      <c r="N109" s="16">
        <v>0.15</v>
      </c>
      <c r="O109" s="3">
        <f t="shared" si="107"/>
        <v>256.80120928972002</v>
      </c>
      <c r="P109" s="16">
        <v>0.1</v>
      </c>
      <c r="Q109" s="3">
        <f t="shared" si="108"/>
        <v>54.860226584116838</v>
      </c>
      <c r="R109" s="16">
        <v>0.1</v>
      </c>
      <c r="S109" s="3">
        <f t="shared" si="109"/>
        <v>2.9864458386818749</v>
      </c>
      <c r="T109" s="16">
        <v>0.1</v>
      </c>
      <c r="U109" s="3">
        <f t="shared" si="110"/>
        <v>0.2370821830515849</v>
      </c>
      <c r="V109" s="16">
        <v>0.1</v>
      </c>
      <c r="W109" s="3">
        <f t="shared" si="111"/>
        <v>9.6088441333197672</v>
      </c>
      <c r="X109" s="3">
        <f t="shared" ref="X109:X113" si="133">+W109+U109+S109+Q109+O109+M109+K109+I109+G109+E109</f>
        <v>413.06707762758469</v>
      </c>
      <c r="AA109" s="5" t="s">
        <v>170</v>
      </c>
      <c r="AB109" s="16">
        <f t="shared" si="112"/>
        <v>0.05</v>
      </c>
      <c r="AC109" s="16">
        <f t="shared" si="113"/>
        <v>0.05</v>
      </c>
      <c r="AD109" s="16">
        <f t="shared" si="114"/>
        <v>0.1</v>
      </c>
      <c r="AE109" s="16">
        <f t="shared" si="115"/>
        <v>0.1</v>
      </c>
      <c r="AF109" s="16">
        <f t="shared" si="116"/>
        <v>0.1</v>
      </c>
      <c r="AG109" s="16">
        <f t="shared" si="117"/>
        <v>0.15</v>
      </c>
      <c r="AH109" s="16">
        <f t="shared" si="118"/>
        <v>0.1</v>
      </c>
      <c r="AI109" s="16">
        <f t="shared" si="119"/>
        <v>0.1</v>
      </c>
      <c r="AJ109" s="16">
        <f t="shared" si="120"/>
        <v>0.1</v>
      </c>
      <c r="AK109" s="16">
        <f t="shared" si="121"/>
        <v>0.1</v>
      </c>
      <c r="AN109" s="5" t="s">
        <v>170</v>
      </c>
      <c r="AO109" s="3">
        <f t="shared" si="122"/>
        <v>25.861455963266792</v>
      </c>
      <c r="AP109" s="3">
        <f t="shared" si="123"/>
        <v>26.710898988673609</v>
      </c>
      <c r="AQ109" s="3">
        <f t="shared" si="124"/>
        <v>17.042904566350142</v>
      </c>
      <c r="AR109" s="3">
        <f t="shared" si="125"/>
        <v>15.464362167403094</v>
      </c>
      <c r="AS109" s="3">
        <f t="shared" si="126"/>
        <v>3.4936479130009932</v>
      </c>
      <c r="AT109" s="3">
        <f t="shared" si="127"/>
        <v>256.80120928972002</v>
      </c>
      <c r="AU109" s="3">
        <f t="shared" si="128"/>
        <v>54.860226584116838</v>
      </c>
      <c r="AV109" s="3">
        <f t="shared" si="129"/>
        <v>2.9864458386818749</v>
      </c>
      <c r="AW109" s="3">
        <f t="shared" si="130"/>
        <v>0.2370821830515849</v>
      </c>
      <c r="AX109" s="3">
        <f t="shared" si="131"/>
        <v>9.6088441333197672</v>
      </c>
      <c r="AY109" s="3">
        <f t="shared" si="132"/>
        <v>413.06707762758481</v>
      </c>
    </row>
    <row r="110" spans="1:51" ht="15.5" x14ac:dyDescent="0.35">
      <c r="A110" s="5" t="s">
        <v>158</v>
      </c>
      <c r="B110" t="s">
        <v>143</v>
      </c>
      <c r="C110">
        <v>25</v>
      </c>
      <c r="D110" s="16">
        <v>0.1</v>
      </c>
      <c r="E110" s="3">
        <f t="shared" si="102"/>
        <v>51.722911926533584</v>
      </c>
      <c r="F110" s="16">
        <v>0.05</v>
      </c>
      <c r="G110" s="3">
        <f t="shared" si="103"/>
        <v>26.710898988673609</v>
      </c>
      <c r="H110" s="16">
        <v>0.1</v>
      </c>
      <c r="I110" s="3">
        <f t="shared" si="104"/>
        <v>17.042904566350142</v>
      </c>
      <c r="J110" s="16">
        <v>0.1</v>
      </c>
      <c r="K110" s="3">
        <f t="shared" si="105"/>
        <v>15.464362167403094</v>
      </c>
      <c r="L110" s="16">
        <v>0.1</v>
      </c>
      <c r="M110" s="3">
        <f t="shared" si="106"/>
        <v>3.4936479130009932</v>
      </c>
      <c r="N110" s="16">
        <v>0.1</v>
      </c>
      <c r="O110" s="3">
        <f t="shared" si="107"/>
        <v>171.20080619314672</v>
      </c>
      <c r="P110" s="16">
        <v>0.1</v>
      </c>
      <c r="Q110" s="3">
        <f t="shared" si="108"/>
        <v>54.860226584116838</v>
      </c>
      <c r="R110" s="16">
        <v>0.1</v>
      </c>
      <c r="S110" s="3">
        <f t="shared" si="109"/>
        <v>2.9864458386818749</v>
      </c>
      <c r="T110" s="16">
        <v>0.1</v>
      </c>
      <c r="U110" s="3">
        <f t="shared" si="110"/>
        <v>0.2370821830515849</v>
      </c>
      <c r="V110" s="16">
        <v>0.1</v>
      </c>
      <c r="W110" s="3">
        <f t="shared" si="111"/>
        <v>9.6088441333197672</v>
      </c>
      <c r="X110" s="3">
        <f t="shared" si="133"/>
        <v>353.32813049427818</v>
      </c>
      <c r="AA110" s="5" t="s">
        <v>158</v>
      </c>
      <c r="AB110" s="16">
        <f t="shared" si="112"/>
        <v>0.1</v>
      </c>
      <c r="AC110" s="16">
        <f t="shared" si="113"/>
        <v>0.05</v>
      </c>
      <c r="AD110" s="16">
        <f t="shared" si="114"/>
        <v>0.1</v>
      </c>
      <c r="AE110" s="16">
        <f t="shared" si="115"/>
        <v>0.1</v>
      </c>
      <c r="AF110" s="16">
        <f t="shared" si="116"/>
        <v>0.1</v>
      </c>
      <c r="AG110" s="16">
        <f t="shared" si="117"/>
        <v>0.1</v>
      </c>
      <c r="AH110" s="16">
        <f t="shared" si="118"/>
        <v>0.1</v>
      </c>
      <c r="AI110" s="16">
        <f t="shared" si="119"/>
        <v>0.1</v>
      </c>
      <c r="AJ110" s="16">
        <f t="shared" si="120"/>
        <v>0.1</v>
      </c>
      <c r="AK110" s="16">
        <f t="shared" si="121"/>
        <v>0.1</v>
      </c>
      <c r="AN110" s="5" t="s">
        <v>158</v>
      </c>
      <c r="AO110" s="3">
        <f t="shared" si="122"/>
        <v>51.722911926533584</v>
      </c>
      <c r="AP110" s="3">
        <f t="shared" si="123"/>
        <v>26.710898988673609</v>
      </c>
      <c r="AQ110" s="3">
        <f t="shared" si="124"/>
        <v>17.042904566350142</v>
      </c>
      <c r="AR110" s="3">
        <f t="shared" si="125"/>
        <v>15.464362167403094</v>
      </c>
      <c r="AS110" s="3">
        <f t="shared" si="126"/>
        <v>3.4936479130009932</v>
      </c>
      <c r="AT110" s="3">
        <f t="shared" si="127"/>
        <v>171.20080619314672</v>
      </c>
      <c r="AU110" s="3">
        <f t="shared" si="128"/>
        <v>54.860226584116838</v>
      </c>
      <c r="AV110" s="3">
        <f t="shared" si="129"/>
        <v>2.9864458386818749</v>
      </c>
      <c r="AW110" s="3">
        <f t="shared" si="130"/>
        <v>0.2370821830515849</v>
      </c>
      <c r="AX110" s="3">
        <f t="shared" si="131"/>
        <v>9.6088441333197672</v>
      </c>
      <c r="AY110" s="3">
        <f t="shared" si="132"/>
        <v>353.3281304942783</v>
      </c>
    </row>
    <row r="111" spans="1:51" ht="15.5" x14ac:dyDescent="0.35">
      <c r="A111" s="5" t="s">
        <v>159</v>
      </c>
      <c r="B111" t="s">
        <v>143</v>
      </c>
      <c r="C111">
        <v>25</v>
      </c>
      <c r="D111" s="16">
        <v>0</v>
      </c>
      <c r="E111" s="3">
        <f t="shared" si="102"/>
        <v>0</v>
      </c>
      <c r="F111" s="16">
        <v>0</v>
      </c>
      <c r="G111" s="3">
        <f t="shared" si="103"/>
        <v>0</v>
      </c>
      <c r="H111" s="16">
        <v>0</v>
      </c>
      <c r="I111" s="3">
        <f t="shared" si="104"/>
        <v>0</v>
      </c>
      <c r="J111" s="16">
        <v>0</v>
      </c>
      <c r="K111" s="3">
        <f t="shared" si="105"/>
        <v>0</v>
      </c>
      <c r="L111" s="16">
        <v>0</v>
      </c>
      <c r="M111" s="3">
        <f t="shared" si="106"/>
        <v>0</v>
      </c>
      <c r="N111" s="16">
        <v>0</v>
      </c>
      <c r="O111" s="3">
        <f t="shared" si="107"/>
        <v>0</v>
      </c>
      <c r="P111" s="16">
        <v>0</v>
      </c>
      <c r="Q111" s="3">
        <f t="shared" si="108"/>
        <v>0</v>
      </c>
      <c r="R111" s="16">
        <v>0</v>
      </c>
      <c r="S111" s="3">
        <f t="shared" si="109"/>
        <v>0</v>
      </c>
      <c r="T111" s="16">
        <v>0</v>
      </c>
      <c r="U111" s="3">
        <f t="shared" si="110"/>
        <v>0</v>
      </c>
      <c r="V111" s="16">
        <v>0</v>
      </c>
      <c r="W111" s="3">
        <f t="shared" si="111"/>
        <v>0</v>
      </c>
      <c r="X111" s="3">
        <f t="shared" si="133"/>
        <v>0</v>
      </c>
      <c r="AA111" s="5" t="s">
        <v>159</v>
      </c>
      <c r="AB111" s="16">
        <f t="shared" si="112"/>
        <v>0</v>
      </c>
      <c r="AC111" s="16">
        <f t="shared" si="113"/>
        <v>0</v>
      </c>
      <c r="AD111" s="16">
        <f t="shared" si="114"/>
        <v>0</v>
      </c>
      <c r="AE111" s="16">
        <f t="shared" si="115"/>
        <v>0</v>
      </c>
      <c r="AF111" s="16">
        <f t="shared" si="116"/>
        <v>0</v>
      </c>
      <c r="AG111" s="16">
        <f t="shared" si="117"/>
        <v>0</v>
      </c>
      <c r="AH111" s="16">
        <f t="shared" si="118"/>
        <v>0</v>
      </c>
      <c r="AI111" s="16">
        <f t="shared" si="119"/>
        <v>0</v>
      </c>
      <c r="AJ111" s="16">
        <f t="shared" si="120"/>
        <v>0</v>
      </c>
      <c r="AK111" s="16">
        <f t="shared" si="121"/>
        <v>0</v>
      </c>
      <c r="AN111" s="5" t="s">
        <v>159</v>
      </c>
      <c r="AO111" s="3">
        <f t="shared" si="122"/>
        <v>0</v>
      </c>
      <c r="AP111" s="3">
        <f t="shared" si="123"/>
        <v>0</v>
      </c>
      <c r="AQ111" s="3">
        <f t="shared" si="124"/>
        <v>0</v>
      </c>
      <c r="AR111" s="3">
        <f t="shared" si="125"/>
        <v>0</v>
      </c>
      <c r="AS111" s="3">
        <f t="shared" si="126"/>
        <v>0</v>
      </c>
      <c r="AT111" s="3">
        <f t="shared" si="127"/>
        <v>0</v>
      </c>
      <c r="AU111" s="3">
        <f t="shared" si="128"/>
        <v>0</v>
      </c>
      <c r="AV111" s="3">
        <f t="shared" si="129"/>
        <v>0</v>
      </c>
      <c r="AW111" s="3">
        <f t="shared" si="130"/>
        <v>0</v>
      </c>
      <c r="AX111" s="3">
        <f t="shared" si="131"/>
        <v>0</v>
      </c>
      <c r="AY111" s="3">
        <f t="shared" si="132"/>
        <v>0</v>
      </c>
    </row>
    <row r="112" spans="1:51" ht="15.5" x14ac:dyDescent="0.35">
      <c r="A112" s="5" t="s">
        <v>148</v>
      </c>
      <c r="B112" t="s">
        <v>146</v>
      </c>
      <c r="C112">
        <v>35</v>
      </c>
      <c r="D112" s="16">
        <v>0</v>
      </c>
      <c r="E112" s="3">
        <f t="shared" si="102"/>
        <v>0</v>
      </c>
      <c r="F112" s="16">
        <v>0</v>
      </c>
      <c r="G112" s="3">
        <f t="shared" si="103"/>
        <v>0</v>
      </c>
      <c r="H112" s="16">
        <v>0.1</v>
      </c>
      <c r="I112" s="3">
        <f t="shared" si="104"/>
        <v>17.042904566350142</v>
      </c>
      <c r="J112" s="16">
        <v>0.1</v>
      </c>
      <c r="K112" s="3">
        <f t="shared" si="105"/>
        <v>15.464362167403094</v>
      </c>
      <c r="L112" s="16">
        <v>0</v>
      </c>
      <c r="M112" s="3">
        <f t="shared" si="106"/>
        <v>0</v>
      </c>
      <c r="N112" s="16">
        <v>0</v>
      </c>
      <c r="O112" s="3">
        <f t="shared" si="107"/>
        <v>0</v>
      </c>
      <c r="P112" s="16">
        <v>0</v>
      </c>
      <c r="Q112" s="3">
        <f t="shared" si="108"/>
        <v>0</v>
      </c>
      <c r="R112" s="16">
        <v>0</v>
      </c>
      <c r="S112" s="3">
        <f t="shared" si="109"/>
        <v>0</v>
      </c>
      <c r="T112" s="16">
        <v>0</v>
      </c>
      <c r="U112" s="3">
        <f t="shared" si="110"/>
        <v>0</v>
      </c>
      <c r="V112" s="16">
        <v>0</v>
      </c>
      <c r="W112" s="3">
        <f t="shared" si="111"/>
        <v>0</v>
      </c>
      <c r="X112" s="3">
        <f t="shared" si="133"/>
        <v>32.507266733753234</v>
      </c>
      <c r="AA112" s="5" t="s">
        <v>148</v>
      </c>
      <c r="AB112" s="16">
        <f t="shared" si="112"/>
        <v>0</v>
      </c>
      <c r="AC112" s="16">
        <f t="shared" si="113"/>
        <v>0</v>
      </c>
      <c r="AD112" s="16">
        <f>+G112</f>
        <v>0</v>
      </c>
      <c r="AE112" s="16">
        <f>+H112</f>
        <v>0.1</v>
      </c>
      <c r="AF112" s="16">
        <f t="shared" si="116"/>
        <v>0</v>
      </c>
      <c r="AG112" s="16">
        <f t="shared" si="117"/>
        <v>0</v>
      </c>
      <c r="AH112" s="16">
        <f t="shared" si="118"/>
        <v>0</v>
      </c>
      <c r="AI112" s="16">
        <f t="shared" si="119"/>
        <v>0</v>
      </c>
      <c r="AJ112" s="16">
        <f t="shared" si="120"/>
        <v>0</v>
      </c>
      <c r="AK112" s="16">
        <f t="shared" si="121"/>
        <v>0</v>
      </c>
      <c r="AN112" s="5" t="s">
        <v>148</v>
      </c>
      <c r="AO112" s="3">
        <f t="shared" si="122"/>
        <v>0</v>
      </c>
      <c r="AP112" s="3">
        <f t="shared" si="123"/>
        <v>0</v>
      </c>
      <c r="AQ112" s="3">
        <f t="shared" si="124"/>
        <v>17.042904566350142</v>
      </c>
      <c r="AR112" s="3">
        <f t="shared" si="125"/>
        <v>15.464362167403094</v>
      </c>
      <c r="AS112" s="3">
        <f t="shared" si="126"/>
        <v>0</v>
      </c>
      <c r="AT112" s="3">
        <f t="shared" si="127"/>
        <v>0</v>
      </c>
      <c r="AU112" s="3">
        <f t="shared" si="128"/>
        <v>0</v>
      </c>
      <c r="AV112" s="3">
        <f t="shared" si="129"/>
        <v>0</v>
      </c>
      <c r="AW112" s="3">
        <f t="shared" si="130"/>
        <v>0</v>
      </c>
      <c r="AX112" s="3">
        <f t="shared" si="131"/>
        <v>0</v>
      </c>
      <c r="AY112" s="3">
        <f t="shared" si="132"/>
        <v>32.507266733753234</v>
      </c>
    </row>
    <row r="113" spans="1:51" ht="15.5" x14ac:dyDescent="0.35">
      <c r="A113" s="5" t="s">
        <v>149</v>
      </c>
      <c r="B113" t="s">
        <v>143</v>
      </c>
      <c r="C113">
        <v>25</v>
      </c>
      <c r="D113" s="16">
        <v>0.1</v>
      </c>
      <c r="E113" s="3">
        <f t="shared" si="102"/>
        <v>51.722911926533584</v>
      </c>
      <c r="F113" s="16">
        <v>0.15</v>
      </c>
      <c r="G113" s="3">
        <f t="shared" si="103"/>
        <v>80.132696966020816</v>
      </c>
      <c r="H113" s="16">
        <v>0.35</v>
      </c>
      <c r="I113" s="3">
        <f t="shared" si="104"/>
        <v>59.650165982225488</v>
      </c>
      <c r="J113" s="16">
        <v>0.35</v>
      </c>
      <c r="K113" s="3">
        <f t="shared" si="105"/>
        <v>54.125267585910819</v>
      </c>
      <c r="L113" s="16">
        <v>0.1</v>
      </c>
      <c r="M113" s="3">
        <f t="shared" si="106"/>
        <v>3.4936479130009932</v>
      </c>
      <c r="N113" s="16">
        <v>0.2</v>
      </c>
      <c r="O113" s="3">
        <f t="shared" si="107"/>
        <v>342.40161238629344</v>
      </c>
      <c r="P113" s="16">
        <v>0.4</v>
      </c>
      <c r="Q113" s="3">
        <f t="shared" si="108"/>
        <v>219.44090633646735</v>
      </c>
      <c r="R113" s="16">
        <v>0.6</v>
      </c>
      <c r="S113" s="3">
        <f t="shared" si="109"/>
        <v>17.918675032091247</v>
      </c>
      <c r="T113" s="16">
        <v>0.6</v>
      </c>
      <c r="U113" s="3">
        <f t="shared" si="110"/>
        <v>1.4224930983095092</v>
      </c>
      <c r="V113" s="16">
        <v>0.6</v>
      </c>
      <c r="W113" s="3">
        <f t="shared" si="111"/>
        <v>57.653064799918596</v>
      </c>
      <c r="X113" s="3">
        <f t="shared" si="133"/>
        <v>887.96144202677192</v>
      </c>
      <c r="AA113" s="5" t="s">
        <v>149</v>
      </c>
      <c r="AB113" s="16">
        <f t="shared" si="112"/>
        <v>0.1</v>
      </c>
      <c r="AC113" s="16">
        <f t="shared" si="113"/>
        <v>0.15</v>
      </c>
      <c r="AD113" s="16">
        <f>+G113</f>
        <v>80.132696966020816</v>
      </c>
      <c r="AE113" s="16">
        <f>+H113</f>
        <v>0.35</v>
      </c>
      <c r="AF113" s="16">
        <f t="shared" si="116"/>
        <v>0.1</v>
      </c>
      <c r="AG113" s="16">
        <f t="shared" si="117"/>
        <v>0.2</v>
      </c>
      <c r="AH113" s="16">
        <f t="shared" si="118"/>
        <v>0.4</v>
      </c>
      <c r="AI113" s="16">
        <f t="shared" si="119"/>
        <v>0.6</v>
      </c>
      <c r="AJ113" s="16">
        <f t="shared" si="120"/>
        <v>0.6</v>
      </c>
      <c r="AK113" s="16">
        <f t="shared" si="121"/>
        <v>0.6</v>
      </c>
      <c r="AN113" s="5" t="s">
        <v>149</v>
      </c>
      <c r="AO113" s="3">
        <f t="shared" si="122"/>
        <v>51.722911926533584</v>
      </c>
      <c r="AP113" s="3">
        <f t="shared" si="123"/>
        <v>80.132696966020816</v>
      </c>
      <c r="AQ113" s="3">
        <f t="shared" si="124"/>
        <v>59.650165982225488</v>
      </c>
      <c r="AR113" s="3">
        <f t="shared" si="125"/>
        <v>54.125267585910819</v>
      </c>
      <c r="AS113" s="3">
        <f t="shared" si="126"/>
        <v>3.4936479130009932</v>
      </c>
      <c r="AT113" s="3">
        <f t="shared" si="127"/>
        <v>342.40161238629344</v>
      </c>
      <c r="AU113" s="3">
        <f t="shared" si="128"/>
        <v>219.44090633646735</v>
      </c>
      <c r="AV113" s="3">
        <f t="shared" si="129"/>
        <v>17.918675032091247</v>
      </c>
      <c r="AW113" s="3">
        <f t="shared" si="130"/>
        <v>1.4224930983095092</v>
      </c>
      <c r="AX113" s="3">
        <f t="shared" si="131"/>
        <v>57.653064799918596</v>
      </c>
      <c r="AY113" s="3">
        <f t="shared" si="132"/>
        <v>887.96144202677192</v>
      </c>
    </row>
    <row r="114" spans="1:51" ht="15.5" x14ac:dyDescent="0.35">
      <c r="A114" s="5" t="s">
        <v>10</v>
      </c>
      <c r="D114" s="16">
        <f t="shared" ref="D114:W114" si="134">SUM(D106:D113)</f>
        <v>1</v>
      </c>
      <c r="E114" s="30">
        <f t="shared" si="134"/>
        <v>517.22911926533584</v>
      </c>
      <c r="F114" s="16">
        <f t="shared" si="134"/>
        <v>1</v>
      </c>
      <c r="G114" s="30">
        <f t="shared" si="134"/>
        <v>534.21797977347205</v>
      </c>
      <c r="H114" s="16">
        <f t="shared" si="134"/>
        <v>0.99999999999999989</v>
      </c>
      <c r="I114" s="30">
        <f t="shared" si="134"/>
        <v>170.42904566350143</v>
      </c>
      <c r="J114" s="16">
        <f t="shared" si="134"/>
        <v>0.99999999999999989</v>
      </c>
      <c r="K114" s="30">
        <f t="shared" si="134"/>
        <v>154.64362167403092</v>
      </c>
      <c r="L114" s="16">
        <f t="shared" si="134"/>
        <v>0.99999999999999989</v>
      </c>
      <c r="M114" s="30">
        <f t="shared" si="134"/>
        <v>34.936479130009921</v>
      </c>
      <c r="N114" s="16">
        <f t="shared" si="134"/>
        <v>1</v>
      </c>
      <c r="O114" s="30">
        <f t="shared" si="134"/>
        <v>1712.008061931467</v>
      </c>
      <c r="P114" s="16">
        <f t="shared" si="134"/>
        <v>1</v>
      </c>
      <c r="Q114" s="30">
        <f t="shared" si="134"/>
        <v>548.60226584116833</v>
      </c>
      <c r="R114" s="16">
        <f t="shared" si="134"/>
        <v>1</v>
      </c>
      <c r="S114" s="30">
        <f t="shared" si="134"/>
        <v>29.864458386818747</v>
      </c>
      <c r="T114" s="16">
        <f t="shared" si="134"/>
        <v>1</v>
      </c>
      <c r="U114" s="30">
        <f t="shared" si="134"/>
        <v>2.3708218305158488</v>
      </c>
      <c r="V114" s="16">
        <f t="shared" si="134"/>
        <v>1</v>
      </c>
      <c r="W114" s="30">
        <f t="shared" si="134"/>
        <v>96.088441333197665</v>
      </c>
      <c r="X114" s="3">
        <f>SUM(X106:X113)</f>
        <v>3800.3902948295181</v>
      </c>
      <c r="Y114" s="3">
        <f>+X103+X114</f>
        <v>3803.9279478209914</v>
      </c>
      <c r="AN114" s="5" t="s">
        <v>10</v>
      </c>
      <c r="AO114" s="3">
        <f>SUM(AO106:AO113)</f>
        <v>517.22911926533584</v>
      </c>
      <c r="AP114" s="3">
        <f t="shared" ref="AP114:AY114" si="135">SUM(AP106:AP113)</f>
        <v>534.21797977347205</v>
      </c>
      <c r="AQ114" s="3">
        <f t="shared" si="135"/>
        <v>170.42904566350143</v>
      </c>
      <c r="AR114" s="3">
        <f t="shared" si="135"/>
        <v>154.64362167403092</v>
      </c>
      <c r="AS114" s="3">
        <f t="shared" si="135"/>
        <v>34.936479130009921</v>
      </c>
      <c r="AT114" s="3">
        <f t="shared" si="135"/>
        <v>1712.008061931467</v>
      </c>
      <c r="AU114" s="3">
        <f t="shared" si="135"/>
        <v>548.60226584116833</v>
      </c>
      <c r="AV114" s="3">
        <f t="shared" si="135"/>
        <v>29.864458386818747</v>
      </c>
      <c r="AW114" s="3">
        <f t="shared" si="135"/>
        <v>2.3708218305158488</v>
      </c>
      <c r="AX114" s="3">
        <f t="shared" si="135"/>
        <v>96.088441333197665</v>
      </c>
      <c r="AY114" s="3">
        <f t="shared" si="135"/>
        <v>3800.3902948295181</v>
      </c>
    </row>
    <row r="115" spans="1:51" ht="15.5" x14ac:dyDescent="0.35">
      <c r="A115" s="4" t="s">
        <v>191</v>
      </c>
      <c r="D115" s="16"/>
      <c r="E115" s="30"/>
      <c r="F115" s="16"/>
      <c r="G115" s="30"/>
      <c r="H115" s="16"/>
      <c r="I115" s="30"/>
      <c r="J115" s="16"/>
      <c r="K115" s="30"/>
      <c r="L115" s="16"/>
      <c r="M115" s="30"/>
      <c r="N115" s="16"/>
      <c r="O115" s="30"/>
      <c r="P115" s="16"/>
      <c r="Q115" s="30"/>
      <c r="R115" s="16"/>
      <c r="S115" s="30"/>
      <c r="T115" s="16"/>
      <c r="U115" s="30"/>
      <c r="V115" s="16"/>
      <c r="W115" s="30"/>
      <c r="X115" s="3"/>
      <c r="Y115" s="3"/>
    </row>
    <row r="116" spans="1:51" ht="15.5" x14ac:dyDescent="0.35">
      <c r="A116" s="4" t="s">
        <v>203</v>
      </c>
      <c r="D116" s="16"/>
      <c r="E116" s="30"/>
      <c r="F116" s="16"/>
      <c r="G116" s="30"/>
      <c r="H116" s="16"/>
      <c r="I116" s="30"/>
      <c r="J116" s="16"/>
      <c r="K116" s="30"/>
      <c r="L116" s="16"/>
      <c r="M116" s="30"/>
      <c r="N116" s="16"/>
      <c r="O116" s="30"/>
      <c r="P116" s="16"/>
      <c r="Q116" s="30"/>
      <c r="R116" s="16"/>
      <c r="S116" s="30"/>
      <c r="T116" s="16"/>
      <c r="U116" s="30"/>
      <c r="V116" s="16"/>
      <c r="W116" s="30"/>
      <c r="X116" s="3"/>
      <c r="Y116" s="3"/>
    </row>
    <row r="117" spans="1:51" ht="15.5" x14ac:dyDescent="0.35">
      <c r="A117" s="5" t="s">
        <v>152</v>
      </c>
      <c r="C117">
        <v>16</v>
      </c>
      <c r="D117" s="16">
        <v>0.2</v>
      </c>
      <c r="E117" s="3">
        <f>+D117*E$63</f>
        <v>0.11237867307707486</v>
      </c>
      <c r="F117" s="16">
        <v>0.2</v>
      </c>
      <c r="G117" s="3">
        <f>+F117*G$63</f>
        <v>0.12892743647352298</v>
      </c>
      <c r="H117" s="16">
        <v>0.2</v>
      </c>
      <c r="I117" s="3">
        <f>+H117*I$63</f>
        <v>4.3504101267284261E-2</v>
      </c>
      <c r="J117" s="16">
        <v>0.2</v>
      </c>
      <c r="K117" s="3">
        <f>+J117*K$63</f>
        <v>5.171112823694194E-2</v>
      </c>
      <c r="L117" s="16">
        <v>0.2</v>
      </c>
      <c r="M117" s="3">
        <f>+L117*M$63</f>
        <v>6.3767980659625249E-3</v>
      </c>
      <c r="N117" s="16">
        <v>0.2</v>
      </c>
      <c r="O117" s="3">
        <f>+N117*O$63</f>
        <v>0.44666865272743178</v>
      </c>
      <c r="P117" s="16">
        <v>0.2</v>
      </c>
      <c r="Q117" s="3">
        <f>+P117*Q$63</f>
        <v>0.1267116760464374</v>
      </c>
      <c r="R117" s="16">
        <v>0.8</v>
      </c>
      <c r="S117" s="3">
        <f>+R117*S$63</f>
        <v>2.6376084635765063E-2</v>
      </c>
      <c r="T117" s="16">
        <v>0.2</v>
      </c>
      <c r="U117" s="3">
        <f>+T117*U$63</f>
        <v>6.2946439517979648E-4</v>
      </c>
      <c r="V117" s="16">
        <v>0.2</v>
      </c>
      <c r="W117" s="3">
        <f>+V117*W$63</f>
        <v>2.2638111939147925E-2</v>
      </c>
      <c r="X117" s="3">
        <f>+W117+U117+S117+Q117+O117+M117+K117+I117+G117+E117</f>
        <v>0.96592212686474843</v>
      </c>
      <c r="Y117" s="3"/>
    </row>
    <row r="118" spans="1:51" ht="15.5" x14ac:dyDescent="0.35">
      <c r="A118" s="5" t="s">
        <v>153</v>
      </c>
      <c r="C118">
        <v>18</v>
      </c>
      <c r="D118" s="16">
        <v>0.8</v>
      </c>
      <c r="E118" s="30">
        <f>+D118*E$63</f>
        <v>0.44951469230829944</v>
      </c>
      <c r="F118" s="16">
        <v>0.8</v>
      </c>
      <c r="G118" s="30">
        <f>+F118*G$63</f>
        <v>0.51570974589409191</v>
      </c>
      <c r="H118" s="16">
        <v>0.8</v>
      </c>
      <c r="I118" s="30">
        <f>+H118*I$63</f>
        <v>0.17401640506913704</v>
      </c>
      <c r="J118" s="16">
        <v>0.8</v>
      </c>
      <c r="K118" s="30">
        <f>+J118*K$63</f>
        <v>0.20684451294776776</v>
      </c>
      <c r="L118" s="16">
        <v>0.8</v>
      </c>
      <c r="M118" s="30">
        <f>+L118*M$63</f>
        <v>2.5507192263850099E-2</v>
      </c>
      <c r="N118" s="16">
        <v>0.8</v>
      </c>
      <c r="O118" s="30">
        <f>+N118*O$63</f>
        <v>1.7866746109097271</v>
      </c>
      <c r="P118" s="16">
        <v>0.8</v>
      </c>
      <c r="Q118" s="30">
        <f>+P118*Q$63</f>
        <v>0.50684670418574962</v>
      </c>
      <c r="R118" s="16">
        <v>0.2</v>
      </c>
      <c r="S118" s="30">
        <f>+R118*S$63</f>
        <v>6.5940211589412658E-3</v>
      </c>
      <c r="T118" s="16">
        <v>0.8</v>
      </c>
      <c r="U118" s="30">
        <f>+T118*U$63</f>
        <v>2.5178575807191859E-3</v>
      </c>
      <c r="V118" s="16">
        <v>0.8</v>
      </c>
      <c r="W118" s="30">
        <f>+V118*W$63</f>
        <v>9.05524477565917E-2</v>
      </c>
      <c r="X118" s="3">
        <f>+W118+U118+S118+Q118+O118+M118+K118+I118+G118+E118</f>
        <v>3.7647781900748747</v>
      </c>
      <c r="Y118" s="3"/>
    </row>
    <row r="119" spans="1:51" ht="15.5" x14ac:dyDescent="0.35">
      <c r="A119" s="5" t="s">
        <v>10</v>
      </c>
      <c r="D119" s="16">
        <f t="shared" ref="D119:V119" si="136">SUM(D117:D118)</f>
        <v>1</v>
      </c>
      <c r="E119" s="30">
        <f>SUM(E117:E118)</f>
        <v>0.56189336538537427</v>
      </c>
      <c r="F119" s="16">
        <f t="shared" si="136"/>
        <v>1</v>
      </c>
      <c r="G119" s="30">
        <f>SUM(G117:G118)</f>
        <v>0.64463718236761491</v>
      </c>
      <c r="H119" s="16">
        <f t="shared" si="136"/>
        <v>1</v>
      </c>
      <c r="I119" s="30">
        <f>SUM(I117:I118)</f>
        <v>0.21752050633642131</v>
      </c>
      <c r="J119" s="16">
        <f t="shared" si="136"/>
        <v>1</v>
      </c>
      <c r="K119" s="30">
        <f>SUM(K117:K118)</f>
        <v>0.25855564118470969</v>
      </c>
      <c r="L119" s="16">
        <f t="shared" si="136"/>
        <v>1</v>
      </c>
      <c r="M119" s="30">
        <f>SUM(M117:M118)</f>
        <v>3.1883990329812623E-2</v>
      </c>
      <c r="N119" s="16">
        <f t="shared" si="136"/>
        <v>1</v>
      </c>
      <c r="O119" s="30">
        <f>SUM(O117:O118)</f>
        <v>2.2333432636371588</v>
      </c>
      <c r="P119" s="16">
        <f t="shared" si="136"/>
        <v>1</v>
      </c>
      <c r="Q119" s="30">
        <f>SUM(Q117:Q118)</f>
        <v>0.63355838023218702</v>
      </c>
      <c r="R119" s="16">
        <f t="shared" si="136"/>
        <v>1</v>
      </c>
      <c r="S119" s="30">
        <f>SUM(S117:S118)</f>
        <v>3.2970105794706328E-2</v>
      </c>
      <c r="T119" s="16">
        <f t="shared" si="136"/>
        <v>1</v>
      </c>
      <c r="U119" s="30">
        <f>SUM(U117:U118)</f>
        <v>3.1473219758989825E-3</v>
      </c>
      <c r="V119" s="16">
        <f t="shared" si="136"/>
        <v>1</v>
      </c>
      <c r="W119" s="30">
        <f>SUM(W117:W118)</f>
        <v>0.11319055969573963</v>
      </c>
      <c r="X119" s="3">
        <f t="shared" ref="X119" si="137">SUM(X117:X118)</f>
        <v>4.7307003169396236</v>
      </c>
      <c r="Y119" s="3"/>
    </row>
    <row r="120" spans="1:51" ht="15.5" x14ac:dyDescent="0.35">
      <c r="A120" s="4" t="s">
        <v>172</v>
      </c>
      <c r="D120" s="16"/>
      <c r="E120" s="30"/>
      <c r="F120" s="16"/>
      <c r="G120" s="30"/>
      <c r="H120" s="16"/>
      <c r="I120" s="30"/>
      <c r="J120" s="16"/>
      <c r="K120" s="30"/>
      <c r="L120" s="16"/>
      <c r="M120" s="30"/>
      <c r="N120" s="16"/>
      <c r="O120" s="30"/>
      <c r="P120" s="16"/>
      <c r="Q120" s="30"/>
      <c r="R120" s="16"/>
      <c r="S120" s="30"/>
      <c r="T120" s="16"/>
      <c r="U120" s="30"/>
      <c r="V120" s="16"/>
      <c r="W120" s="30"/>
      <c r="X120" s="3"/>
      <c r="Y120" s="3"/>
      <c r="AA120" s="4" t="s">
        <v>185</v>
      </c>
      <c r="AB120" s="4" t="s">
        <v>0</v>
      </c>
      <c r="AC120" s="4" t="s">
        <v>1</v>
      </c>
      <c r="AD120" s="4" t="s">
        <v>2</v>
      </c>
      <c r="AE120" s="4" t="s">
        <v>3</v>
      </c>
      <c r="AF120" s="4" t="s">
        <v>4</v>
      </c>
      <c r="AG120" s="4" t="s">
        <v>5</v>
      </c>
      <c r="AH120" s="4" t="s">
        <v>6</v>
      </c>
      <c r="AI120" s="4" t="s">
        <v>7</v>
      </c>
      <c r="AJ120" s="4" t="s">
        <v>8</v>
      </c>
      <c r="AK120" s="4" t="s">
        <v>9</v>
      </c>
      <c r="AL120" s="4" t="s">
        <v>10</v>
      </c>
      <c r="AN120" s="4" t="s">
        <v>185</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156</v>
      </c>
      <c r="B121" t="s">
        <v>143</v>
      </c>
      <c r="C121">
        <v>25</v>
      </c>
      <c r="D121" s="16">
        <v>0.1</v>
      </c>
      <c r="E121" s="3">
        <f t="shared" ref="E121:E127" si="138">+D121*(E$39-E$118)</f>
        <v>60.373689970056731</v>
      </c>
      <c r="F121" s="16">
        <v>0.1</v>
      </c>
      <c r="G121" s="3">
        <f t="shared" ref="G121:G127" si="139">+F121*(G$39-G$118)</f>
        <v>69.264255086444436</v>
      </c>
      <c r="H121" s="16">
        <v>0</v>
      </c>
      <c r="I121" s="3">
        <f>+H121*(I$39-I$118)</f>
        <v>0</v>
      </c>
      <c r="J121" s="16">
        <v>0</v>
      </c>
      <c r="K121" s="3">
        <f>+J121*(K$39-K$118)</f>
        <v>0</v>
      </c>
      <c r="L121" s="16">
        <v>0.1</v>
      </c>
      <c r="M121" s="3">
        <f>+L121*(M$39-M$118)</f>
        <v>3.4258353377427144</v>
      </c>
      <c r="N121" s="16">
        <v>0</v>
      </c>
      <c r="O121" s="3">
        <f>+N121*(O$39-O$118)</f>
        <v>0</v>
      </c>
      <c r="P121" s="16">
        <v>0</v>
      </c>
      <c r="Q121" s="3">
        <f>+P121*(Q$39-Q$118)</f>
        <v>0</v>
      </c>
      <c r="R121" s="16">
        <v>0</v>
      </c>
      <c r="S121" s="3">
        <f>+R121*(S$39-S$118)</f>
        <v>0</v>
      </c>
      <c r="T121" s="16">
        <v>0</v>
      </c>
      <c r="U121" s="3">
        <f>+T121*(U$39-U$118)</f>
        <v>0</v>
      </c>
      <c r="V121" s="16">
        <v>0</v>
      </c>
      <c r="W121" s="3">
        <f>+V121*(W$39-W$118)</f>
        <v>0</v>
      </c>
      <c r="X121" s="3">
        <f>+W121+U121+S121+Q121+O121+M121+K121+I121+G121+E121</f>
        <v>133.06378039424388</v>
      </c>
      <c r="Y121" s="3"/>
      <c r="AA121" s="5" t="s">
        <v>156</v>
      </c>
      <c r="AB121" s="16">
        <f t="shared" ref="AB121:AB126" si="140">+D121</f>
        <v>0.1</v>
      </c>
      <c r="AC121" s="16">
        <f t="shared" ref="AC121:AC126" si="141">+F121</f>
        <v>0.1</v>
      </c>
      <c r="AD121" s="16">
        <f t="shared" ref="AD121:AD126" si="142">+H121</f>
        <v>0</v>
      </c>
      <c r="AE121" s="16">
        <f t="shared" ref="AE121:AE126" si="143">+J121</f>
        <v>0</v>
      </c>
      <c r="AF121" s="16">
        <f t="shared" ref="AF121:AF126" si="144">+L121</f>
        <v>0.1</v>
      </c>
      <c r="AG121" s="16">
        <f t="shared" ref="AG121:AG126" si="145">+N121</f>
        <v>0</v>
      </c>
      <c r="AH121" s="16">
        <f t="shared" ref="AH121:AH126" si="146">+P121</f>
        <v>0</v>
      </c>
      <c r="AI121" s="16">
        <f t="shared" ref="AI121:AI126" si="147">+R121</f>
        <v>0</v>
      </c>
      <c r="AJ121" s="16">
        <f t="shared" ref="AJ121:AJ126" si="148">+T121</f>
        <v>0</v>
      </c>
      <c r="AK121" s="16">
        <f t="shared" ref="AK121:AK126" si="149">+V121</f>
        <v>0</v>
      </c>
      <c r="AN121" s="5" t="s">
        <v>156</v>
      </c>
      <c r="AO121" s="3">
        <f t="shared" ref="AO121:AO126" si="150">+E121</f>
        <v>60.373689970056731</v>
      </c>
      <c r="AP121" s="3">
        <f t="shared" ref="AP121:AP126" si="151">+G121</f>
        <v>69.264255086444436</v>
      </c>
      <c r="AQ121" s="3">
        <f t="shared" ref="AQ121:AQ126" si="152">+I121</f>
        <v>0</v>
      </c>
      <c r="AR121" s="3">
        <f t="shared" ref="AR121:AR126" si="153">+K121</f>
        <v>0</v>
      </c>
      <c r="AS121" s="3">
        <f t="shared" ref="AS121:AS126" si="154">+M121</f>
        <v>3.4258353377427144</v>
      </c>
      <c r="AT121" s="3">
        <f t="shared" ref="AT121:AT126" si="155">+O121</f>
        <v>0</v>
      </c>
      <c r="AU121" s="3">
        <f t="shared" ref="AU121:AU126" si="156">+Q121</f>
        <v>0</v>
      </c>
      <c r="AV121" s="3">
        <f t="shared" ref="AV121:AV126" si="157">+S121</f>
        <v>0</v>
      </c>
      <c r="AW121" s="3">
        <f t="shared" ref="AW121:AW126" si="158">+U121</f>
        <v>0</v>
      </c>
      <c r="AX121" s="3">
        <f t="shared" ref="AX121:AX126" si="159">+W121</f>
        <v>0</v>
      </c>
      <c r="AY121" s="3">
        <f>SUM(AO121:AX121)</f>
        <v>133.06378039424388</v>
      </c>
    </row>
    <row r="122" spans="1:51" ht="15.5" x14ac:dyDescent="0.35">
      <c r="A122" s="5" t="s">
        <v>170</v>
      </c>
      <c r="B122" t="s">
        <v>140</v>
      </c>
      <c r="C122">
        <v>25</v>
      </c>
      <c r="D122" s="16">
        <v>0.1</v>
      </c>
      <c r="E122" s="3">
        <f t="shared" si="138"/>
        <v>60.373689970056731</v>
      </c>
      <c r="F122" s="16">
        <v>0.1</v>
      </c>
      <c r="G122" s="3">
        <f t="shared" si="139"/>
        <v>69.264255086444436</v>
      </c>
      <c r="H122" s="16">
        <v>0.1</v>
      </c>
      <c r="I122" s="3">
        <f t="shared" ref="I122:I127" si="160">+H122*(I$39-I$118)</f>
        <v>23.371900116097525</v>
      </c>
      <c r="J122" s="16">
        <v>0.1</v>
      </c>
      <c r="K122" s="3">
        <f t="shared" ref="K122:K127" si="161">+J122*(K$39-K$118)</f>
        <v>27.780997396523471</v>
      </c>
      <c r="L122" s="16">
        <v>0.1</v>
      </c>
      <c r="M122" s="3">
        <f t="shared" ref="M122:M127" si="162">+L122*(M$39-M$118)</f>
        <v>3.4258353377427144</v>
      </c>
      <c r="N122" s="16">
        <v>0.1</v>
      </c>
      <c r="O122" s="3">
        <f t="shared" ref="O122:O127" si="163">+N122*(O$39-O$118)</f>
        <v>239.96576948914114</v>
      </c>
      <c r="P122" s="16">
        <v>0.1</v>
      </c>
      <c r="Q122" s="3">
        <f t="shared" ref="Q122:Q127" si="164">+P122*(Q$39-Q$118)</f>
        <v>68.073872343795088</v>
      </c>
      <c r="R122" s="16">
        <v>0.1</v>
      </c>
      <c r="S122" s="3">
        <f t="shared" ref="S122:S127" si="165">+R122*(S$39-S$118)</f>
        <v>3.5445132639815604</v>
      </c>
      <c r="T122" s="16">
        <v>0.1</v>
      </c>
      <c r="U122" s="3">
        <f t="shared" ref="U122:U127" si="166">+T122*(U$39-U$118)</f>
        <v>0.33816993208052831</v>
      </c>
      <c r="V122" s="16">
        <v>0.1</v>
      </c>
      <c r="W122" s="3">
        <f t="shared" ref="W122:W127" si="167">+V122*(W$39-W$118)</f>
        <v>12.161972679497417</v>
      </c>
      <c r="X122" s="3">
        <f t="shared" ref="X122:X126" si="168">+W122+U122+S122+Q122+O122+M122+K122+I122+G122+E122</f>
        <v>508.30097561536064</v>
      </c>
      <c r="Y122" s="3"/>
      <c r="AA122" s="5" t="s">
        <v>170</v>
      </c>
      <c r="AB122" s="16">
        <f t="shared" si="140"/>
        <v>0.1</v>
      </c>
      <c r="AC122" s="16">
        <f t="shared" si="141"/>
        <v>0.1</v>
      </c>
      <c r="AD122" s="16">
        <f t="shared" si="142"/>
        <v>0.1</v>
      </c>
      <c r="AE122" s="16">
        <f t="shared" si="143"/>
        <v>0.1</v>
      </c>
      <c r="AF122" s="16">
        <f t="shared" si="144"/>
        <v>0.1</v>
      </c>
      <c r="AG122" s="16">
        <f t="shared" si="145"/>
        <v>0.1</v>
      </c>
      <c r="AH122" s="16">
        <f t="shared" si="146"/>
        <v>0.1</v>
      </c>
      <c r="AI122" s="16">
        <f t="shared" si="147"/>
        <v>0.1</v>
      </c>
      <c r="AJ122" s="16">
        <f t="shared" si="148"/>
        <v>0.1</v>
      </c>
      <c r="AK122" s="16">
        <f t="shared" si="149"/>
        <v>0.1</v>
      </c>
      <c r="AN122" s="5" t="s">
        <v>170</v>
      </c>
      <c r="AO122" s="3">
        <f t="shared" si="150"/>
        <v>60.373689970056731</v>
      </c>
      <c r="AP122" s="3">
        <f t="shared" si="151"/>
        <v>69.264255086444436</v>
      </c>
      <c r="AQ122" s="3">
        <f t="shared" si="152"/>
        <v>23.371900116097525</v>
      </c>
      <c r="AR122" s="3">
        <f t="shared" si="153"/>
        <v>27.780997396523471</v>
      </c>
      <c r="AS122" s="3">
        <f t="shared" si="154"/>
        <v>3.4258353377427144</v>
      </c>
      <c r="AT122" s="3">
        <f t="shared" si="155"/>
        <v>239.96576948914114</v>
      </c>
      <c r="AU122" s="3">
        <f t="shared" si="156"/>
        <v>68.073872343795088</v>
      </c>
      <c r="AV122" s="3">
        <f t="shared" si="157"/>
        <v>3.5445132639815604</v>
      </c>
      <c r="AW122" s="3">
        <f t="shared" si="158"/>
        <v>0.33816993208052831</v>
      </c>
      <c r="AX122" s="3">
        <f t="shared" si="159"/>
        <v>12.161972679497417</v>
      </c>
      <c r="AY122" s="3">
        <f t="shared" ref="AY122:AY126" si="169">SUM(AO122:AX122)</f>
        <v>508.30097561536058</v>
      </c>
    </row>
    <row r="123" spans="1:51" ht="15.5" x14ac:dyDescent="0.35">
      <c r="A123" s="5" t="s">
        <v>158</v>
      </c>
      <c r="B123" t="s">
        <v>143</v>
      </c>
      <c r="C123">
        <v>25</v>
      </c>
      <c r="D123" s="16">
        <v>0.1</v>
      </c>
      <c r="E123" s="3">
        <f t="shared" si="138"/>
        <v>60.373689970056731</v>
      </c>
      <c r="F123" s="16">
        <v>0.1</v>
      </c>
      <c r="G123" s="3">
        <f t="shared" si="139"/>
        <v>69.264255086444436</v>
      </c>
      <c r="H123" s="16">
        <v>0.1</v>
      </c>
      <c r="I123" s="3">
        <f t="shared" si="160"/>
        <v>23.371900116097525</v>
      </c>
      <c r="J123" s="16">
        <v>0.1</v>
      </c>
      <c r="K123" s="3">
        <f t="shared" si="161"/>
        <v>27.780997396523471</v>
      </c>
      <c r="L123" s="16">
        <v>0.1</v>
      </c>
      <c r="M123" s="3">
        <f t="shared" si="162"/>
        <v>3.4258353377427144</v>
      </c>
      <c r="N123" s="16">
        <v>0.1</v>
      </c>
      <c r="O123" s="3">
        <f t="shared" si="163"/>
        <v>239.96576948914114</v>
      </c>
      <c r="P123" s="16">
        <v>0.1</v>
      </c>
      <c r="Q123" s="3">
        <f t="shared" si="164"/>
        <v>68.073872343795088</v>
      </c>
      <c r="R123" s="16">
        <v>0.1</v>
      </c>
      <c r="S123" s="3">
        <f t="shared" si="165"/>
        <v>3.5445132639815604</v>
      </c>
      <c r="T123" s="16">
        <v>0.1</v>
      </c>
      <c r="U123" s="3">
        <f t="shared" si="166"/>
        <v>0.33816993208052831</v>
      </c>
      <c r="V123" s="16">
        <v>0.1</v>
      </c>
      <c r="W123" s="3">
        <f t="shared" si="167"/>
        <v>12.161972679497417</v>
      </c>
      <c r="X123" s="3">
        <f t="shared" si="168"/>
        <v>508.30097561536064</v>
      </c>
      <c r="Y123" s="3"/>
      <c r="AA123" s="5" t="s">
        <v>158</v>
      </c>
      <c r="AB123" s="16">
        <f t="shared" si="140"/>
        <v>0.1</v>
      </c>
      <c r="AC123" s="16">
        <f t="shared" si="141"/>
        <v>0.1</v>
      </c>
      <c r="AD123" s="16">
        <f t="shared" si="142"/>
        <v>0.1</v>
      </c>
      <c r="AE123" s="16">
        <f t="shared" si="143"/>
        <v>0.1</v>
      </c>
      <c r="AF123" s="16">
        <f t="shared" si="144"/>
        <v>0.1</v>
      </c>
      <c r="AG123" s="16">
        <f t="shared" si="145"/>
        <v>0.1</v>
      </c>
      <c r="AH123" s="16">
        <f t="shared" si="146"/>
        <v>0.1</v>
      </c>
      <c r="AI123" s="16">
        <f t="shared" si="147"/>
        <v>0.1</v>
      </c>
      <c r="AJ123" s="16">
        <f t="shared" si="148"/>
        <v>0.1</v>
      </c>
      <c r="AK123" s="16">
        <f t="shared" si="149"/>
        <v>0.1</v>
      </c>
      <c r="AN123" s="5" t="s">
        <v>158</v>
      </c>
      <c r="AO123" s="3">
        <f t="shared" si="150"/>
        <v>60.373689970056731</v>
      </c>
      <c r="AP123" s="3">
        <f t="shared" si="151"/>
        <v>69.264255086444436</v>
      </c>
      <c r="AQ123" s="3">
        <f t="shared" si="152"/>
        <v>23.371900116097525</v>
      </c>
      <c r="AR123" s="3">
        <f t="shared" si="153"/>
        <v>27.780997396523471</v>
      </c>
      <c r="AS123" s="3">
        <f t="shared" si="154"/>
        <v>3.4258353377427144</v>
      </c>
      <c r="AT123" s="3">
        <f t="shared" si="155"/>
        <v>239.96576948914114</v>
      </c>
      <c r="AU123" s="3">
        <f t="shared" si="156"/>
        <v>68.073872343795088</v>
      </c>
      <c r="AV123" s="3">
        <f t="shared" si="157"/>
        <v>3.5445132639815604</v>
      </c>
      <c r="AW123" s="3">
        <f t="shared" si="158"/>
        <v>0.33816993208052831</v>
      </c>
      <c r="AX123" s="3">
        <f t="shared" si="159"/>
        <v>12.161972679497417</v>
      </c>
      <c r="AY123" s="3">
        <f t="shared" si="169"/>
        <v>508.30097561536058</v>
      </c>
    </row>
    <row r="124" spans="1:51" ht="15.5" x14ac:dyDescent="0.35">
      <c r="A124" s="5" t="s">
        <v>159</v>
      </c>
      <c r="B124" t="s">
        <v>143</v>
      </c>
      <c r="C124">
        <v>25</v>
      </c>
      <c r="D124" s="16">
        <v>0.02</v>
      </c>
      <c r="E124" s="3">
        <f t="shared" si="138"/>
        <v>12.074737994011345</v>
      </c>
      <c r="F124" s="16">
        <v>0.02</v>
      </c>
      <c r="G124" s="3">
        <f t="shared" si="139"/>
        <v>13.852851017288888</v>
      </c>
      <c r="H124" s="16">
        <v>0</v>
      </c>
      <c r="I124" s="3">
        <f t="shared" si="160"/>
        <v>0</v>
      </c>
      <c r="J124" s="16">
        <v>0</v>
      </c>
      <c r="K124" s="3">
        <f t="shared" si="161"/>
        <v>0</v>
      </c>
      <c r="L124" s="16">
        <v>0.02</v>
      </c>
      <c r="M124" s="3">
        <f t="shared" si="162"/>
        <v>0.68516706754854284</v>
      </c>
      <c r="N124" s="16">
        <v>0.02</v>
      </c>
      <c r="O124" s="3">
        <f t="shared" si="163"/>
        <v>47.993153897828222</v>
      </c>
      <c r="P124" s="16">
        <v>0</v>
      </c>
      <c r="Q124" s="3">
        <f t="shared" si="164"/>
        <v>0</v>
      </c>
      <c r="R124" s="16">
        <v>0</v>
      </c>
      <c r="S124" s="3">
        <f t="shared" si="165"/>
        <v>0</v>
      </c>
      <c r="T124" s="16">
        <v>0</v>
      </c>
      <c r="U124" s="3">
        <f t="shared" si="166"/>
        <v>0</v>
      </c>
      <c r="V124" s="16">
        <v>0</v>
      </c>
      <c r="W124" s="3">
        <f t="shared" si="167"/>
        <v>0</v>
      </c>
      <c r="X124" s="3">
        <f t="shared" si="168"/>
        <v>74.605909976676998</v>
      </c>
      <c r="Y124" s="3"/>
      <c r="AA124" s="5" t="s">
        <v>159</v>
      </c>
      <c r="AB124" s="16">
        <f t="shared" si="140"/>
        <v>0.02</v>
      </c>
      <c r="AC124" s="16">
        <f t="shared" si="141"/>
        <v>0.02</v>
      </c>
      <c r="AD124" s="16">
        <f t="shared" si="142"/>
        <v>0</v>
      </c>
      <c r="AE124" s="16">
        <f t="shared" si="143"/>
        <v>0</v>
      </c>
      <c r="AF124" s="16">
        <f t="shared" si="144"/>
        <v>0.02</v>
      </c>
      <c r="AG124" s="16">
        <f t="shared" si="145"/>
        <v>0.02</v>
      </c>
      <c r="AH124" s="16">
        <f t="shared" si="146"/>
        <v>0</v>
      </c>
      <c r="AI124" s="16">
        <f t="shared" si="147"/>
        <v>0</v>
      </c>
      <c r="AJ124" s="16">
        <f t="shared" si="148"/>
        <v>0</v>
      </c>
      <c r="AK124" s="16">
        <f t="shared" si="149"/>
        <v>0</v>
      </c>
      <c r="AN124" s="5" t="s">
        <v>159</v>
      </c>
      <c r="AO124" s="3">
        <f t="shared" si="150"/>
        <v>12.074737994011345</v>
      </c>
      <c r="AP124" s="3">
        <f t="shared" si="151"/>
        <v>13.852851017288888</v>
      </c>
      <c r="AQ124" s="3">
        <f t="shared" si="152"/>
        <v>0</v>
      </c>
      <c r="AR124" s="3">
        <f t="shared" si="153"/>
        <v>0</v>
      </c>
      <c r="AS124" s="3">
        <f t="shared" si="154"/>
        <v>0.68516706754854284</v>
      </c>
      <c r="AT124" s="3">
        <f t="shared" si="155"/>
        <v>47.993153897828222</v>
      </c>
      <c r="AU124" s="3">
        <f t="shared" si="156"/>
        <v>0</v>
      </c>
      <c r="AV124" s="3">
        <f t="shared" si="157"/>
        <v>0</v>
      </c>
      <c r="AW124" s="3">
        <f t="shared" si="158"/>
        <v>0</v>
      </c>
      <c r="AX124" s="3">
        <f t="shared" si="159"/>
        <v>0</v>
      </c>
      <c r="AY124" s="3">
        <f t="shared" si="169"/>
        <v>74.605909976676998</v>
      </c>
    </row>
    <row r="125" spans="1:51" ht="15.5" x14ac:dyDescent="0.35">
      <c r="A125" s="5" t="s">
        <v>148</v>
      </c>
      <c r="B125" t="s">
        <v>146</v>
      </c>
      <c r="C125">
        <v>35</v>
      </c>
      <c r="D125" s="16">
        <v>0.25</v>
      </c>
      <c r="E125" s="3">
        <f t="shared" si="138"/>
        <v>150.93422492514182</v>
      </c>
      <c r="F125" s="16">
        <v>0.15</v>
      </c>
      <c r="G125" s="3">
        <f t="shared" si="139"/>
        <v>103.89638262966666</v>
      </c>
      <c r="H125" s="16">
        <v>0</v>
      </c>
      <c r="I125" s="3">
        <f t="shared" si="160"/>
        <v>0</v>
      </c>
      <c r="J125" s="16">
        <v>0</v>
      </c>
      <c r="K125" s="3">
        <f t="shared" si="161"/>
        <v>0</v>
      </c>
      <c r="L125" s="16">
        <v>0.05</v>
      </c>
      <c r="M125" s="3">
        <f t="shared" si="162"/>
        <v>1.7129176688713572</v>
      </c>
      <c r="N125" s="16">
        <v>0</v>
      </c>
      <c r="O125" s="3">
        <f t="shared" si="163"/>
        <v>0</v>
      </c>
      <c r="P125" s="16">
        <v>0</v>
      </c>
      <c r="Q125" s="3">
        <f t="shared" si="164"/>
        <v>0</v>
      </c>
      <c r="R125" s="16">
        <v>0</v>
      </c>
      <c r="S125" s="3">
        <f t="shared" si="165"/>
        <v>0</v>
      </c>
      <c r="T125" s="16">
        <v>0</v>
      </c>
      <c r="U125" s="3">
        <f t="shared" si="166"/>
        <v>0</v>
      </c>
      <c r="V125" s="16">
        <v>0</v>
      </c>
      <c r="W125" s="3">
        <f t="shared" si="167"/>
        <v>0</v>
      </c>
      <c r="X125" s="3">
        <f t="shared" si="168"/>
        <v>256.54352522367981</v>
      </c>
      <c r="Y125" s="3"/>
      <c r="AA125" s="5" t="s">
        <v>148</v>
      </c>
      <c r="AB125" s="16">
        <f t="shared" si="140"/>
        <v>0.25</v>
      </c>
      <c r="AC125" s="16">
        <f t="shared" si="141"/>
        <v>0.15</v>
      </c>
      <c r="AD125" s="16">
        <f t="shared" si="142"/>
        <v>0</v>
      </c>
      <c r="AE125" s="16">
        <f t="shared" si="143"/>
        <v>0</v>
      </c>
      <c r="AF125" s="16">
        <f t="shared" si="144"/>
        <v>0.05</v>
      </c>
      <c r="AG125" s="16">
        <f t="shared" si="145"/>
        <v>0</v>
      </c>
      <c r="AH125" s="16">
        <f t="shared" si="146"/>
        <v>0</v>
      </c>
      <c r="AI125" s="16">
        <f t="shared" si="147"/>
        <v>0</v>
      </c>
      <c r="AJ125" s="16">
        <f t="shared" si="148"/>
        <v>0</v>
      </c>
      <c r="AK125" s="16">
        <f t="shared" si="149"/>
        <v>0</v>
      </c>
      <c r="AN125" s="5" t="s">
        <v>148</v>
      </c>
      <c r="AO125" s="3">
        <f t="shared" si="150"/>
        <v>150.93422492514182</v>
      </c>
      <c r="AP125" s="3">
        <f t="shared" si="151"/>
        <v>103.89638262966666</v>
      </c>
      <c r="AQ125" s="3">
        <f t="shared" si="152"/>
        <v>0</v>
      </c>
      <c r="AR125" s="3">
        <f t="shared" si="153"/>
        <v>0</v>
      </c>
      <c r="AS125" s="3">
        <f t="shared" si="154"/>
        <v>1.7129176688713572</v>
      </c>
      <c r="AT125" s="3">
        <f t="shared" si="155"/>
        <v>0</v>
      </c>
      <c r="AU125" s="3">
        <f t="shared" si="156"/>
        <v>0</v>
      </c>
      <c r="AV125" s="3">
        <f t="shared" si="157"/>
        <v>0</v>
      </c>
      <c r="AW125" s="3">
        <f t="shared" si="158"/>
        <v>0</v>
      </c>
      <c r="AX125" s="3">
        <f t="shared" si="159"/>
        <v>0</v>
      </c>
      <c r="AY125" s="3">
        <f t="shared" si="169"/>
        <v>256.54352522367981</v>
      </c>
    </row>
    <row r="126" spans="1:51" ht="15.5" x14ac:dyDescent="0.35">
      <c r="A126" s="5" t="s">
        <v>149</v>
      </c>
      <c r="B126" t="s">
        <v>143</v>
      </c>
      <c r="C126">
        <v>25</v>
      </c>
      <c r="D126" s="16">
        <v>0.43</v>
      </c>
      <c r="E126" s="3">
        <f t="shared" si="138"/>
        <v>259.60686687124394</v>
      </c>
      <c r="F126" s="16">
        <v>0.55000000000000004</v>
      </c>
      <c r="G126" s="3">
        <f t="shared" si="139"/>
        <v>380.95340297544442</v>
      </c>
      <c r="H126" s="16">
        <v>0.8</v>
      </c>
      <c r="I126" s="3">
        <f t="shared" si="160"/>
        <v>186.9752009287802</v>
      </c>
      <c r="J126" s="16">
        <v>0.8</v>
      </c>
      <c r="K126" s="3">
        <f t="shared" si="161"/>
        <v>222.24797917218777</v>
      </c>
      <c r="L126" s="16">
        <v>0.63</v>
      </c>
      <c r="M126" s="3">
        <f t="shared" si="162"/>
        <v>21.5827626277791</v>
      </c>
      <c r="N126" s="16">
        <v>0.78</v>
      </c>
      <c r="O126" s="3">
        <f t="shared" si="163"/>
        <v>1871.7330020153008</v>
      </c>
      <c r="P126" s="16">
        <v>0.8</v>
      </c>
      <c r="Q126" s="3">
        <f t="shared" si="164"/>
        <v>544.5909787503607</v>
      </c>
      <c r="R126" s="16">
        <v>0.8</v>
      </c>
      <c r="S126" s="3">
        <f t="shared" si="165"/>
        <v>28.356106111852483</v>
      </c>
      <c r="T126" s="16">
        <v>0.8</v>
      </c>
      <c r="U126" s="3">
        <f t="shared" si="166"/>
        <v>2.7053594566442265</v>
      </c>
      <c r="V126" s="16">
        <v>0.8</v>
      </c>
      <c r="W126" s="3">
        <f t="shared" si="167"/>
        <v>97.295781435979336</v>
      </c>
      <c r="X126" s="3">
        <f t="shared" si="168"/>
        <v>3616.0474403455728</v>
      </c>
      <c r="Y126" s="3"/>
      <c r="AA126" s="5" t="s">
        <v>149</v>
      </c>
      <c r="AB126" s="16">
        <f t="shared" si="140"/>
        <v>0.43</v>
      </c>
      <c r="AC126" s="16">
        <f t="shared" si="141"/>
        <v>0.55000000000000004</v>
      </c>
      <c r="AD126" s="16">
        <f t="shared" si="142"/>
        <v>0.8</v>
      </c>
      <c r="AE126" s="16">
        <f t="shared" si="143"/>
        <v>0.8</v>
      </c>
      <c r="AF126" s="16">
        <f t="shared" si="144"/>
        <v>0.63</v>
      </c>
      <c r="AG126" s="16">
        <f t="shared" si="145"/>
        <v>0.78</v>
      </c>
      <c r="AH126" s="16">
        <f t="shared" si="146"/>
        <v>0.8</v>
      </c>
      <c r="AI126" s="16">
        <f t="shared" si="147"/>
        <v>0.8</v>
      </c>
      <c r="AJ126" s="16">
        <f t="shared" si="148"/>
        <v>0.8</v>
      </c>
      <c r="AK126" s="16">
        <f t="shared" si="149"/>
        <v>0.8</v>
      </c>
      <c r="AN126" s="5" t="s">
        <v>149</v>
      </c>
      <c r="AO126" s="3">
        <f t="shared" si="150"/>
        <v>259.60686687124394</v>
      </c>
      <c r="AP126" s="3">
        <f t="shared" si="151"/>
        <v>380.95340297544442</v>
      </c>
      <c r="AQ126" s="3">
        <f t="shared" si="152"/>
        <v>186.9752009287802</v>
      </c>
      <c r="AR126" s="3">
        <f t="shared" si="153"/>
        <v>222.24797917218777</v>
      </c>
      <c r="AS126" s="3">
        <f t="shared" si="154"/>
        <v>21.5827626277791</v>
      </c>
      <c r="AT126" s="3">
        <f t="shared" si="155"/>
        <v>1871.7330020153008</v>
      </c>
      <c r="AU126" s="3">
        <f t="shared" si="156"/>
        <v>544.5909787503607</v>
      </c>
      <c r="AV126" s="3">
        <f t="shared" si="157"/>
        <v>28.356106111852483</v>
      </c>
      <c r="AW126" s="3">
        <f t="shared" si="158"/>
        <v>2.7053594566442265</v>
      </c>
      <c r="AX126" s="3">
        <f t="shared" si="159"/>
        <v>97.295781435979336</v>
      </c>
      <c r="AY126" s="3">
        <f t="shared" si="169"/>
        <v>3616.0474403455728</v>
      </c>
    </row>
    <row r="127" spans="1:51" ht="15.5" x14ac:dyDescent="0.35">
      <c r="A127" s="5" t="s">
        <v>10</v>
      </c>
      <c r="D127" s="16">
        <f t="shared" ref="D127:F127" si="170">SUM(D121:D126)</f>
        <v>1</v>
      </c>
      <c r="E127" s="3">
        <f t="shared" si="138"/>
        <v>603.73689970056728</v>
      </c>
      <c r="F127" s="16">
        <f t="shared" si="170"/>
        <v>1.02</v>
      </c>
      <c r="G127" s="3">
        <f t="shared" si="139"/>
        <v>706.4954018817333</v>
      </c>
      <c r="H127" s="16">
        <f t="shared" ref="H127" si="171">SUM(H121:H126)</f>
        <v>1</v>
      </c>
      <c r="I127" s="3">
        <f t="shared" si="160"/>
        <v>233.71900116097524</v>
      </c>
      <c r="J127" s="16">
        <f t="shared" ref="J127" si="172">SUM(J121:J126)</f>
        <v>1</v>
      </c>
      <c r="K127" s="3">
        <f t="shared" si="161"/>
        <v>277.80997396523469</v>
      </c>
      <c r="L127" s="16">
        <f t="shared" ref="L127" si="173">SUM(L121:L126)</f>
        <v>1</v>
      </c>
      <c r="M127" s="3">
        <f t="shared" si="162"/>
        <v>34.258353377427142</v>
      </c>
      <c r="N127" s="16">
        <f t="shared" ref="N127" si="174">SUM(N121:N126)</f>
        <v>1</v>
      </c>
      <c r="O127" s="3">
        <f t="shared" si="163"/>
        <v>2399.6576948914112</v>
      </c>
      <c r="P127" s="16">
        <f t="shared" ref="P127" si="175">SUM(P121:P126)</f>
        <v>1</v>
      </c>
      <c r="Q127" s="3">
        <f t="shared" si="164"/>
        <v>680.73872343795085</v>
      </c>
      <c r="R127" s="16">
        <f t="shared" ref="R127" si="176">SUM(R121:R126)</f>
        <v>1</v>
      </c>
      <c r="S127" s="3">
        <f t="shared" si="165"/>
        <v>35.445132639815604</v>
      </c>
      <c r="T127" s="16">
        <f t="shared" ref="T127" si="177">SUM(T121:T126)</f>
        <v>1</v>
      </c>
      <c r="U127" s="3">
        <f t="shared" si="166"/>
        <v>3.381699320805283</v>
      </c>
      <c r="V127" s="16">
        <f t="shared" ref="V127" si="178">SUM(V121:V126)</f>
        <v>1</v>
      </c>
      <c r="W127" s="3">
        <f t="shared" si="167"/>
        <v>121.61972679497417</v>
      </c>
      <c r="X127" s="3">
        <f t="shared" ref="X127" si="179">SUM(X121:X126)</f>
        <v>5096.862607170895</v>
      </c>
      <c r="Y127" s="3"/>
      <c r="AA127" s="5" t="s">
        <v>10</v>
      </c>
      <c r="AN127" s="5" t="s">
        <v>10</v>
      </c>
      <c r="AO127" s="3">
        <f>SUM(AO121:AO126)</f>
        <v>603.73689970056728</v>
      </c>
      <c r="AP127" s="3">
        <f t="shared" ref="AP127:AY127" si="180">SUM(AP121:AP126)</f>
        <v>706.49540188173319</v>
      </c>
      <c r="AQ127" s="3">
        <f t="shared" si="180"/>
        <v>233.71900116097524</v>
      </c>
      <c r="AR127" s="3">
        <f t="shared" si="180"/>
        <v>277.80997396523469</v>
      </c>
      <c r="AS127" s="3">
        <f t="shared" si="180"/>
        <v>34.258353377427142</v>
      </c>
      <c r="AT127" s="3">
        <f t="shared" si="180"/>
        <v>2399.6576948914112</v>
      </c>
      <c r="AU127" s="3">
        <f t="shared" si="180"/>
        <v>680.73872343795085</v>
      </c>
      <c r="AV127" s="3">
        <f t="shared" si="180"/>
        <v>35.445132639815604</v>
      </c>
      <c r="AW127" s="3">
        <f t="shared" si="180"/>
        <v>3.381699320805283</v>
      </c>
      <c r="AX127" s="3">
        <f t="shared" si="180"/>
        <v>121.61972679497417</v>
      </c>
      <c r="AY127" s="3">
        <f t="shared" si="180"/>
        <v>5096.862607170895</v>
      </c>
    </row>
    <row r="128" spans="1:51" ht="15.5" x14ac:dyDescent="0.35">
      <c r="A128" s="4" t="s">
        <v>175</v>
      </c>
      <c r="E128" s="4" t="s">
        <v>72</v>
      </c>
      <c r="F128" s="4"/>
      <c r="G128" s="4" t="s">
        <v>73</v>
      </c>
      <c r="H128" s="4"/>
      <c r="I128" s="4" t="s">
        <v>80</v>
      </c>
      <c r="J128" s="4"/>
      <c r="K128" s="4" t="s">
        <v>75</v>
      </c>
      <c r="L128" s="4"/>
      <c r="M128" s="4" t="s">
        <v>76</v>
      </c>
      <c r="N128" s="4"/>
      <c r="O128" s="4" t="s">
        <v>77</v>
      </c>
      <c r="P128" s="4"/>
      <c r="Q128" s="4" t="s">
        <v>78</v>
      </c>
      <c r="R128" s="4"/>
      <c r="S128" s="4" t="s">
        <v>79</v>
      </c>
      <c r="T128" s="4"/>
      <c r="U128" s="4" t="s">
        <v>81</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11625.229634782201</v>
      </c>
      <c r="F129" s="11"/>
      <c r="G129" s="12">
        <f>+G36</f>
        <v>11629.555235930789</v>
      </c>
      <c r="H129" s="11"/>
      <c r="I129" s="12">
        <f>+I36</f>
        <v>8790.3564268462633</v>
      </c>
      <c r="J129" s="11"/>
      <c r="K129" s="12">
        <f>+K36</f>
        <v>8427.1175998667968</v>
      </c>
      <c r="L129" s="11"/>
      <c r="M129" s="12">
        <f>+M36</f>
        <v>596.11546721501611</v>
      </c>
      <c r="N129" s="11"/>
      <c r="O129" s="12">
        <f>+O36</f>
        <v>69277.618857743772</v>
      </c>
      <c r="P129" s="11"/>
      <c r="Q129" s="12">
        <f>+Q36</f>
        <v>28183.838683634141</v>
      </c>
      <c r="R129" s="11"/>
      <c r="S129" s="12">
        <f>+S36</f>
        <v>831.21042627572706</v>
      </c>
      <c r="T129" s="11"/>
      <c r="U129" s="12">
        <f>+U36</f>
        <v>131.17946134829469</v>
      </c>
      <c r="V129" s="11"/>
      <c r="W129" s="12">
        <f>+W36</f>
        <v>1941.5666465945737</v>
      </c>
      <c r="X129" s="12">
        <f>+X36</f>
        <v>141433.78844023758</v>
      </c>
      <c r="AA129" s="5" t="s">
        <v>30</v>
      </c>
      <c r="AB129" s="12">
        <f>+E129</f>
        <v>11625.229634782201</v>
      </c>
      <c r="AC129" s="12">
        <f>+G129</f>
        <v>11629.555235930789</v>
      </c>
      <c r="AD129" s="12">
        <f>+I129</f>
        <v>8790.3564268462633</v>
      </c>
      <c r="AE129" s="12">
        <f>+K129</f>
        <v>8427.1175998667968</v>
      </c>
      <c r="AF129" s="12">
        <f>+M129</f>
        <v>596.11546721501611</v>
      </c>
      <c r="AG129" s="12">
        <f>+O129</f>
        <v>69277.618857743772</v>
      </c>
      <c r="AH129" s="12">
        <f>+Q129</f>
        <v>28183.838683634141</v>
      </c>
      <c r="AI129" s="12">
        <f>+S129</f>
        <v>831.21042627572706</v>
      </c>
      <c r="AJ129" s="12">
        <f>+U129</f>
        <v>131.17946134829469</v>
      </c>
      <c r="AK129" s="12">
        <f>+W129</f>
        <v>1941.5666465945737</v>
      </c>
      <c r="AL129" s="12">
        <f>+X129</f>
        <v>141433.78844023758</v>
      </c>
      <c r="AM129" s="5"/>
      <c r="AN129" s="5"/>
    </row>
    <row r="130" spans="1:40" ht="15.5" x14ac:dyDescent="0.35">
      <c r="A130" s="5" t="s">
        <v>269</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63</v>
      </c>
      <c r="AB130" s="12">
        <f t="shared" ref="AB130:AB146" si="181">+E130</f>
        <v>0</v>
      </c>
      <c r="AC130" s="12">
        <f t="shared" ref="AC130:AC146" si="182">+G130</f>
        <v>0</v>
      </c>
      <c r="AD130" s="12">
        <f t="shared" ref="AD130:AD146" si="183">+I130</f>
        <v>0</v>
      </c>
      <c r="AE130" s="12">
        <f t="shared" ref="AE130:AE146" si="184">+K130</f>
        <v>0</v>
      </c>
      <c r="AF130" s="12">
        <f t="shared" ref="AF130:AF146" si="185">+M130</f>
        <v>0</v>
      </c>
      <c r="AG130" s="12">
        <f t="shared" ref="AG130:AG146" si="186">+O130</f>
        <v>0</v>
      </c>
      <c r="AH130" s="12">
        <f t="shared" ref="AH130:AH146" si="187">+Q130</f>
        <v>0</v>
      </c>
      <c r="AI130" s="12">
        <f t="shared" ref="AI130:AI146" si="188">+S130</f>
        <v>0</v>
      </c>
      <c r="AJ130" s="12">
        <f t="shared" ref="AJ130:AJ145" si="189">+U130</f>
        <v>0</v>
      </c>
      <c r="AK130" s="12">
        <f t="shared" ref="AK130:AL145" si="190">+W130</f>
        <v>0</v>
      </c>
      <c r="AL130" s="12">
        <f t="shared" si="190"/>
        <v>0</v>
      </c>
      <c r="AM130" s="5"/>
      <c r="AN130" s="5"/>
    </row>
    <row r="131" spans="1:40" ht="15.5" x14ac:dyDescent="0.35">
      <c r="A131" s="5" t="s">
        <v>282</v>
      </c>
      <c r="E131" s="12">
        <f>+E114</f>
        <v>517.22911926533584</v>
      </c>
      <c r="F131" s="11"/>
      <c r="G131" s="12">
        <f>+G114</f>
        <v>534.21797977347205</v>
      </c>
      <c r="H131" s="11"/>
      <c r="I131" s="12">
        <f>+I114</f>
        <v>170.42904566350143</v>
      </c>
      <c r="J131" s="11"/>
      <c r="K131" s="12">
        <f>+K114</f>
        <v>154.64362167403092</v>
      </c>
      <c r="L131" s="11"/>
      <c r="M131" s="12">
        <f>+M114</f>
        <v>34.936479130009921</v>
      </c>
      <c r="N131" s="11"/>
      <c r="O131" s="12">
        <f>+O114</f>
        <v>1712.008061931467</v>
      </c>
      <c r="P131" s="11"/>
      <c r="Q131" s="12">
        <f>+Q114</f>
        <v>548.60226584116833</v>
      </c>
      <c r="R131" s="11"/>
      <c r="S131" s="12">
        <f>+S114</f>
        <v>29.864458386818747</v>
      </c>
      <c r="T131" s="11"/>
      <c r="U131" s="12">
        <f>+U114</f>
        <v>2.3708218305158488</v>
      </c>
      <c r="V131" s="11"/>
      <c r="W131" s="12">
        <f>+W114</f>
        <v>96.088441333197665</v>
      </c>
      <c r="X131" s="12">
        <f>+X114</f>
        <v>3800.3902948295181</v>
      </c>
      <c r="AA131" s="5" t="s">
        <v>60</v>
      </c>
      <c r="AB131" s="12">
        <f t="shared" si="181"/>
        <v>517.22911926533584</v>
      </c>
      <c r="AC131" s="12">
        <f t="shared" si="182"/>
        <v>534.21797977347205</v>
      </c>
      <c r="AD131" s="12">
        <f t="shared" si="183"/>
        <v>170.42904566350143</v>
      </c>
      <c r="AE131" s="12">
        <f t="shared" si="184"/>
        <v>154.64362167403092</v>
      </c>
      <c r="AF131" s="12">
        <f t="shared" si="185"/>
        <v>34.936479130009921</v>
      </c>
      <c r="AG131" s="12">
        <f t="shared" si="186"/>
        <v>1712.008061931467</v>
      </c>
      <c r="AH131" s="12">
        <f t="shared" si="187"/>
        <v>548.60226584116833</v>
      </c>
      <c r="AI131" s="12">
        <f t="shared" si="188"/>
        <v>29.864458386818747</v>
      </c>
      <c r="AJ131" s="12">
        <f t="shared" si="189"/>
        <v>2.3708218305158488</v>
      </c>
      <c r="AK131" s="12">
        <f t="shared" si="190"/>
        <v>96.088441333197665</v>
      </c>
      <c r="AL131" s="12">
        <f t="shared" si="190"/>
        <v>3800.3902948295181</v>
      </c>
      <c r="AM131" s="5"/>
      <c r="AN131" s="5"/>
    </row>
    <row r="132" spans="1:40" ht="15.5" x14ac:dyDescent="0.35">
      <c r="A132" s="5" t="s">
        <v>61</v>
      </c>
      <c r="E132" s="12">
        <f>+E98+E85</f>
        <v>1548.4260243387203</v>
      </c>
      <c r="F132" s="11"/>
      <c r="G132" s="12">
        <f>+G98+G85</f>
        <v>1331.0789279713974</v>
      </c>
      <c r="H132" s="11"/>
      <c r="I132" s="12">
        <f>+I98+I85</f>
        <v>538.07287767106186</v>
      </c>
      <c r="J132" s="11"/>
      <c r="K132" s="12">
        <f>+K98+K85</f>
        <v>260.28091188245929</v>
      </c>
      <c r="L132" s="11"/>
      <c r="M132" s="12">
        <f>+M98+M85</f>
        <v>119.96953478789686</v>
      </c>
      <c r="N132" s="11"/>
      <c r="O132" s="12">
        <f>+O98+O85</f>
        <v>4106.0792165230378</v>
      </c>
      <c r="P132" s="11"/>
      <c r="Q132" s="12">
        <f>+Q98+Q85</f>
        <v>1089.2214286548992</v>
      </c>
      <c r="R132" s="11"/>
      <c r="S132" s="12">
        <f>+S98+S85</f>
        <v>103.37020682568603</v>
      </c>
      <c r="T132" s="11"/>
      <c r="U132" s="12">
        <f>+U98+U85</f>
        <v>4.2223666241287354</v>
      </c>
      <c r="V132" s="11"/>
      <c r="W132" s="12">
        <f>+W98+W85</f>
        <v>176.82567083950525</v>
      </c>
      <c r="X132" s="12">
        <f>+X98+X85</f>
        <v>9277.5471661187948</v>
      </c>
      <c r="AA132" s="5" t="s">
        <v>61</v>
      </c>
      <c r="AB132" s="12">
        <f t="shared" si="181"/>
        <v>1548.4260243387203</v>
      </c>
      <c r="AC132" s="12">
        <f t="shared" si="182"/>
        <v>1331.0789279713974</v>
      </c>
      <c r="AD132" s="12">
        <f t="shared" si="183"/>
        <v>538.07287767106186</v>
      </c>
      <c r="AE132" s="12">
        <f t="shared" si="184"/>
        <v>260.28091188245929</v>
      </c>
      <c r="AF132" s="12">
        <f t="shared" si="185"/>
        <v>119.96953478789686</v>
      </c>
      <c r="AG132" s="12">
        <f t="shared" si="186"/>
        <v>4106.0792165230378</v>
      </c>
      <c r="AH132" s="12">
        <f t="shared" si="187"/>
        <v>1089.2214286548992</v>
      </c>
      <c r="AI132" s="12">
        <f t="shared" si="188"/>
        <v>103.37020682568603</v>
      </c>
      <c r="AJ132" s="12">
        <f t="shared" si="189"/>
        <v>4.2223666241287354</v>
      </c>
      <c r="AK132" s="12">
        <f t="shared" si="190"/>
        <v>176.82567083950525</v>
      </c>
      <c r="AL132" s="12">
        <f t="shared" si="190"/>
        <v>9277.5471661187948</v>
      </c>
      <c r="AM132" s="5"/>
      <c r="AN132" s="5"/>
    </row>
    <row r="133" spans="1:40" ht="15.5" x14ac:dyDescent="0.35">
      <c r="A133" s="5" t="s">
        <v>62</v>
      </c>
      <c r="E133" s="12">
        <f>+E130+E131+E132</f>
        <v>2065.6551436040563</v>
      </c>
      <c r="F133" s="11"/>
      <c r="G133" s="12">
        <f>+G130+G131+G132</f>
        <v>1865.2969077448695</v>
      </c>
      <c r="H133" s="11"/>
      <c r="I133" s="12">
        <f>+I130+I131+I132</f>
        <v>708.50192333456334</v>
      </c>
      <c r="J133" s="11"/>
      <c r="K133" s="12">
        <f>+K130+K131+K132</f>
        <v>414.92453355649025</v>
      </c>
      <c r="L133" s="11"/>
      <c r="M133" s="12">
        <f>+M130+M131+M132</f>
        <v>154.90601391790679</v>
      </c>
      <c r="N133" s="11"/>
      <c r="O133" s="12">
        <f>+O130+O131+O132</f>
        <v>5818.0872784545045</v>
      </c>
      <c r="P133" s="11"/>
      <c r="Q133" s="12">
        <f>+Q130+Q131+Q132</f>
        <v>1637.8236944960677</v>
      </c>
      <c r="R133" s="11"/>
      <c r="S133" s="12">
        <f>+S130+S131+S132</f>
        <v>133.23466521250478</v>
      </c>
      <c r="T133" s="11"/>
      <c r="U133" s="12">
        <f>+U130+U131+U132</f>
        <v>6.5931884546445847</v>
      </c>
      <c r="V133" s="11"/>
      <c r="W133" s="12">
        <f>+W130+W131+W132</f>
        <v>272.91411217270291</v>
      </c>
      <c r="X133" s="12">
        <f>+X130+X131+X132</f>
        <v>13077.937460948313</v>
      </c>
      <c r="AA133" s="5" t="s">
        <v>62</v>
      </c>
      <c r="AB133" s="12">
        <f t="shared" si="181"/>
        <v>2065.6551436040563</v>
      </c>
      <c r="AC133" s="12">
        <f t="shared" si="182"/>
        <v>1865.2969077448695</v>
      </c>
      <c r="AD133" s="12">
        <f t="shared" si="183"/>
        <v>708.50192333456334</v>
      </c>
      <c r="AE133" s="12">
        <f t="shared" si="184"/>
        <v>414.92453355649025</v>
      </c>
      <c r="AF133" s="12">
        <f t="shared" si="185"/>
        <v>154.90601391790679</v>
      </c>
      <c r="AG133" s="12">
        <f t="shared" si="186"/>
        <v>5818.0872784545045</v>
      </c>
      <c r="AH133" s="12">
        <f t="shared" si="187"/>
        <v>1637.8236944960677</v>
      </c>
      <c r="AI133" s="12">
        <f t="shared" si="188"/>
        <v>133.23466521250478</v>
      </c>
      <c r="AJ133" s="12">
        <f t="shared" si="189"/>
        <v>6.5931884546445847</v>
      </c>
      <c r="AK133" s="12">
        <f t="shared" si="190"/>
        <v>272.91411217270291</v>
      </c>
      <c r="AL133" s="12">
        <f t="shared" si="190"/>
        <v>13077.937460948313</v>
      </c>
      <c r="AM133" s="5"/>
      <c r="AN133" s="5"/>
    </row>
    <row r="134" spans="1:40" ht="15.5" x14ac:dyDescent="0.35">
      <c r="A134" s="5" t="s">
        <v>12</v>
      </c>
      <c r="E134" s="12">
        <f>+E73+E79</f>
        <v>481.5143414695587</v>
      </c>
      <c r="F134" s="4"/>
      <c r="G134" s="12">
        <f>+G73+G79</f>
        <v>435.44892634268012</v>
      </c>
      <c r="H134" s="4"/>
      <c r="I134" s="12">
        <f>+I73+I79</f>
        <v>200.35260630184865</v>
      </c>
      <c r="J134" s="4"/>
      <c r="K134" s="12">
        <f>+K73+K79</f>
        <v>59.227139766079553</v>
      </c>
      <c r="L134" s="4"/>
      <c r="M134" s="12">
        <f>+M73+M79</f>
        <v>48.545704732591645</v>
      </c>
      <c r="N134" s="4"/>
      <c r="O134" s="12">
        <f>+O73+O79</f>
        <v>989.30179200851035</v>
      </c>
      <c r="P134" s="4"/>
      <c r="Q134" s="12">
        <f>+Q73+Q79</f>
        <v>226.63043751636732</v>
      </c>
      <c r="R134" s="4"/>
      <c r="S134" s="12">
        <f>+S73+S79</f>
        <v>47.205575900120536</v>
      </c>
      <c r="T134" s="4"/>
      <c r="U134" s="12">
        <f>+U73+U79</f>
        <v>0</v>
      </c>
      <c r="V134" s="4"/>
      <c r="W134" s="12">
        <f>+W73+W79</f>
        <v>45.369780277865772</v>
      </c>
      <c r="X134" s="12">
        <f>SUM(E134:W134)</f>
        <v>2533.5963043156225</v>
      </c>
      <c r="AA134" s="5" t="s">
        <v>12</v>
      </c>
      <c r="AB134" s="12">
        <f t="shared" si="181"/>
        <v>481.5143414695587</v>
      </c>
      <c r="AC134" s="12">
        <f t="shared" si="182"/>
        <v>435.44892634268012</v>
      </c>
      <c r="AD134" s="12">
        <f t="shared" si="183"/>
        <v>200.35260630184865</v>
      </c>
      <c r="AE134" s="12">
        <f t="shared" si="184"/>
        <v>59.227139766079553</v>
      </c>
      <c r="AF134" s="12">
        <f t="shared" si="185"/>
        <v>48.545704732591645</v>
      </c>
      <c r="AG134" s="12">
        <f t="shared" si="186"/>
        <v>989.30179200851035</v>
      </c>
      <c r="AH134" s="12">
        <f t="shared" si="187"/>
        <v>226.63043751636732</v>
      </c>
      <c r="AI134" s="12">
        <f t="shared" si="188"/>
        <v>47.205575900120536</v>
      </c>
      <c r="AJ134" s="12">
        <f t="shared" si="189"/>
        <v>0</v>
      </c>
      <c r="AK134" s="12">
        <f t="shared" si="190"/>
        <v>45.369780277865772</v>
      </c>
      <c r="AL134" s="12">
        <f t="shared" si="190"/>
        <v>2533.5963043156225</v>
      </c>
      <c r="AM134" s="5"/>
      <c r="AN134" s="5"/>
    </row>
    <row r="135" spans="1:40" ht="15.5" x14ac:dyDescent="0.35">
      <c r="A135" s="5" t="s">
        <v>13</v>
      </c>
      <c r="E135" s="12">
        <f>+E80+E81+E106+E107</f>
        <v>362.06038348573509</v>
      </c>
      <c r="F135" s="4"/>
      <c r="G135" s="12">
        <f>+G80+G81+G106+G107</f>
        <v>373.9525858414305</v>
      </c>
      <c r="H135" s="4"/>
      <c r="I135" s="12">
        <f>+I80+I81+I106+I107</f>
        <v>59.650165982225488</v>
      </c>
      <c r="J135" s="4"/>
      <c r="K135" s="12">
        <f>+K80+K81+K106+K107</f>
        <v>54.125267585910819</v>
      </c>
      <c r="L135" s="4"/>
      <c r="M135" s="12">
        <f>+M80+M81+M106+M107</f>
        <v>20.961887478005956</v>
      </c>
      <c r="N135" s="4"/>
      <c r="O135" s="12">
        <f>+O80+O81+O106+O107</f>
        <v>941.60443406230684</v>
      </c>
      <c r="P135" s="4"/>
      <c r="Q135" s="12">
        <f>+Q80+Q81+Q106+Q107</f>
        <v>109.72045316823368</v>
      </c>
      <c r="R135" s="4"/>
      <c r="S135" s="12">
        <f>+S80+S81+S106+S107</f>
        <v>0</v>
      </c>
      <c r="T135" s="4"/>
      <c r="U135" s="12">
        <f>+U80+U81+U106+U107</f>
        <v>0</v>
      </c>
      <c r="V135" s="4"/>
      <c r="W135" s="12">
        <f>+W80+W81+W106+W107</f>
        <v>0</v>
      </c>
      <c r="X135" s="12">
        <f>SUM(E135:W135)</f>
        <v>1922.0751776038483</v>
      </c>
      <c r="Y135" s="3">
        <f>+X134+X135</f>
        <v>4455.6714819194713</v>
      </c>
      <c r="AA135" s="5" t="s">
        <v>13</v>
      </c>
      <c r="AB135" s="12">
        <f t="shared" si="181"/>
        <v>362.06038348573509</v>
      </c>
      <c r="AC135" s="12">
        <f t="shared" si="182"/>
        <v>373.9525858414305</v>
      </c>
      <c r="AD135" s="12">
        <f t="shared" si="183"/>
        <v>59.650165982225488</v>
      </c>
      <c r="AE135" s="12">
        <f t="shared" si="184"/>
        <v>54.125267585910819</v>
      </c>
      <c r="AF135" s="12">
        <f t="shared" si="185"/>
        <v>20.961887478005956</v>
      </c>
      <c r="AG135" s="12">
        <f t="shared" si="186"/>
        <v>941.60443406230684</v>
      </c>
      <c r="AH135" s="12">
        <f t="shared" si="187"/>
        <v>109.72045316823368</v>
      </c>
      <c r="AI135" s="12">
        <f t="shared" si="188"/>
        <v>0</v>
      </c>
      <c r="AJ135" s="12">
        <f t="shared" si="189"/>
        <v>0</v>
      </c>
      <c r="AK135" s="12">
        <f t="shared" si="190"/>
        <v>0</v>
      </c>
      <c r="AL135" s="12">
        <f t="shared" si="190"/>
        <v>1922.0751776038483</v>
      </c>
      <c r="AM135" s="6">
        <f>10*AL135/1000</f>
        <v>19.220751776038483</v>
      </c>
      <c r="AN135" s="6">
        <f>5*AL135/1000</f>
        <v>9.6103758880192416</v>
      </c>
    </row>
    <row r="136" spans="1:40" ht="15.5" x14ac:dyDescent="0.35">
      <c r="A136" s="5" t="s">
        <v>14</v>
      </c>
      <c r="E136" s="12">
        <f>+E92+E93+E108+E109+E121+E122</f>
        <v>385.9421901079927</v>
      </c>
      <c r="F136" s="4"/>
      <c r="G136" s="12">
        <f>+G92+G93+G108+G109+G121+G122</f>
        <v>391.06919017917301</v>
      </c>
      <c r="H136" s="4"/>
      <c r="I136" s="12">
        <f>+I92+I93+I108+I109+I121+I122</f>
        <v>103.77229204989901</v>
      </c>
      <c r="J136" s="4"/>
      <c r="K136" s="12">
        <f>+K92+K93+K108+K109+K121+K122</f>
        <v>73.411687567380895</v>
      </c>
      <c r="L136" s="4"/>
      <c r="M136" s="12">
        <f>+M92+M93+M108+M109+M121+M122</f>
        <v>28.132762013628721</v>
      </c>
      <c r="N136" s="4"/>
      <c r="O136" s="12">
        <f>+O92+O93+O108+O109+O121+O122</f>
        <v>1432.0762213331898</v>
      </c>
      <c r="P136" s="4"/>
      <c r="Q136" s="12">
        <f>+Q92+Q93+Q108+Q109+Q121+Q122</f>
        <v>491.49507932977224</v>
      </c>
      <c r="R136" s="4"/>
      <c r="S136" s="12">
        <f>+S92+S93+S108+S109+S121+S122</f>
        <v>26.555983807815334</v>
      </c>
      <c r="T136" s="4"/>
      <c r="U136" s="12">
        <f>+U92+U93+U108+U109+U121+U122</f>
        <v>2.1050081372674669</v>
      </c>
      <c r="V136" s="4"/>
      <c r="W136" s="12">
        <f>+W92+W93+W108+W109+W121+W122</f>
        <v>73.863026193781195</v>
      </c>
      <c r="X136" s="12">
        <f>SUM(E136:W136)</f>
        <v>3008.4234407198996</v>
      </c>
      <c r="AA136" s="5" t="s">
        <v>14</v>
      </c>
      <c r="AB136" s="12">
        <f t="shared" si="181"/>
        <v>385.9421901079927</v>
      </c>
      <c r="AC136" s="12">
        <f t="shared" si="182"/>
        <v>391.06919017917301</v>
      </c>
      <c r="AD136" s="12">
        <f t="shared" si="183"/>
        <v>103.77229204989901</v>
      </c>
      <c r="AE136" s="12">
        <f t="shared" si="184"/>
        <v>73.411687567380895</v>
      </c>
      <c r="AF136" s="12">
        <f t="shared" si="185"/>
        <v>28.132762013628721</v>
      </c>
      <c r="AG136" s="12">
        <f t="shared" si="186"/>
        <v>1432.0762213331898</v>
      </c>
      <c r="AH136" s="12">
        <f t="shared" si="187"/>
        <v>491.49507932977224</v>
      </c>
      <c r="AI136" s="12">
        <f t="shared" si="188"/>
        <v>26.555983807815334</v>
      </c>
      <c r="AJ136" s="12">
        <f t="shared" si="189"/>
        <v>2.1050081372674669</v>
      </c>
      <c r="AK136" s="12">
        <f t="shared" si="190"/>
        <v>73.863026193781195</v>
      </c>
      <c r="AL136" s="12">
        <f t="shared" si="190"/>
        <v>3008.4234407198996</v>
      </c>
      <c r="AM136" s="6"/>
      <c r="AN136" s="6"/>
    </row>
    <row r="137" spans="1:40" ht="15.5" x14ac:dyDescent="0.35">
      <c r="A137" s="5" t="s">
        <v>176</v>
      </c>
      <c r="E137" s="3">
        <f>+E77+E79+E82+E90+E93+E103+E109+E119+E122</f>
        <v>676.52236908312989</v>
      </c>
      <c r="F137" s="3"/>
      <c r="G137" s="3">
        <f>+G77+G79+G82+G90+G93+G103+G109+G119+G122</f>
        <v>633.05220850365504</v>
      </c>
      <c r="H137" s="3"/>
      <c r="I137" s="3">
        <f>+I77+I79+I82+I90+I93+I103+I109+I119+I122</f>
        <v>304.89424749285973</v>
      </c>
      <c r="J137" s="3"/>
      <c r="K137" s="3">
        <f>+K77+K79+K82+K90+K93+K103+K109+K119+K122</f>
        <v>133.22854075315743</v>
      </c>
      <c r="L137" s="3"/>
      <c r="M137" s="3">
        <f>+M77+M79+M82+M90+M93+M103+M109+M119+M122</f>
        <v>62.743018920205309</v>
      </c>
      <c r="N137" s="3"/>
      <c r="O137" s="3">
        <f>+O77+O79+O82+O90+O93+O103+O109+O119+O122</f>
        <v>2428.107163855595</v>
      </c>
      <c r="P137" s="3"/>
      <c r="Q137" s="3">
        <f>+Q77+Q79+Q82+Q90+Q93+Q103+Q109+Q119+Q122</f>
        <v>610.35244965946379</v>
      </c>
      <c r="R137" s="3"/>
      <c r="S137" s="3">
        <f>+S77+S79+S82+S90+S93+S103+S109+S119+S122</f>
        <v>67.901760531357283</v>
      </c>
      <c r="T137" s="3"/>
      <c r="U137" s="3">
        <f>+U77+U79+U82+U90+U93+U103+U109+U119+U122</f>
        <v>1.6401284661599236</v>
      </c>
      <c r="V137" s="3"/>
      <c r="W137" s="3">
        <f>+W77+W79+W82+W90+W93+W103+W109+W119+W122</f>
        <v>100.3401612565057</v>
      </c>
      <c r="X137" s="3">
        <f>SUM(E137:W137)</f>
        <v>5018.7820485220891</v>
      </c>
      <c r="Y137" s="1">
        <f>+X137/(X137+X138)</f>
        <v>3.5485028746456593E-2</v>
      </c>
      <c r="Z137" s="1">
        <f>+X137/80415</f>
        <v>6.2411018448325424E-2</v>
      </c>
      <c r="AA137" s="5" t="s">
        <v>15</v>
      </c>
      <c r="AB137" s="12">
        <f t="shared" si="181"/>
        <v>676.52236908312989</v>
      </c>
      <c r="AC137" s="12">
        <f t="shared" si="182"/>
        <v>633.05220850365504</v>
      </c>
      <c r="AD137" s="12">
        <f t="shared" si="183"/>
        <v>304.89424749285973</v>
      </c>
      <c r="AE137" s="12">
        <f t="shared" si="184"/>
        <v>133.22854075315743</v>
      </c>
      <c r="AF137" s="12">
        <f t="shared" si="185"/>
        <v>62.743018920205309</v>
      </c>
      <c r="AG137" s="12">
        <f t="shared" si="186"/>
        <v>2428.107163855595</v>
      </c>
      <c r="AH137" s="12">
        <f t="shared" si="187"/>
        <v>610.35244965946379</v>
      </c>
      <c r="AI137" s="12">
        <f t="shared" si="188"/>
        <v>67.901760531357283</v>
      </c>
      <c r="AJ137" s="12">
        <f t="shared" si="189"/>
        <v>1.6401284661599236</v>
      </c>
      <c r="AK137" s="12">
        <f t="shared" si="190"/>
        <v>100.3401612565057</v>
      </c>
      <c r="AL137" s="12">
        <f t="shared" si="190"/>
        <v>5018.7820485220891</v>
      </c>
      <c r="AM137" s="6"/>
      <c r="AN137" s="6"/>
    </row>
    <row r="138" spans="1:40" ht="15.5" x14ac:dyDescent="0.35">
      <c r="A138" s="5" t="s">
        <v>16</v>
      </c>
      <c r="E138" s="3">
        <f>+E36-E137</f>
        <v>10948.707265699071</v>
      </c>
      <c r="F138" s="3"/>
      <c r="G138" s="3">
        <f>+G36-G137</f>
        <v>10996.503027427134</v>
      </c>
      <c r="H138" s="3"/>
      <c r="I138" s="3">
        <f>+I36-I137</f>
        <v>8485.4621793534043</v>
      </c>
      <c r="J138" s="3"/>
      <c r="K138" s="3">
        <f>+K36-K137</f>
        <v>8293.8890591136387</v>
      </c>
      <c r="L138" s="3"/>
      <c r="M138" s="3">
        <f>+M36-M137</f>
        <v>533.37244829481085</v>
      </c>
      <c r="N138" s="3"/>
      <c r="O138" s="3">
        <f>+O36-O137</f>
        <v>66849.511693888169</v>
      </c>
      <c r="P138" s="3"/>
      <c r="Q138" s="3">
        <f>+Q36-Q137</f>
        <v>27573.486233974676</v>
      </c>
      <c r="R138" s="3"/>
      <c r="S138" s="3">
        <f>+S36-S137</f>
        <v>763.30866574436982</v>
      </c>
      <c r="T138" s="3"/>
      <c r="U138" s="3">
        <f>+U36-U137</f>
        <v>129.53933288213477</v>
      </c>
      <c r="V138" s="3"/>
      <c r="W138" s="3">
        <f t="shared" ref="W138" si="191">+W36-W137</f>
        <v>1841.226485338068</v>
      </c>
      <c r="X138" s="3">
        <f>SUM(E138:W138)</f>
        <v>136415.00639171546</v>
      </c>
      <c r="AA138" s="5" t="s">
        <v>16</v>
      </c>
      <c r="AB138" s="12">
        <f t="shared" si="181"/>
        <v>10948.707265699071</v>
      </c>
      <c r="AC138" s="12">
        <f t="shared" si="182"/>
        <v>10996.503027427134</v>
      </c>
      <c r="AD138" s="12">
        <f t="shared" si="183"/>
        <v>8485.4621793534043</v>
      </c>
      <c r="AE138" s="12">
        <f t="shared" si="184"/>
        <v>8293.8890591136387</v>
      </c>
      <c r="AF138" s="12">
        <f t="shared" si="185"/>
        <v>533.37244829481085</v>
      </c>
      <c r="AG138" s="12">
        <f t="shared" si="186"/>
        <v>66849.511693888169</v>
      </c>
      <c r="AH138" s="12">
        <f t="shared" si="187"/>
        <v>27573.486233974676</v>
      </c>
      <c r="AI138" s="12">
        <f t="shared" si="188"/>
        <v>763.30866574436982</v>
      </c>
      <c r="AJ138" s="12">
        <f t="shared" si="189"/>
        <v>129.53933288213477</v>
      </c>
      <c r="AK138" s="12">
        <f t="shared" si="190"/>
        <v>1841.226485338068</v>
      </c>
      <c r="AL138" s="12">
        <f t="shared" si="190"/>
        <v>136415.00639171546</v>
      </c>
      <c r="AM138" s="6"/>
      <c r="AN138" s="6"/>
    </row>
    <row r="139" spans="1:40" ht="15.5" x14ac:dyDescent="0.35">
      <c r="A139" s="5" t="s">
        <v>17</v>
      </c>
      <c r="E139" s="7">
        <f>-E137/E129</f>
        <v>-5.8194323066015248E-2</v>
      </c>
      <c r="F139" s="7"/>
      <c r="G139" s="7">
        <f>-G137/G129</f>
        <v>-5.4434773786341428E-2</v>
      </c>
      <c r="H139" s="7"/>
      <c r="I139" s="7">
        <f>-I137/I129</f>
        <v>-3.4685083594755597E-2</v>
      </c>
      <c r="J139" s="7"/>
      <c r="K139" s="7">
        <f>-K137/K129</f>
        <v>-1.5809502973503455E-2</v>
      </c>
      <c r="L139" s="7"/>
      <c r="M139" s="7">
        <f>-M137/M129</f>
        <v>-0.10525313025903116</v>
      </c>
      <c r="N139" s="7"/>
      <c r="O139" s="7">
        <f>-O137/O129</f>
        <v>-3.5048940825196738E-2</v>
      </c>
      <c r="P139" s="7"/>
      <c r="Q139" s="7">
        <f>-Q137/Q129</f>
        <v>-2.1656114928513437E-2</v>
      </c>
      <c r="R139" s="7"/>
      <c r="S139" s="7">
        <f>-S137/S129</f>
        <v>-8.1690217524813716E-2</v>
      </c>
      <c r="T139" s="7"/>
      <c r="U139" s="7">
        <f>-U137/U129</f>
        <v>-1.2502936430004215E-2</v>
      </c>
      <c r="V139" s="7"/>
      <c r="W139" s="7">
        <f>-W137/W129</f>
        <v>-5.1679998434510668E-2</v>
      </c>
      <c r="X139" s="7">
        <f>-X137/X129</f>
        <v>-3.5485028746456579E-2</v>
      </c>
      <c r="AA139" s="5" t="s">
        <v>17</v>
      </c>
      <c r="AB139" s="52">
        <f t="shared" si="181"/>
        <v>-5.8194323066015248E-2</v>
      </c>
      <c r="AC139" s="52">
        <f t="shared" si="182"/>
        <v>-5.4434773786341428E-2</v>
      </c>
      <c r="AD139" s="52">
        <f t="shared" si="183"/>
        <v>-3.4685083594755597E-2</v>
      </c>
      <c r="AE139" s="52">
        <f t="shared" si="184"/>
        <v>-1.5809502973503455E-2</v>
      </c>
      <c r="AF139" s="52">
        <f t="shared" si="185"/>
        <v>-0.10525313025903116</v>
      </c>
      <c r="AG139" s="52">
        <f t="shared" si="186"/>
        <v>-3.5048940825196738E-2</v>
      </c>
      <c r="AH139" s="52">
        <f t="shared" si="187"/>
        <v>-2.1656114928513437E-2</v>
      </c>
      <c r="AI139" s="52">
        <f t="shared" si="188"/>
        <v>-8.1690217524813716E-2</v>
      </c>
      <c r="AJ139" s="52">
        <f t="shared" si="189"/>
        <v>-1.2502936430004215E-2</v>
      </c>
      <c r="AK139" s="52">
        <f>-AK137/AK129</f>
        <v>-5.1679998434510668E-2</v>
      </c>
      <c r="AL139" s="52">
        <f>-AL137/AL129</f>
        <v>-3.5485028746456579E-2</v>
      </c>
      <c r="AM139" s="6"/>
      <c r="AN139" s="6"/>
    </row>
    <row r="140" spans="1:40" ht="15.5" x14ac:dyDescent="0.35">
      <c r="A140" s="5" t="s">
        <v>18</v>
      </c>
      <c r="E140" s="1">
        <f>+E35</f>
        <v>0.87722998343946779</v>
      </c>
      <c r="F140" s="3"/>
      <c r="G140" s="1">
        <f>+G35</f>
        <v>0.91533371518038265</v>
      </c>
      <c r="H140" s="3"/>
      <c r="I140" s="1">
        <f>+I35</f>
        <v>3.6740628515773426</v>
      </c>
      <c r="J140" s="3"/>
      <c r="K140" s="1">
        <f>+K35</f>
        <v>3.8919764215131423</v>
      </c>
      <c r="L140" s="3"/>
      <c r="M140" s="1">
        <f>+M35</f>
        <v>0.95766345850255719</v>
      </c>
      <c r="N140" s="3"/>
      <c r="O140" s="1">
        <f>+O35</f>
        <v>4.6676907395447303E-2</v>
      </c>
      <c r="P140" s="3"/>
      <c r="Q140" s="1">
        <f>+Q35</f>
        <v>3.0428786143244336E-2</v>
      </c>
      <c r="R140" s="3"/>
      <c r="S140" s="1">
        <f>+S35</f>
        <v>0.27173624495065579</v>
      </c>
      <c r="T140" s="3"/>
      <c r="U140" s="1">
        <f>+U35</f>
        <v>0</v>
      </c>
      <c r="V140" s="3"/>
      <c r="W140" s="1">
        <f>+W35</f>
        <v>0</v>
      </c>
      <c r="X140" s="1">
        <f>+X35</f>
        <v>0</v>
      </c>
      <c r="AA140" s="5" t="s">
        <v>18</v>
      </c>
      <c r="AB140" s="34">
        <f t="shared" si="181"/>
        <v>0.87722998343946779</v>
      </c>
      <c r="AC140" s="34">
        <f t="shared" si="182"/>
        <v>0.91533371518038265</v>
      </c>
      <c r="AD140" s="34">
        <f t="shared" si="183"/>
        <v>3.6740628515773426</v>
      </c>
      <c r="AE140" s="34">
        <f t="shared" si="184"/>
        <v>3.8919764215131423</v>
      </c>
      <c r="AF140" s="34">
        <f t="shared" si="185"/>
        <v>0.95766345850255719</v>
      </c>
      <c r="AG140" s="34">
        <f t="shared" si="186"/>
        <v>4.6676907395447303E-2</v>
      </c>
      <c r="AH140" s="34">
        <f t="shared" si="187"/>
        <v>3.0428786143244336E-2</v>
      </c>
      <c r="AI140" s="34">
        <f t="shared" si="188"/>
        <v>0.27173624495065579</v>
      </c>
      <c r="AJ140" s="34">
        <f t="shared" si="189"/>
        <v>0</v>
      </c>
      <c r="AK140" s="12">
        <f t="shared" si="190"/>
        <v>0</v>
      </c>
      <c r="AL140" s="12"/>
      <c r="AM140" s="6"/>
      <c r="AN140" s="6"/>
    </row>
    <row r="141" spans="1:40" ht="15.5" x14ac:dyDescent="0.35">
      <c r="A141" s="5" t="s">
        <v>19</v>
      </c>
      <c r="E141" s="1">
        <f>+E34/E138</f>
        <v>0.93143416409981628</v>
      </c>
      <c r="F141" s="1"/>
      <c r="G141" s="1">
        <f>+G34/G138</f>
        <v>0.96802810615790891</v>
      </c>
      <c r="H141" s="1"/>
      <c r="I141" s="1">
        <f>+I34/I138</f>
        <v>3.8060769487114716</v>
      </c>
      <c r="J141" s="1"/>
      <c r="K141" s="1">
        <f>+K34/K138</f>
        <v>3.9544950223273312</v>
      </c>
      <c r="L141" s="1"/>
      <c r="M141" s="1">
        <f>+M34/M138</f>
        <v>1.0703177523044061</v>
      </c>
      <c r="N141" s="1"/>
      <c r="O141" s="1">
        <f>+O34/O138</f>
        <v>4.8372305467350829E-2</v>
      </c>
      <c r="P141" s="1"/>
      <c r="Q141" s="1">
        <f>+Q34/Q138</f>
        <v>3.1102342036942295E-2</v>
      </c>
      <c r="R141" s="1"/>
      <c r="S141" s="1">
        <f>+S34/S138</f>
        <v>0.2959091258052654</v>
      </c>
      <c r="T141" s="1"/>
      <c r="U141" s="1">
        <f>+U34/U138</f>
        <v>0</v>
      </c>
      <c r="V141" s="1"/>
      <c r="W141" s="1">
        <f>+W34/W138</f>
        <v>0</v>
      </c>
      <c r="X141" s="1">
        <f>+X34/X138</f>
        <v>0.6658021313226713</v>
      </c>
      <c r="AA141" s="5" t="s">
        <v>19</v>
      </c>
      <c r="AB141" s="34">
        <f t="shared" si="181"/>
        <v>0.93143416409981628</v>
      </c>
      <c r="AC141" s="34">
        <f t="shared" si="182"/>
        <v>0.96802810615790891</v>
      </c>
      <c r="AD141" s="34">
        <f t="shared" si="183"/>
        <v>3.8060769487114716</v>
      </c>
      <c r="AE141" s="34">
        <f t="shared" si="184"/>
        <v>3.9544950223273312</v>
      </c>
      <c r="AF141" s="34">
        <f t="shared" si="185"/>
        <v>1.0703177523044061</v>
      </c>
      <c r="AG141" s="34">
        <f t="shared" si="186"/>
        <v>4.8372305467350829E-2</v>
      </c>
      <c r="AH141" s="34">
        <f t="shared" si="187"/>
        <v>3.1102342036942295E-2</v>
      </c>
      <c r="AI141" s="34">
        <f t="shared" si="188"/>
        <v>0.2959091258052654</v>
      </c>
      <c r="AJ141" s="34">
        <f t="shared" si="189"/>
        <v>0</v>
      </c>
      <c r="AK141" s="12">
        <f t="shared" si="190"/>
        <v>0</v>
      </c>
      <c r="AL141" s="12"/>
      <c r="AM141" s="6"/>
      <c r="AN141" s="6"/>
    </row>
    <row r="142" spans="1:40" ht="15.5" x14ac:dyDescent="0.35">
      <c r="A142" s="5" t="s">
        <v>177</v>
      </c>
      <c r="E142" s="1">
        <f>+E141-E35</f>
        <v>5.4204180660348489E-2</v>
      </c>
      <c r="F142" s="1"/>
      <c r="G142" s="1">
        <f>+G141-G35</f>
        <v>5.2694390977526262E-2</v>
      </c>
      <c r="H142" s="1"/>
      <c r="I142" s="1">
        <f>+I141-I35</f>
        <v>0.13201409713412904</v>
      </c>
      <c r="J142" s="1"/>
      <c r="K142" s="1">
        <f>+K141-K35</f>
        <v>6.2518600814188918E-2</v>
      </c>
      <c r="L142" s="1"/>
      <c r="M142" s="1">
        <f>+M141-M35</f>
        <v>0.11265429380184888</v>
      </c>
      <c r="N142" s="1"/>
      <c r="O142" s="1">
        <f>+O141-O35</f>
        <v>1.6953980719035255E-3</v>
      </c>
      <c r="P142" s="1"/>
      <c r="Q142" s="1">
        <f>+Q141-Q35</f>
        <v>6.7355589369795868E-4</v>
      </c>
      <c r="R142" s="1"/>
      <c r="S142" s="1">
        <f>+S141-S35</f>
        <v>2.4172880854609613E-2</v>
      </c>
      <c r="T142" s="1"/>
      <c r="U142" s="1">
        <f>+U141-U35</f>
        <v>0</v>
      </c>
      <c r="V142" s="1"/>
      <c r="W142" s="1">
        <f>+W141-W35</f>
        <v>0</v>
      </c>
      <c r="X142" s="1">
        <f>+X141-X35</f>
        <v>0.6658021313226713</v>
      </c>
      <c r="AA142" s="5" t="s">
        <v>20</v>
      </c>
      <c r="AB142" s="34">
        <f t="shared" si="181"/>
        <v>5.4204180660348489E-2</v>
      </c>
      <c r="AC142" s="34">
        <f t="shared" si="182"/>
        <v>5.2694390977526262E-2</v>
      </c>
      <c r="AD142" s="34">
        <f t="shared" si="183"/>
        <v>0.13201409713412904</v>
      </c>
      <c r="AE142" s="34">
        <f t="shared" si="184"/>
        <v>6.2518600814188918E-2</v>
      </c>
      <c r="AF142" s="34">
        <f t="shared" si="185"/>
        <v>0.11265429380184888</v>
      </c>
      <c r="AG142" s="34">
        <f t="shared" si="186"/>
        <v>1.6953980719035255E-3</v>
      </c>
      <c r="AH142" s="34">
        <f t="shared" si="187"/>
        <v>6.7355589369795868E-4</v>
      </c>
      <c r="AI142" s="34">
        <f t="shared" si="188"/>
        <v>2.4172880854609613E-2</v>
      </c>
      <c r="AJ142" s="34">
        <f t="shared" si="189"/>
        <v>0</v>
      </c>
      <c r="AK142" s="12">
        <f t="shared" si="190"/>
        <v>0</v>
      </c>
      <c r="AL142" s="12"/>
      <c r="AM142" s="6"/>
      <c r="AN142" s="6"/>
    </row>
    <row r="143" spans="1:40" ht="15.5" x14ac:dyDescent="0.35">
      <c r="A143" s="5" t="s">
        <v>21</v>
      </c>
      <c r="E143" s="3">
        <f>+E43</f>
        <v>717.09448114664235</v>
      </c>
      <c r="F143" s="1"/>
      <c r="G143" s="3">
        <f>+G43</f>
        <v>567.46538774026965</v>
      </c>
      <c r="H143" s="1"/>
      <c r="I143" s="3">
        <f>+I43</f>
        <v>546.02555505810733</v>
      </c>
      <c r="J143" s="1"/>
      <c r="K143" s="3">
        <f>+K43</f>
        <v>346.27174540996123</v>
      </c>
      <c r="L143" s="1"/>
      <c r="M143" s="3">
        <f>+M43</f>
        <v>47.012469991291823</v>
      </c>
      <c r="N143" s="1"/>
      <c r="O143" s="3">
        <f>+O43</f>
        <v>3517.6180998182303</v>
      </c>
      <c r="P143" s="1"/>
      <c r="Q143" s="3">
        <f>+Q43</f>
        <v>910.35244229525927</v>
      </c>
      <c r="R143" s="1"/>
      <c r="S143" s="3">
        <f>+S43</f>
        <v>15.562516663698167</v>
      </c>
      <c r="T143" s="1"/>
      <c r="U143" s="3">
        <f>+U43</f>
        <v>3.0931250005960465E-2</v>
      </c>
      <c r="V143" s="1"/>
      <c r="W143" s="3">
        <f>+W43</f>
        <v>0</v>
      </c>
      <c r="X143" s="3">
        <f>+X43</f>
        <v>6667.4336293734668</v>
      </c>
      <c r="Y143" s="3">
        <f>SUM(E143:W143)</f>
        <v>6667.4336293734659</v>
      </c>
      <c r="AA143" s="5" t="s">
        <v>21</v>
      </c>
      <c r="AB143" s="12">
        <f t="shared" si="181"/>
        <v>717.09448114664235</v>
      </c>
      <c r="AC143" s="12">
        <f t="shared" si="182"/>
        <v>567.46538774026965</v>
      </c>
      <c r="AD143" s="12">
        <f t="shared" si="183"/>
        <v>546.02555505810733</v>
      </c>
      <c r="AE143" s="12">
        <f t="shared" si="184"/>
        <v>346.27174540996123</v>
      </c>
      <c r="AF143" s="12">
        <f t="shared" si="185"/>
        <v>47.012469991291823</v>
      </c>
      <c r="AG143" s="12">
        <f t="shared" si="186"/>
        <v>3517.6180998182303</v>
      </c>
      <c r="AH143" s="12">
        <f t="shared" si="187"/>
        <v>910.35244229525927</v>
      </c>
      <c r="AI143" s="12">
        <f t="shared" si="188"/>
        <v>15.562516663698167</v>
      </c>
      <c r="AJ143" s="12">
        <f t="shared" si="189"/>
        <v>3.0931250005960465E-2</v>
      </c>
      <c r="AK143" s="12">
        <f t="shared" si="190"/>
        <v>0</v>
      </c>
      <c r="AL143" s="12">
        <f t="shared" si="190"/>
        <v>6667.4336293734668</v>
      </c>
      <c r="AM143" s="6"/>
      <c r="AN143" s="6"/>
    </row>
    <row r="144" spans="1:40" ht="15.5" x14ac:dyDescent="0.35">
      <c r="A144" s="5" t="s">
        <v>22</v>
      </c>
      <c r="E144" s="3">
        <f>+E112+E96+E83+E125+E107</f>
        <v>257.67017404581463</v>
      </c>
      <c r="G144" s="3">
        <f>+G112+G96+G83+G125+G107</f>
        <v>203.45582364413511</v>
      </c>
      <c r="I144" s="3">
        <f>+I112+I96+I83+I125+I107</f>
        <v>118.93139546020987</v>
      </c>
      <c r="K144" s="3">
        <f>+K112+K96+K83+K125+K107</f>
        <v>89.700515088950141</v>
      </c>
      <c r="M144" s="3">
        <f>+M112+M96+M83+M125+M107</f>
        <v>1.7129176688713572</v>
      </c>
      <c r="O144" s="3">
        <f>+O112+O96+O83+O125+O107</f>
        <v>599.2028216760134</v>
      </c>
      <c r="Q144" s="3">
        <f>+Q112+Q96+Q83+Q125+Q107</f>
        <v>54.860226584116838</v>
      </c>
      <c r="S144" s="3">
        <f>+S112+S96+S83+S125+S107</f>
        <v>0</v>
      </c>
      <c r="U144" s="3">
        <f>+U112+U96+U83+U125+U107</f>
        <v>0</v>
      </c>
      <c r="W144" s="3">
        <f>+W112+W96+W83+W125+W107</f>
        <v>0</v>
      </c>
      <c r="X144" s="3">
        <f>+X112+X96+X83+X125+X107</f>
        <v>1325.5338741681114</v>
      </c>
      <c r="AA144" s="5" t="s">
        <v>22</v>
      </c>
      <c r="AB144" s="12">
        <f t="shared" si="181"/>
        <v>257.67017404581463</v>
      </c>
      <c r="AC144" s="12">
        <f t="shared" si="182"/>
        <v>203.45582364413511</v>
      </c>
      <c r="AD144" s="12">
        <f t="shared" si="183"/>
        <v>118.93139546020987</v>
      </c>
      <c r="AE144" s="12">
        <f t="shared" si="184"/>
        <v>89.700515088950141</v>
      </c>
      <c r="AF144" s="12">
        <f t="shared" si="185"/>
        <v>1.7129176688713572</v>
      </c>
      <c r="AG144" s="12">
        <f t="shared" si="186"/>
        <v>599.2028216760134</v>
      </c>
      <c r="AH144" s="12">
        <f t="shared" si="187"/>
        <v>54.860226584116838</v>
      </c>
      <c r="AI144" s="12">
        <f t="shared" si="188"/>
        <v>0</v>
      </c>
      <c r="AJ144" s="12">
        <f t="shared" si="189"/>
        <v>0</v>
      </c>
      <c r="AK144" s="12">
        <f t="shared" si="190"/>
        <v>0</v>
      </c>
      <c r="AL144" s="12">
        <f t="shared" si="190"/>
        <v>1325.5338741681114</v>
      </c>
      <c r="AM144" s="6"/>
      <c r="AN144" s="6"/>
    </row>
    <row r="145" spans="1:41" ht="15.5" x14ac:dyDescent="0.35">
      <c r="A145" s="5" t="s">
        <v>23</v>
      </c>
      <c r="E145" s="3">
        <f>+E43-E144</f>
        <v>459.42430710082772</v>
      </c>
      <c r="G145" s="3">
        <f>+G43-G144</f>
        <v>364.00956409613457</v>
      </c>
      <c r="I145" s="3">
        <f>+I43-I144</f>
        <v>427.09415959789749</v>
      </c>
      <c r="K145" s="3">
        <f>+K43-K144</f>
        <v>256.57123032101106</v>
      </c>
      <c r="M145" s="3">
        <f>+M43-M144</f>
        <v>45.299552322420467</v>
      </c>
      <c r="O145" s="3">
        <f>+O43-O144</f>
        <v>2918.4152781422172</v>
      </c>
      <c r="Q145" s="3">
        <f>+Q43-Q144</f>
        <v>855.49221571114242</v>
      </c>
      <c r="S145" s="3">
        <f>+S43-S144</f>
        <v>15.562516663698167</v>
      </c>
      <c r="U145" s="3">
        <f>+U43-U144</f>
        <v>3.0931250005960465E-2</v>
      </c>
      <c r="W145" s="3">
        <f>+W43-W144</f>
        <v>0</v>
      </c>
      <c r="X145" s="3">
        <f>+X43-X144</f>
        <v>5341.8997552053552</v>
      </c>
      <c r="AA145" s="5" t="s">
        <v>23</v>
      </c>
      <c r="AB145" s="12">
        <f t="shared" si="181"/>
        <v>459.42430710082772</v>
      </c>
      <c r="AC145" s="12">
        <f t="shared" si="182"/>
        <v>364.00956409613457</v>
      </c>
      <c r="AD145" s="12">
        <f t="shared" si="183"/>
        <v>427.09415959789749</v>
      </c>
      <c r="AE145" s="12">
        <f t="shared" si="184"/>
        <v>256.57123032101106</v>
      </c>
      <c r="AF145" s="12">
        <f t="shared" si="185"/>
        <v>45.299552322420467</v>
      </c>
      <c r="AG145" s="12">
        <f t="shared" si="186"/>
        <v>2918.4152781422172</v>
      </c>
      <c r="AH145" s="12">
        <f t="shared" si="187"/>
        <v>855.49221571114242</v>
      </c>
      <c r="AI145" s="12">
        <f t="shared" si="188"/>
        <v>15.562516663698167</v>
      </c>
      <c r="AJ145" s="12">
        <f t="shared" si="189"/>
        <v>3.0931250005960465E-2</v>
      </c>
      <c r="AK145" s="12">
        <f t="shared" si="190"/>
        <v>0</v>
      </c>
      <c r="AL145" s="12">
        <f t="shared" si="190"/>
        <v>5341.8997552053552</v>
      </c>
      <c r="AM145" s="6">
        <f>10*AL145/1000</f>
        <v>53.418997552053554</v>
      </c>
      <c r="AN145" s="6">
        <f>5*AL145/1000</f>
        <v>26.709498776026777</v>
      </c>
    </row>
    <row r="146" spans="1:41" ht="15.5" x14ac:dyDescent="0.35">
      <c r="A146" s="5" t="s">
        <v>178</v>
      </c>
      <c r="E146" s="16">
        <f>-E145/E143</f>
        <v>-0.64067472164365702</v>
      </c>
      <c r="G146" s="16">
        <f>-G145/G143</f>
        <v>-0.64146566814528372</v>
      </c>
      <c r="I146" s="16">
        <f>-I145/I143</f>
        <v>-0.78218712593487805</v>
      </c>
      <c r="K146" s="16">
        <f>-K145/K143</f>
        <v>-0.74095340934400777</v>
      </c>
      <c r="M146" s="16">
        <f>-M145/M143</f>
        <v>-0.96356461021536111</v>
      </c>
      <c r="O146" s="16">
        <f>-O145/O143</f>
        <v>-0.82965665837716251</v>
      </c>
      <c r="Q146" s="16">
        <f>-Q145/Q143</f>
        <v>-0.93973737638820576</v>
      </c>
      <c r="S146" s="16">
        <f>-S145/S143</f>
        <v>-1</v>
      </c>
      <c r="U146" s="16">
        <f>-U145/U143</f>
        <v>-1</v>
      </c>
      <c r="W146" s="16"/>
      <c r="X146" s="16">
        <f>-X145/X143</f>
        <v>-0.80119279053210901</v>
      </c>
      <c r="AA146" s="5" t="s">
        <v>24</v>
      </c>
      <c r="AB146" s="33">
        <f t="shared" si="181"/>
        <v>-0.64067472164365702</v>
      </c>
      <c r="AC146" s="33">
        <f t="shared" si="182"/>
        <v>-0.64146566814528372</v>
      </c>
      <c r="AD146" s="33">
        <f t="shared" si="183"/>
        <v>-0.78218712593487805</v>
      </c>
      <c r="AE146" s="33">
        <f t="shared" si="184"/>
        <v>-0.74095340934400777</v>
      </c>
      <c r="AF146" s="33">
        <f t="shared" si="185"/>
        <v>-0.96356461021536111</v>
      </c>
      <c r="AG146" s="33">
        <f t="shared" si="186"/>
        <v>-0.82965665837716251</v>
      </c>
      <c r="AH146" s="33">
        <f t="shared" si="187"/>
        <v>-0.93973737638820576</v>
      </c>
      <c r="AI146" s="33">
        <f t="shared" si="188"/>
        <v>-1</v>
      </c>
      <c r="AJ146" s="12">
        <f>+V146</f>
        <v>0</v>
      </c>
      <c r="AK146" s="12">
        <f t="shared" ref="AK146" si="192">+W146</f>
        <v>0</v>
      </c>
      <c r="AL146" s="33">
        <f>+X146</f>
        <v>-0.80119279053210901</v>
      </c>
      <c r="AM146" s="6"/>
      <c r="AN146" s="6"/>
    </row>
    <row r="147" spans="1:41" ht="15.5" x14ac:dyDescent="0.35">
      <c r="AB147" s="5"/>
      <c r="AM147" s="2">
        <f>+AM135+AM145</f>
        <v>72.639749328092037</v>
      </c>
      <c r="AN147" s="2">
        <f>+AN135+AN145</f>
        <v>36.319874664046019</v>
      </c>
      <c r="AO147" s="2">
        <f>+AM147-AN147</f>
        <v>36.319874664046019</v>
      </c>
    </row>
    <row r="148" spans="1:41" ht="15.5" x14ac:dyDescent="0.35">
      <c r="E148" s="4" t="s">
        <v>72</v>
      </c>
      <c r="F148" s="4"/>
      <c r="G148" s="4" t="s">
        <v>73</v>
      </c>
      <c r="H148" s="4"/>
      <c r="I148" s="4" t="s">
        <v>80</v>
      </c>
      <c r="J148" s="4"/>
      <c r="K148" s="4" t="s">
        <v>75</v>
      </c>
      <c r="L148" s="4"/>
      <c r="M148" s="4" t="s">
        <v>76</v>
      </c>
      <c r="N148" s="4"/>
      <c r="O148" s="4" t="s">
        <v>77</v>
      </c>
      <c r="P148" s="4"/>
      <c r="Q148" s="4" t="s">
        <v>78</v>
      </c>
      <c r="R148" s="4"/>
      <c r="S148" s="4" t="s">
        <v>79</v>
      </c>
      <c r="T148" s="4"/>
      <c r="U148" s="4" t="s">
        <v>81</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51</v>
      </c>
      <c r="AN148" s="4" t="s">
        <v>52</v>
      </c>
    </row>
    <row r="149" spans="1:41" ht="15.5" x14ac:dyDescent="0.35">
      <c r="A149" t="s">
        <v>25</v>
      </c>
      <c r="E149" s="6">
        <f>+E54</f>
        <v>58.860394589861741</v>
      </c>
      <c r="F149" s="6"/>
      <c r="G149" s="6">
        <f>+G54</f>
        <v>54.841788031149129</v>
      </c>
      <c r="H149" s="6"/>
      <c r="I149" s="6">
        <f>+I54</f>
        <v>25.303173793492775</v>
      </c>
      <c r="J149" s="6"/>
      <c r="K149" s="6">
        <f>+K54</f>
        <v>13.845486768474235</v>
      </c>
      <c r="L149" s="6"/>
      <c r="M149" s="6">
        <f>+M54</f>
        <v>4.3463799652573591</v>
      </c>
      <c r="N149" s="6"/>
      <c r="O149" s="6">
        <f>+O54</f>
        <v>180.76375940746556</v>
      </c>
      <c r="P149" s="6"/>
      <c r="Q149" s="6">
        <f>+Q54</f>
        <v>50.08723163305968</v>
      </c>
      <c r="R149" s="6"/>
      <c r="S149" s="6">
        <f>+S54</f>
        <v>3.4895923864640404</v>
      </c>
      <c r="T149" s="6"/>
      <c r="U149" s="6">
        <f>+U54</f>
        <v>0.16529245819166738</v>
      </c>
      <c r="V149" s="6"/>
      <c r="W149" s="6">
        <f>+W54</f>
        <v>6.8292039640040967</v>
      </c>
      <c r="X149" s="6">
        <f>+X54</f>
        <v>398.53230299742029</v>
      </c>
      <c r="AA149" t="s">
        <v>25</v>
      </c>
      <c r="AB149" s="12">
        <f>+E149</f>
        <v>58.860394589861741</v>
      </c>
      <c r="AC149" s="12">
        <f>+G149</f>
        <v>54.841788031149129</v>
      </c>
      <c r="AD149" s="12">
        <f>+I149</f>
        <v>25.303173793492775</v>
      </c>
      <c r="AE149" s="12">
        <f>+K149</f>
        <v>13.845486768474235</v>
      </c>
      <c r="AF149" s="12">
        <f>+M149</f>
        <v>4.3463799652573591</v>
      </c>
      <c r="AG149" s="12">
        <f>+O149</f>
        <v>180.76375940746556</v>
      </c>
      <c r="AH149" s="12">
        <f>+Q149</f>
        <v>50.08723163305968</v>
      </c>
      <c r="AI149" s="12">
        <f>+S149</f>
        <v>3.4895923864640404</v>
      </c>
      <c r="AJ149" s="12">
        <f>+U149</f>
        <v>0.16529245819166738</v>
      </c>
      <c r="AK149" s="12">
        <f>+W149</f>
        <v>6.8292039640040967</v>
      </c>
      <c r="AL149" s="12">
        <f>+X149</f>
        <v>398.53230299742029</v>
      </c>
      <c r="AM149" s="2">
        <f>+AL149</f>
        <v>398.53230299742029</v>
      </c>
      <c r="AN149" s="3">
        <f>+AL149</f>
        <v>398.53230299742029</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38.530204585344364</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34.342093471530553</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13.911311227210092</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9.4326767576560613</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2.5977790634093259</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120.3602589188809</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35.437936401534444</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2.2947888571876254</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0.16493036428363811</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5.8292468664615482</v>
      </c>
      <c r="X150" s="2">
        <f>0.001*($C73*X73+$C74*X74+$C75*X75+$C76*X76+$C79*X79+$C80*X80+$C81*X81+$C82*X82+$C83*X83+$C84*X84+$C88*X88+$C89*X89+$C92*X92+$C93*X93+$C94*X94+$C95*X95+$C96*X96+$C97*X97+$C101*X101+$C102*X102+$C106*X106+$C107*X107+$C108*X108+$C109*X109+$C110*X110+$C111*X111+$C112*X112+$C113*X113+$N$2*($C117*X117+$C118*X118+$C121*X121+$C122*X122+$C123*X123+$C124*X124+$C125*X125+$C126*X126))</f>
        <v>262.90122651349856</v>
      </c>
      <c r="AA150" t="s">
        <v>26</v>
      </c>
      <c r="AB150" s="12">
        <f t="shared" ref="AB150:AB152" si="193">+E150</f>
        <v>38.530204585344364</v>
      </c>
      <c r="AC150" s="12">
        <f t="shared" ref="AC150:AC152" si="194">+G150</f>
        <v>34.342093471530553</v>
      </c>
      <c r="AD150" s="12">
        <f t="shared" ref="AD150:AD152" si="195">+I150</f>
        <v>13.911311227210092</v>
      </c>
      <c r="AE150" s="12">
        <f t="shared" ref="AE150:AE152" si="196">+K150</f>
        <v>9.4326767576560613</v>
      </c>
      <c r="AF150" s="12">
        <f t="shared" ref="AF150:AF152" si="197">+M150</f>
        <v>2.5977790634093259</v>
      </c>
      <c r="AG150" s="12">
        <f t="shared" ref="AG150:AG152" si="198">+O150</f>
        <v>120.3602589188809</v>
      </c>
      <c r="AH150" s="12">
        <f t="shared" ref="AH150:AH152" si="199">+Q150</f>
        <v>35.437936401534444</v>
      </c>
      <c r="AI150" s="12">
        <f t="shared" ref="AI150:AI152" si="200">+S150</f>
        <v>2.2947888571876254</v>
      </c>
      <c r="AJ150" s="12">
        <f t="shared" ref="AJ150:AJ152" si="201">+U150</f>
        <v>0.16493036428363811</v>
      </c>
      <c r="AK150" s="12">
        <f t="shared" ref="AK150:AK152" si="202">+W150</f>
        <v>5.8292468664615482</v>
      </c>
      <c r="AL150" s="12">
        <f t="shared" ref="AL150:AL152" si="203">+X150</f>
        <v>262.90122651349856</v>
      </c>
      <c r="AM150" s="2">
        <f>+AL150+AO147</f>
        <v>299.2211011775446</v>
      </c>
      <c r="AN150" s="2">
        <f>+AL150+AM147</f>
        <v>335.54097584159058</v>
      </c>
    </row>
    <row r="151" spans="1:41" ht="15.5" x14ac:dyDescent="0.35">
      <c r="A151" t="s">
        <v>35</v>
      </c>
      <c r="E151" s="2">
        <f>+E150-E149</f>
        <v>-20.330190004517377</v>
      </c>
      <c r="F151" s="2"/>
      <c r="G151" s="2">
        <f t="shared" ref="G151:W151" si="204">+G150-G149</f>
        <v>-20.499694559618575</v>
      </c>
      <c r="H151" s="2"/>
      <c r="I151" s="2">
        <f t="shared" ref="I151" si="205">+I150-I149</f>
        <v>-11.391862566282683</v>
      </c>
      <c r="J151" s="2"/>
      <c r="K151" s="2">
        <f t="shared" ref="K151" si="206">+K150-K149</f>
        <v>-4.4128100108181734</v>
      </c>
      <c r="L151" s="2"/>
      <c r="M151" s="2">
        <f t="shared" si="204"/>
        <v>-1.7486009018480333</v>
      </c>
      <c r="N151" s="2"/>
      <c r="O151" s="2">
        <f t="shared" si="204"/>
        <v>-60.403500488584655</v>
      </c>
      <c r="P151" s="2"/>
      <c r="Q151" s="2">
        <f t="shared" si="204"/>
        <v>-14.649295231525237</v>
      </c>
      <c r="R151" s="2"/>
      <c r="S151" s="2">
        <f t="shared" si="204"/>
        <v>-1.194803529276415</v>
      </c>
      <c r="T151" s="2"/>
      <c r="U151" s="2">
        <f t="shared" si="204"/>
        <v>-3.6209390802927066E-4</v>
      </c>
      <c r="V151" s="2"/>
      <c r="W151" s="2">
        <f t="shared" si="204"/>
        <v>-0.99995709754254847</v>
      </c>
      <c r="X151" s="3">
        <f>SUM(E151:W151)</f>
        <v>-135.63107648392173</v>
      </c>
      <c r="AA151" t="s">
        <v>27</v>
      </c>
      <c r="AB151" s="12">
        <f t="shared" si="193"/>
        <v>-20.330190004517377</v>
      </c>
      <c r="AC151" s="12">
        <f t="shared" si="194"/>
        <v>-20.499694559618575</v>
      </c>
      <c r="AD151" s="12">
        <f t="shared" si="195"/>
        <v>-11.391862566282683</v>
      </c>
      <c r="AE151" s="12">
        <f t="shared" si="196"/>
        <v>-4.4128100108181734</v>
      </c>
      <c r="AF151" s="12">
        <f t="shared" si="197"/>
        <v>-1.7486009018480333</v>
      </c>
      <c r="AG151" s="12">
        <f t="shared" si="198"/>
        <v>-60.403500488584655</v>
      </c>
      <c r="AH151" s="12">
        <f t="shared" si="199"/>
        <v>-14.649295231525237</v>
      </c>
      <c r="AI151" s="12">
        <f t="shared" si="200"/>
        <v>-1.194803529276415</v>
      </c>
      <c r="AJ151" s="12">
        <f t="shared" si="201"/>
        <v>-3.6209390802927066E-4</v>
      </c>
      <c r="AK151" s="12">
        <f t="shared" si="202"/>
        <v>-0.99995709754254847</v>
      </c>
      <c r="AL151" s="12">
        <f t="shared" si="203"/>
        <v>-135.63107648392173</v>
      </c>
      <c r="AM151" s="2">
        <f>+AM150-AM149</f>
        <v>-99.311201819875691</v>
      </c>
      <c r="AN151" s="2">
        <f>+AN150-AN149</f>
        <v>-62.991327155829708</v>
      </c>
    </row>
    <row r="152" spans="1:41" ht="15.5" x14ac:dyDescent="0.35">
      <c r="A152" t="s">
        <v>28</v>
      </c>
      <c r="E152" s="2">
        <f>100*E151/E149</f>
        <v>-34.539676715009819</v>
      </c>
      <c r="F152" s="2"/>
      <c r="G152" s="2">
        <f>100*G151/G149</f>
        <v>-37.37969766407894</v>
      </c>
      <c r="H152" s="2"/>
      <c r="I152" s="2">
        <f>100*I151/I149</f>
        <v>-45.021476986465352</v>
      </c>
      <c r="J152" s="2"/>
      <c r="K152" s="2">
        <f>100*K151/K149</f>
        <v>-31.871830038262086</v>
      </c>
      <c r="L152" s="2"/>
      <c r="M152" s="2">
        <f>100*M151/M149</f>
        <v>-40.231201961757037</v>
      </c>
      <c r="N152" s="2"/>
      <c r="O152" s="2">
        <f>100*O151/O149</f>
        <v>-33.415713794946655</v>
      </c>
      <c r="P152" s="2"/>
      <c r="Q152" s="2">
        <f>100*Q151/Q149</f>
        <v>-29.247564207274106</v>
      </c>
      <c r="R152" s="2"/>
      <c r="S152" s="2">
        <f>100*S151/S149</f>
        <v>-34.239057086180033</v>
      </c>
      <c r="T152" s="2"/>
      <c r="U152" s="2">
        <f>100*U151/U149</f>
        <v>-0.21906257066453641</v>
      </c>
      <c r="V152" s="2"/>
      <c r="W152" s="2">
        <f>100*W151/W149</f>
        <v>-14.642366852904097</v>
      </c>
      <c r="X152" s="2">
        <f t="shared" ref="X152" si="207">100*X151/X149</f>
        <v>-34.032643141803156</v>
      </c>
      <c r="AA152" t="s">
        <v>28</v>
      </c>
      <c r="AB152" s="6">
        <f t="shared" si="193"/>
        <v>-34.539676715009819</v>
      </c>
      <c r="AC152" s="6">
        <f t="shared" si="194"/>
        <v>-37.37969766407894</v>
      </c>
      <c r="AD152" s="6">
        <f t="shared" si="195"/>
        <v>-45.021476986465352</v>
      </c>
      <c r="AE152" s="6">
        <f t="shared" si="196"/>
        <v>-31.871830038262086</v>
      </c>
      <c r="AF152" s="6">
        <f t="shared" si="197"/>
        <v>-40.231201961757037</v>
      </c>
      <c r="AG152" s="6">
        <f t="shared" si="198"/>
        <v>-33.415713794946655</v>
      </c>
      <c r="AH152" s="6">
        <f t="shared" si="199"/>
        <v>-29.247564207274106</v>
      </c>
      <c r="AI152" s="6">
        <f t="shared" si="200"/>
        <v>-34.239057086180033</v>
      </c>
      <c r="AJ152" s="6">
        <f t="shared" si="201"/>
        <v>-0.21906257066453641</v>
      </c>
      <c r="AK152" s="6">
        <f t="shared" si="202"/>
        <v>-14.642366852904097</v>
      </c>
      <c r="AL152" s="6">
        <f t="shared" si="203"/>
        <v>-34.032643141803156</v>
      </c>
      <c r="AM152" s="2">
        <f>100*AM151/AM149</f>
        <v>-24.919235171889827</v>
      </c>
      <c r="AN152" s="2">
        <f>100*AN151/AN149</f>
        <v>-15.805827201976513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7E903-026F-4492-A87F-E0306C7D6DEA}">
  <dimension ref="A2:AZ168"/>
  <sheetViews>
    <sheetView zoomScale="50" zoomScaleNormal="50" workbookViewId="0">
      <selection activeCell="O3" sqref="O3"/>
    </sheetView>
  </sheetViews>
  <sheetFormatPr defaultRowHeight="14.5" x14ac:dyDescent="0.35"/>
  <cols>
    <col min="1" max="1" width="84.7265625" customWidth="1"/>
    <col min="27" max="27" width="69.08984375" customWidth="1"/>
  </cols>
  <sheetData>
    <row r="2" spans="1:25" x14ac:dyDescent="0.35">
      <c r="N2">
        <f>+Koko_maa!N1</f>
        <v>0</v>
      </c>
      <c r="O2" t="s">
        <v>186</v>
      </c>
    </row>
    <row r="3" spans="1:25" x14ac:dyDescent="0.35">
      <c r="A3" s="8" t="s">
        <v>64</v>
      </c>
      <c r="O3" t="s">
        <v>304</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72</v>
      </c>
    </row>
    <row r="7" spans="1:25" ht="15.5" x14ac:dyDescent="0.35">
      <c r="A7" s="4" t="s">
        <v>73</v>
      </c>
    </row>
    <row r="8" spans="1:25" ht="15.5" x14ac:dyDescent="0.35">
      <c r="A8" s="4" t="s">
        <v>74</v>
      </c>
    </row>
    <row r="9" spans="1:25" ht="15.5" x14ac:dyDescent="0.35">
      <c r="A9" s="4" t="s">
        <v>75</v>
      </c>
    </row>
    <row r="10" spans="1:25" ht="15.5" x14ac:dyDescent="0.35">
      <c r="A10" s="4" t="s">
        <v>76</v>
      </c>
    </row>
    <row r="11" spans="1:25" ht="15.5" x14ac:dyDescent="0.35">
      <c r="A11" s="4" t="s">
        <v>77</v>
      </c>
    </row>
    <row r="12" spans="1:25" ht="15.5" x14ac:dyDescent="0.35">
      <c r="A12" s="4" t="s">
        <v>78</v>
      </c>
      <c r="F12" s="9"/>
    </row>
    <row r="13" spans="1:25" ht="15.5" x14ac:dyDescent="0.35">
      <c r="A13" s="4" t="s">
        <v>79</v>
      </c>
    </row>
    <row r="14" spans="1:25" ht="15.5" x14ac:dyDescent="0.35">
      <c r="A14" s="22"/>
      <c r="B14" s="24"/>
      <c r="C14" s="24"/>
      <c r="D14" s="24"/>
      <c r="E14" s="22" t="s">
        <v>72</v>
      </c>
      <c r="F14" s="22" t="s">
        <v>73</v>
      </c>
      <c r="G14" s="22" t="s">
        <v>80</v>
      </c>
      <c r="H14" s="22" t="s">
        <v>75</v>
      </c>
      <c r="I14" s="22" t="s">
        <v>76</v>
      </c>
      <c r="J14" s="22" t="s">
        <v>77</v>
      </c>
      <c r="K14" s="22" t="s">
        <v>78</v>
      </c>
      <c r="L14" s="22" t="s">
        <v>79</v>
      </c>
      <c r="M14" s="22" t="s">
        <v>81</v>
      </c>
      <c r="N14" s="22" t="s">
        <v>9</v>
      </c>
      <c r="O14" s="24"/>
    </row>
    <row r="15" spans="1:25" ht="15.5" x14ac:dyDescent="0.35">
      <c r="A15" s="22" t="s">
        <v>82</v>
      </c>
      <c r="B15" s="24"/>
      <c r="C15" s="24"/>
      <c r="D15" s="24"/>
      <c r="E15" s="53">
        <v>50767.499000000018</v>
      </c>
      <c r="F15" s="53">
        <v>29764</v>
      </c>
      <c r="G15" s="53">
        <v>59362.199999999983</v>
      </c>
      <c r="H15" s="53">
        <v>38440.620000000003</v>
      </c>
      <c r="I15" s="53">
        <v>1052</v>
      </c>
      <c r="J15" s="53">
        <v>5553.0670000000009</v>
      </c>
      <c r="K15" s="53">
        <v>962.48399999999992</v>
      </c>
      <c r="L15" s="53">
        <v>503.9</v>
      </c>
      <c r="M15" s="53">
        <v>0</v>
      </c>
      <c r="N15" s="54">
        <v>0</v>
      </c>
      <c r="O15" s="26">
        <v>186405.77</v>
      </c>
    </row>
    <row r="16" spans="1:25" ht="15.5" x14ac:dyDescent="0.35">
      <c r="A16" s="55" t="s">
        <v>65</v>
      </c>
      <c r="B16" s="26"/>
      <c r="C16" s="26"/>
      <c r="D16" s="26"/>
      <c r="E16" s="26">
        <v>44400.792982057181</v>
      </c>
      <c r="F16" s="26">
        <v>20695.053124188402</v>
      </c>
      <c r="G16" s="26">
        <v>17246.883539719413</v>
      </c>
      <c r="H16" s="26">
        <v>8820.0926444865418</v>
      </c>
      <c r="I16" s="26">
        <v>950.94351407402758</v>
      </c>
      <c r="J16" s="26">
        <v>100909.91346285169</v>
      </c>
      <c r="K16" s="26">
        <v>21207.925869218088</v>
      </c>
      <c r="L16" s="26">
        <v>1362.0326360062115</v>
      </c>
      <c r="M16" s="26">
        <v>57.136065008606103</v>
      </c>
      <c r="N16" s="26">
        <v>2078.6078654827456</v>
      </c>
      <c r="O16" s="26">
        <v>217729.38170309289</v>
      </c>
    </row>
    <row r="17" spans="1:22" ht="15.5" x14ac:dyDescent="0.35">
      <c r="A17" s="56" t="s">
        <v>83</v>
      </c>
      <c r="B17" s="26"/>
      <c r="C17" s="26"/>
      <c r="D17" s="26"/>
      <c r="E17" s="26">
        <v>3728.0230178302331</v>
      </c>
      <c r="F17" s="26">
        <v>1842.9713678082928</v>
      </c>
      <c r="G17" s="26">
        <v>772.03118639607965</v>
      </c>
      <c r="H17" s="26">
        <v>466.88115550040908</v>
      </c>
      <c r="I17" s="26">
        <v>78.795731715655506</v>
      </c>
      <c r="J17" s="26">
        <v>5751.3298121490752</v>
      </c>
      <c r="K17" s="26">
        <v>1387.13708545856</v>
      </c>
      <c r="L17" s="26">
        <v>80.428617947512038</v>
      </c>
      <c r="M17" s="26">
        <v>2.9062430357355948</v>
      </c>
      <c r="N17" s="26">
        <v>282.26857448602351</v>
      </c>
      <c r="O17" s="26">
        <v>14392.772792327574</v>
      </c>
    </row>
    <row r="18" spans="1:22" ht="15.5" x14ac:dyDescent="0.35">
      <c r="A18" s="56" t="s">
        <v>84</v>
      </c>
      <c r="B18" s="26"/>
      <c r="C18" s="26"/>
      <c r="D18" s="26"/>
      <c r="E18" s="26">
        <v>3449.3886069098794</v>
      </c>
      <c r="F18" s="53">
        <v>1725.7268863975651</v>
      </c>
      <c r="G18" s="26">
        <v>548.59071371966536</v>
      </c>
      <c r="H18" s="26">
        <v>332.74852330394151</v>
      </c>
      <c r="I18" s="26">
        <v>82.161302406645689</v>
      </c>
      <c r="J18" s="26">
        <v>4410.9569638878338</v>
      </c>
      <c r="K18" s="26">
        <v>1217.6439667253649</v>
      </c>
      <c r="L18" s="26">
        <v>78.775861947743252</v>
      </c>
      <c r="M18" s="26">
        <v>4.8405735968361601</v>
      </c>
      <c r="N18" s="26">
        <v>262.71485306371113</v>
      </c>
      <c r="O18" s="26">
        <v>12113.548251959186</v>
      </c>
    </row>
    <row r="19" spans="1:22" ht="15.5" x14ac:dyDescent="0.35">
      <c r="A19" s="56" t="s">
        <v>85</v>
      </c>
      <c r="B19" s="26"/>
      <c r="C19" s="26"/>
      <c r="D19" s="26"/>
      <c r="E19" s="26">
        <v>7898.1549644417673</v>
      </c>
      <c r="F19" s="53">
        <v>3887.2807216841561</v>
      </c>
      <c r="G19" s="26">
        <v>1003.8531637589591</v>
      </c>
      <c r="H19" s="26">
        <v>767.53662944050916</v>
      </c>
      <c r="I19" s="26">
        <v>148.91417152093581</v>
      </c>
      <c r="J19" s="26">
        <v>8688.5250286146784</v>
      </c>
      <c r="K19" s="26">
        <v>3020.638661352798</v>
      </c>
      <c r="L19" s="26">
        <v>232.74412633330695</v>
      </c>
      <c r="M19" s="26">
        <v>2.2553413035659888</v>
      </c>
      <c r="N19" s="26">
        <v>702.32238157268523</v>
      </c>
      <c r="O19" s="26">
        <v>26352.22519002336</v>
      </c>
    </row>
    <row r="20" spans="1:22" ht="15.5" x14ac:dyDescent="0.35">
      <c r="A20" s="55" t="s">
        <v>66</v>
      </c>
      <c r="B20" s="26"/>
      <c r="C20" s="26"/>
      <c r="D20" s="26"/>
      <c r="E20" s="26">
        <f>E17*$N$2+E18+E19</f>
        <v>11347.543571351647</v>
      </c>
      <c r="F20" s="26">
        <f t="shared" ref="F20:O20" si="0">F17*$N$2+F18+F19</f>
        <v>5613.0076080817216</v>
      </c>
      <c r="G20" s="26">
        <f t="shared" si="0"/>
        <v>1552.4438774786245</v>
      </c>
      <c r="H20" s="26">
        <f t="shared" si="0"/>
        <v>1100.2851527444507</v>
      </c>
      <c r="I20" s="26">
        <f t="shared" si="0"/>
        <v>231.0754739275815</v>
      </c>
      <c r="J20" s="26">
        <f t="shared" si="0"/>
        <v>13099.481992502511</v>
      </c>
      <c r="K20" s="26">
        <f t="shared" si="0"/>
        <v>4238.2826280781628</v>
      </c>
      <c r="L20" s="26">
        <f t="shared" si="0"/>
        <v>311.51998828105019</v>
      </c>
      <c r="M20" s="26">
        <f t="shared" si="0"/>
        <v>7.0959149004021489</v>
      </c>
      <c r="N20" s="26">
        <f t="shared" si="0"/>
        <v>965.03723463639631</v>
      </c>
      <c r="O20" s="26">
        <f t="shared" si="0"/>
        <v>38465.773441982543</v>
      </c>
      <c r="P20" s="3">
        <f t="shared" ref="P20" si="1">SUM(E20:N20)</f>
        <v>38465.773441982543</v>
      </c>
    </row>
    <row r="21" spans="1:22" ht="15.5" x14ac:dyDescent="0.35">
      <c r="A21" s="55" t="s">
        <v>67</v>
      </c>
      <c r="B21" s="26"/>
      <c r="C21" s="26"/>
      <c r="D21" s="26"/>
      <c r="E21" s="26">
        <v>4483.1842672559305</v>
      </c>
      <c r="F21" s="26">
        <v>1752.49036411202</v>
      </c>
      <c r="G21" s="26">
        <v>1176.2778950702814</v>
      </c>
      <c r="H21" s="26">
        <v>716.2939455276761</v>
      </c>
      <c r="I21" s="26">
        <v>68.130845758368167</v>
      </c>
      <c r="J21" s="26">
        <v>7481.6706032780939</v>
      </c>
      <c r="K21" s="26">
        <v>1258.4272385636305</v>
      </c>
      <c r="L21" s="26">
        <v>50.195552618969359</v>
      </c>
      <c r="M21" s="26">
        <v>0</v>
      </c>
      <c r="N21" s="26">
        <v>0</v>
      </c>
      <c r="O21" s="26">
        <v>16986.670712184969</v>
      </c>
      <c r="T21">
        <v>12</v>
      </c>
      <c r="U21">
        <v>270</v>
      </c>
      <c r="V21">
        <f>+T21*U21</f>
        <v>3240</v>
      </c>
    </row>
    <row r="22" spans="1:22" ht="15.5" x14ac:dyDescent="0.35">
      <c r="A22" s="55" t="s">
        <v>68</v>
      </c>
      <c r="B22" s="26"/>
      <c r="C22" s="26"/>
      <c r="D22" s="26"/>
      <c r="E22" s="26">
        <v>6442.8071719420132</v>
      </c>
      <c r="F22" s="26">
        <v>3452.3881455755777</v>
      </c>
      <c r="G22" s="26">
        <v>250.85067481382367</v>
      </c>
      <c r="H22" s="26">
        <v>263.3135274680568</v>
      </c>
      <c r="I22" s="26">
        <v>152.54378008396006</v>
      </c>
      <c r="J22" s="26">
        <v>4176.8452452634237</v>
      </c>
      <c r="K22" s="26">
        <v>2365.7774288103833</v>
      </c>
      <c r="L22" s="26">
        <v>185.06856526839903</v>
      </c>
      <c r="M22" s="26">
        <v>6.118300890125278</v>
      </c>
      <c r="N22" s="26">
        <v>0</v>
      </c>
      <c r="O22" s="26">
        <v>17295.712840115764</v>
      </c>
    </row>
    <row r="23" spans="1:22" ht="15.5" x14ac:dyDescent="0.35">
      <c r="A23" s="55" t="s">
        <v>86</v>
      </c>
      <c r="B23" s="26"/>
      <c r="C23" s="26"/>
      <c r="D23" s="26"/>
      <c r="E23" s="26">
        <v>317.78115000004931</v>
      </c>
      <c r="F23" s="26">
        <v>210.91067766819944</v>
      </c>
      <c r="G23" s="26">
        <v>114.27206392003464</v>
      </c>
      <c r="H23" s="26">
        <v>85.895366771581749</v>
      </c>
      <c r="I23" s="26">
        <v>10.067722442151489</v>
      </c>
      <c r="J23" s="26">
        <v>1189.1494296277194</v>
      </c>
      <c r="K23" s="26">
        <v>392.77381695520427</v>
      </c>
      <c r="L23" s="26">
        <v>14.038888946748528</v>
      </c>
      <c r="M23" s="26">
        <v>0</v>
      </c>
      <c r="N23" s="26">
        <v>0</v>
      </c>
      <c r="O23" s="26">
        <v>2334.8891163316894</v>
      </c>
    </row>
    <row r="24" spans="1:22" ht="15.5" x14ac:dyDescent="0.35">
      <c r="A24" s="57" t="s">
        <v>87</v>
      </c>
      <c r="B24" s="27"/>
      <c r="C24" s="27"/>
      <c r="D24" s="27"/>
      <c r="E24" s="27">
        <v>30.468201084430007</v>
      </c>
      <c r="F24" s="27">
        <v>26.533725834653936</v>
      </c>
      <c r="G24" s="27">
        <v>20.597256246299242</v>
      </c>
      <c r="H24" s="27">
        <v>26.196108817959789</v>
      </c>
      <c r="I24" s="27">
        <v>27.309329173099716</v>
      </c>
      <c r="J24" s="27">
        <v>24.502130386997713</v>
      </c>
      <c r="K24" s="27">
        <v>26.485249359801188</v>
      </c>
      <c r="L24" s="27">
        <v>47.017353473279265</v>
      </c>
      <c r="M24" s="27">
        <v>0</v>
      </c>
      <c r="N24" s="27">
        <v>19.310076665476846</v>
      </c>
      <c r="O24" s="27">
        <v>26.79208691858345</v>
      </c>
    </row>
    <row r="25" spans="1:22" ht="15.5" x14ac:dyDescent="0.35">
      <c r="A25" s="22" t="s">
        <v>88</v>
      </c>
      <c r="B25" s="24"/>
      <c r="C25" s="24"/>
      <c r="D25" s="24"/>
      <c r="E25" s="53">
        <v>4946.3197764059196</v>
      </c>
      <c r="F25" s="53">
        <v>2373.1355265789139</v>
      </c>
      <c r="G25" s="53">
        <v>622.86098744447941</v>
      </c>
      <c r="H25" s="53">
        <v>419.57827238853457</v>
      </c>
      <c r="I25" s="53">
        <v>82.646166066209673</v>
      </c>
      <c r="J25" s="53">
        <v>5460.1240703421936</v>
      </c>
      <c r="K25" s="53">
        <v>1861.7429885010349</v>
      </c>
      <c r="L25" s="53">
        <v>165.26103593596352</v>
      </c>
      <c r="M25" s="26">
        <v>0</v>
      </c>
      <c r="N25" s="26">
        <v>258.62329883192024</v>
      </c>
      <c r="O25" s="26">
        <v>16190.292122495171</v>
      </c>
    </row>
    <row r="26" spans="1:22" ht="15.5" x14ac:dyDescent="0.35">
      <c r="A26" s="22" t="s">
        <v>89</v>
      </c>
      <c r="B26" s="24"/>
      <c r="C26" s="24"/>
      <c r="D26" s="24"/>
      <c r="E26" s="53">
        <v>2406.4257365260091</v>
      </c>
      <c r="F26" s="53">
        <v>1031.4404091150309</v>
      </c>
      <c r="G26" s="53">
        <v>206.76620847601475</v>
      </c>
      <c r="H26" s="53">
        <v>201.06473066593657</v>
      </c>
      <c r="I26" s="53">
        <v>40.667461286046674</v>
      </c>
      <c r="J26" s="53">
        <v>2128.8737312180988</v>
      </c>
      <c r="K26" s="53">
        <v>800.02368171784906</v>
      </c>
      <c r="L26" s="53">
        <v>109.43012856642657</v>
      </c>
      <c r="M26" s="53">
        <v>0</v>
      </c>
      <c r="N26" s="53">
        <v>135.61899032048834</v>
      </c>
      <c r="O26" s="26">
        <v>7060.3110778919017</v>
      </c>
    </row>
    <row r="27" spans="1:22" ht="15.5" x14ac:dyDescent="0.35">
      <c r="A27" s="22" t="s">
        <v>90</v>
      </c>
      <c r="B27" s="24"/>
      <c r="C27" s="24"/>
      <c r="D27" s="24"/>
      <c r="E27" s="26">
        <v>5491.7292279157582</v>
      </c>
      <c r="F27" s="26">
        <v>2855.8403125691252</v>
      </c>
      <c r="G27" s="26">
        <v>797.08695528294436</v>
      </c>
      <c r="H27" s="26">
        <v>566.47189877457254</v>
      </c>
      <c r="I27" s="26">
        <v>108.24671023488914</v>
      </c>
      <c r="J27" s="26">
        <v>6559.65129739658</v>
      </c>
      <c r="K27" s="26">
        <v>2220.6149796349491</v>
      </c>
      <c r="L27" s="26">
        <v>123.31399776688038</v>
      </c>
      <c r="M27" s="26">
        <v>2.2553413035659888</v>
      </c>
      <c r="N27" s="26"/>
      <c r="O27" s="26">
        <v>18725.210720879266</v>
      </c>
    </row>
    <row r="28" spans="1:22" ht="15.5" x14ac:dyDescent="0.35">
      <c r="A28" s="55" t="s">
        <v>91</v>
      </c>
      <c r="B28" s="26"/>
      <c r="C28" s="26"/>
      <c r="D28" s="26"/>
      <c r="E28" s="58">
        <v>388.1</v>
      </c>
      <c r="F28" s="26">
        <v>192.3</v>
      </c>
      <c r="G28" s="26">
        <v>127.8</v>
      </c>
      <c r="H28" s="26">
        <v>180.4</v>
      </c>
      <c r="I28" s="26">
        <v>4.5999999999999996</v>
      </c>
      <c r="J28" s="26">
        <v>1192.4000000000001</v>
      </c>
      <c r="K28" s="26">
        <v>109.1</v>
      </c>
      <c r="L28" s="26">
        <v>12.4</v>
      </c>
      <c r="M28" s="26">
        <v>0</v>
      </c>
      <c r="N28" s="26">
        <v>7.1</v>
      </c>
      <c r="O28" s="26">
        <v>2214.2000000000003</v>
      </c>
    </row>
    <row r="29" spans="1:22" ht="15.5" x14ac:dyDescent="0.35">
      <c r="A29" s="22" t="s">
        <v>92</v>
      </c>
      <c r="B29" s="24"/>
      <c r="C29" s="24"/>
      <c r="D29" s="24"/>
      <c r="E29" s="59">
        <v>6501.9417373323331</v>
      </c>
      <c r="F29" s="59">
        <v>3326.0974942101439</v>
      </c>
      <c r="G29" s="59">
        <v>545.99512242389744</v>
      </c>
      <c r="H29" s="59">
        <v>368.19478294324983</v>
      </c>
      <c r="I29" s="59">
        <v>60.415191940878721</v>
      </c>
      <c r="J29" s="59">
        <v>5252.6175252362864</v>
      </c>
      <c r="K29" s="59">
        <v>2278.4222541303884</v>
      </c>
      <c r="L29" s="59">
        <v>175.32847546876869</v>
      </c>
      <c r="M29" s="59">
        <v>0</v>
      </c>
      <c r="N29" s="59">
        <v>633.53026887913757</v>
      </c>
      <c r="O29" s="26">
        <v>19142.542852565086</v>
      </c>
    </row>
    <row r="30" spans="1:22" ht="15.5" x14ac:dyDescent="0.35">
      <c r="A30" s="4"/>
      <c r="E30" s="9"/>
      <c r="F30" s="9"/>
      <c r="G30" s="9"/>
      <c r="H30" s="9"/>
      <c r="I30" s="9"/>
      <c r="J30" s="9"/>
      <c r="K30" s="9"/>
      <c r="L30" s="9"/>
      <c r="M30" s="9"/>
      <c r="N30" s="9"/>
    </row>
    <row r="31" spans="1:22" ht="15.5" x14ac:dyDescent="0.35">
      <c r="A31" s="4" t="s">
        <v>93</v>
      </c>
      <c r="E31" s="4"/>
      <c r="F31" s="4"/>
    </row>
    <row r="32" spans="1:22" ht="15.5" x14ac:dyDescent="0.35">
      <c r="A32" s="4" t="s">
        <v>234</v>
      </c>
      <c r="E32" t="s">
        <v>95</v>
      </c>
      <c r="G32" t="s">
        <v>95</v>
      </c>
      <c r="I32" t="s">
        <v>95</v>
      </c>
      <c r="K32" t="s">
        <v>95</v>
      </c>
      <c r="M32" t="s">
        <v>95</v>
      </c>
      <c r="O32" t="s">
        <v>95</v>
      </c>
      <c r="Q32" t="s">
        <v>95</v>
      </c>
      <c r="S32" t="s">
        <v>95</v>
      </c>
    </row>
    <row r="33" spans="1:39" ht="23.5" x14ac:dyDescent="0.55000000000000004">
      <c r="A33" s="14" t="s">
        <v>64</v>
      </c>
      <c r="E33" s="4" t="s">
        <v>72</v>
      </c>
      <c r="F33" s="4"/>
      <c r="G33" s="4" t="s">
        <v>73</v>
      </c>
      <c r="H33" s="4"/>
      <c r="I33" s="4" t="s">
        <v>80</v>
      </c>
      <c r="J33" s="4"/>
      <c r="K33" s="4" t="s">
        <v>75</v>
      </c>
      <c r="L33" s="4"/>
      <c r="M33" s="4" t="s">
        <v>76</v>
      </c>
      <c r="N33" s="4"/>
      <c r="O33" s="4" t="s">
        <v>77</v>
      </c>
      <c r="P33" s="4"/>
      <c r="Q33" s="4" t="s">
        <v>78</v>
      </c>
      <c r="R33" s="4"/>
      <c r="S33" s="4" t="s">
        <v>79</v>
      </c>
      <c r="T33" s="4"/>
      <c r="U33" s="4" t="s">
        <v>81</v>
      </c>
      <c r="V33" s="4"/>
      <c r="W33" s="4" t="s">
        <v>9</v>
      </c>
      <c r="X33" s="4" t="s">
        <v>10</v>
      </c>
      <c r="AB33" s="4" t="s">
        <v>0</v>
      </c>
      <c r="AC33" s="4" t="s">
        <v>1</v>
      </c>
      <c r="AD33" s="4" t="s">
        <v>2</v>
      </c>
      <c r="AE33" s="4" t="s">
        <v>3</v>
      </c>
      <c r="AF33" s="4" t="s">
        <v>4</v>
      </c>
      <c r="AG33" s="4" t="s">
        <v>5</v>
      </c>
      <c r="AH33" s="4" t="s">
        <v>6</v>
      </c>
      <c r="AI33" s="4" t="s">
        <v>79</v>
      </c>
      <c r="AJ33" s="4" t="s">
        <v>81</v>
      </c>
      <c r="AK33" s="4" t="s">
        <v>9</v>
      </c>
      <c r="AL33" s="4" t="s">
        <v>10</v>
      </c>
    </row>
    <row r="34" spans="1:39" ht="23.5" x14ac:dyDescent="0.55000000000000004">
      <c r="A34" s="14" t="s">
        <v>96</v>
      </c>
      <c r="E34" s="9">
        <f>+E15</f>
        <v>50767.499000000018</v>
      </c>
      <c r="F34" s="9"/>
      <c r="G34" s="9">
        <f>+F15</f>
        <v>29764</v>
      </c>
      <c r="H34" s="9"/>
      <c r="I34" s="10">
        <f>+G15</f>
        <v>59362.199999999983</v>
      </c>
      <c r="J34" s="9"/>
      <c r="K34" s="10">
        <f>+H15</f>
        <v>38440.620000000003</v>
      </c>
      <c r="L34" s="9"/>
      <c r="M34" s="9">
        <f>+I15</f>
        <v>1052</v>
      </c>
      <c r="N34" s="9"/>
      <c r="O34" s="9">
        <f>+J15</f>
        <v>5553.0670000000009</v>
      </c>
      <c r="P34" s="9"/>
      <c r="Q34" s="9">
        <f>+K15</f>
        <v>962.48399999999992</v>
      </c>
      <c r="R34" s="9"/>
      <c r="S34" s="9">
        <f>+L15</f>
        <v>503.9</v>
      </c>
      <c r="T34" s="9"/>
      <c r="U34" s="9">
        <f>+M15</f>
        <v>0</v>
      </c>
      <c r="V34" s="9"/>
      <c r="W34" s="9">
        <f>+N15</f>
        <v>0</v>
      </c>
      <c r="X34">
        <f>SUM(E34:U34)</f>
        <v>186405.77</v>
      </c>
      <c r="Y34" t="s">
        <v>97</v>
      </c>
      <c r="AA34" t="s">
        <v>98</v>
      </c>
      <c r="AB34" s="3">
        <f t="shared" ref="AB34:AB52" si="2">+E34</f>
        <v>50767.499000000018</v>
      </c>
      <c r="AC34" s="2">
        <f t="shared" ref="AC34:AC52" si="3">+G34</f>
        <v>29764</v>
      </c>
      <c r="AD34" s="3">
        <f t="shared" ref="AD34:AD52" si="4">+I34</f>
        <v>59362.199999999983</v>
      </c>
      <c r="AE34" s="3">
        <f t="shared" ref="AE34:AE52" si="5">+K34</f>
        <v>38440.620000000003</v>
      </c>
      <c r="AF34" s="3">
        <f t="shared" ref="AF34:AF52" si="6">+M34</f>
        <v>1052</v>
      </c>
      <c r="AG34" s="3">
        <f t="shared" ref="AG34:AG52" si="7">+O34</f>
        <v>5553.0670000000009</v>
      </c>
      <c r="AH34" s="3">
        <f t="shared" ref="AH34:AH52" si="8">+Q34</f>
        <v>962.48399999999992</v>
      </c>
      <c r="AI34" s="2">
        <f t="shared" ref="AI34:AI52" si="9">+S34</f>
        <v>503.9</v>
      </c>
      <c r="AJ34">
        <f t="shared" ref="AJ34:AJ52" si="10">+U34</f>
        <v>0</v>
      </c>
      <c r="AK34">
        <f t="shared" ref="AK34:AK52" si="11">+W34</f>
        <v>0</v>
      </c>
      <c r="AL34" s="3">
        <f>SUM(AB34:AK34)</f>
        <v>186405.77</v>
      </c>
      <c r="AM34" t="s">
        <v>98</v>
      </c>
    </row>
    <row r="35" spans="1:39" ht="23.5" x14ac:dyDescent="0.55000000000000004">
      <c r="A35" s="14" t="s">
        <v>99</v>
      </c>
      <c r="E35" s="15">
        <f>+E34/E36</f>
        <v>0.91065495651808381</v>
      </c>
      <c r="F35" s="15"/>
      <c r="G35" s="15">
        <f>+G34/G36</f>
        <v>1.1313642728325746</v>
      </c>
      <c r="H35" s="15"/>
      <c r="I35" s="15">
        <f>+I34/I36</f>
        <v>3.1576767978249127</v>
      </c>
      <c r="J35" s="15"/>
      <c r="K35" s="15">
        <f>+K34/K36</f>
        <v>3.8749149261966283</v>
      </c>
      <c r="L35" s="15"/>
      <c r="M35" s="15">
        <f>+M34/M36</f>
        <v>0.89000262320537937</v>
      </c>
      <c r="N35" s="15"/>
      <c r="O35" s="15">
        <f>+O34/O36</f>
        <v>4.8707099777356232E-2</v>
      </c>
      <c r="P35" s="15"/>
      <c r="Q35" s="15">
        <f>+Q34/Q36</f>
        <v>3.7824259755722241E-2</v>
      </c>
      <c r="R35" s="15"/>
      <c r="S35" s="15">
        <f>+S34/S36</f>
        <v>0.30109599942493748</v>
      </c>
      <c r="T35" s="15"/>
      <c r="U35" s="15">
        <f>+U34/U36</f>
        <v>0</v>
      </c>
      <c r="V35" s="15"/>
      <c r="W35" s="15">
        <f>+W34/W36</f>
        <v>0</v>
      </c>
      <c r="X35" s="4"/>
      <c r="AA35" t="s">
        <v>100</v>
      </c>
      <c r="AB35" s="1">
        <f t="shared" si="2"/>
        <v>0.91065495651808381</v>
      </c>
      <c r="AC35" s="1">
        <f t="shared" si="3"/>
        <v>1.1313642728325746</v>
      </c>
      <c r="AD35" s="1">
        <f t="shared" si="4"/>
        <v>3.1576767978249127</v>
      </c>
      <c r="AE35" s="1">
        <f t="shared" si="5"/>
        <v>3.8749149261966283</v>
      </c>
      <c r="AF35" s="1">
        <f t="shared" si="6"/>
        <v>0.89000262320537937</v>
      </c>
      <c r="AG35" s="1">
        <f t="shared" si="7"/>
        <v>4.8707099777356232E-2</v>
      </c>
      <c r="AH35" s="1">
        <f t="shared" si="8"/>
        <v>3.7824259755722241E-2</v>
      </c>
      <c r="AI35" s="1">
        <f t="shared" si="9"/>
        <v>0.30109599942493748</v>
      </c>
      <c r="AJ35" s="1">
        <f t="shared" si="10"/>
        <v>0</v>
      </c>
      <c r="AK35" s="1">
        <f t="shared" si="11"/>
        <v>0</v>
      </c>
      <c r="AL35" s="1">
        <f>+AL34/AL36</f>
        <v>0.72759287697866148</v>
      </c>
      <c r="AM35" t="s">
        <v>100</v>
      </c>
    </row>
    <row r="36" spans="1:39" ht="23.5" x14ac:dyDescent="0.55000000000000004">
      <c r="A36" s="14" t="s">
        <v>101</v>
      </c>
      <c r="E36" s="11">
        <f>+E37+E42</f>
        <v>55748.33655340883</v>
      </c>
      <c r="F36" s="11"/>
      <c r="G36" s="11">
        <f>+G37+G42</f>
        <v>26308.060732270125</v>
      </c>
      <c r="H36" s="11"/>
      <c r="I36" s="11">
        <f>+I37+I42</f>
        <v>18799.327417198037</v>
      </c>
      <c r="J36" s="11"/>
      <c r="K36" s="11">
        <f>+K37+K42</f>
        <v>9920.3777972309927</v>
      </c>
      <c r="L36" s="11"/>
      <c r="M36" s="11">
        <f>+M37+M42</f>
        <v>1182.0189880016092</v>
      </c>
      <c r="N36" s="11"/>
      <c r="O36" s="11">
        <f>+O37+O42</f>
        <v>114009.3954553542</v>
      </c>
      <c r="P36" s="11"/>
      <c r="Q36" s="11">
        <f>+Q37+Q42</f>
        <v>25446.208497296251</v>
      </c>
      <c r="R36" s="11"/>
      <c r="S36" s="11">
        <f>+S37+S42</f>
        <v>1673.5526242872618</v>
      </c>
      <c r="T36" s="11"/>
      <c r="U36" s="11">
        <f>+U37+U42</f>
        <v>64.231979909008245</v>
      </c>
      <c r="V36" s="11"/>
      <c r="W36" s="11">
        <f>+W37+W42</f>
        <v>3043.6451001191417</v>
      </c>
      <c r="X36" s="11">
        <f>+W36+U36+S36+Q36+O36+M36+K36+I36+G36+E36</f>
        <v>256195.15514507543</v>
      </c>
      <c r="AA36" t="s">
        <v>101</v>
      </c>
      <c r="AB36" s="3">
        <f t="shared" si="2"/>
        <v>55748.33655340883</v>
      </c>
      <c r="AC36" s="3">
        <f t="shared" si="3"/>
        <v>26308.060732270125</v>
      </c>
      <c r="AD36" s="3">
        <f t="shared" si="4"/>
        <v>18799.327417198037</v>
      </c>
      <c r="AE36" s="3">
        <f t="shared" si="5"/>
        <v>9920.3777972309927</v>
      </c>
      <c r="AF36" s="3">
        <f t="shared" si="6"/>
        <v>1182.0189880016092</v>
      </c>
      <c r="AG36" s="3">
        <f t="shared" si="7"/>
        <v>114009.3954553542</v>
      </c>
      <c r="AH36" s="3">
        <f t="shared" si="8"/>
        <v>25446.208497296251</v>
      </c>
      <c r="AI36" s="3">
        <f t="shared" si="9"/>
        <v>1673.5526242872618</v>
      </c>
      <c r="AJ36" s="3">
        <f t="shared" si="10"/>
        <v>64.231979909008245</v>
      </c>
      <c r="AK36" s="3">
        <f t="shared" si="11"/>
        <v>3043.6451001191417</v>
      </c>
      <c r="AL36" s="3">
        <f>SUM(AB36:AK36)</f>
        <v>256195.15514507546</v>
      </c>
      <c r="AM36" t="s">
        <v>101</v>
      </c>
    </row>
    <row r="37" spans="1:39" ht="15.5" x14ac:dyDescent="0.35">
      <c r="A37" s="4" t="s">
        <v>65</v>
      </c>
      <c r="E37" s="3">
        <f>+E16</f>
        <v>44400.792982057181</v>
      </c>
      <c r="F37" s="3"/>
      <c r="G37" s="3">
        <f>+F16</f>
        <v>20695.053124188402</v>
      </c>
      <c r="H37" s="3"/>
      <c r="I37" s="3">
        <f>+G16</f>
        <v>17246.883539719413</v>
      </c>
      <c r="J37" s="3"/>
      <c r="K37" s="3">
        <f>+H16</f>
        <v>8820.0926444865418</v>
      </c>
      <c r="L37" s="3"/>
      <c r="M37" s="3">
        <f>+I16</f>
        <v>950.94351407402758</v>
      </c>
      <c r="N37" s="3"/>
      <c r="O37" s="3">
        <f>+J16</f>
        <v>100909.91346285169</v>
      </c>
      <c r="P37" s="3"/>
      <c r="Q37" s="3">
        <f>+K16</f>
        <v>21207.925869218088</v>
      </c>
      <c r="R37" s="3"/>
      <c r="S37" s="3">
        <f>+L16</f>
        <v>1362.0326360062115</v>
      </c>
      <c r="T37" s="3"/>
      <c r="U37" s="3">
        <f>+M16</f>
        <v>57.136065008606103</v>
      </c>
      <c r="V37" s="3"/>
      <c r="W37" s="3">
        <f>+N16</f>
        <v>2078.6078654827456</v>
      </c>
      <c r="X37" s="11">
        <f>+W37+U37+S37+Q37+O37+M37+K37+I37+G37+E37</f>
        <v>217729.38170309292</v>
      </c>
      <c r="AA37" s="4" t="s">
        <v>65</v>
      </c>
      <c r="AB37" s="3">
        <f t="shared" si="2"/>
        <v>44400.792982057181</v>
      </c>
      <c r="AC37" s="3">
        <f t="shared" si="3"/>
        <v>20695.053124188402</v>
      </c>
      <c r="AD37" s="3">
        <f t="shared" si="4"/>
        <v>17246.883539719413</v>
      </c>
      <c r="AE37" s="3">
        <f t="shared" si="5"/>
        <v>8820.0926444865418</v>
      </c>
      <c r="AF37" s="3">
        <f t="shared" si="6"/>
        <v>950.94351407402758</v>
      </c>
      <c r="AG37" s="3">
        <f t="shared" si="7"/>
        <v>100909.91346285169</v>
      </c>
      <c r="AH37" s="3">
        <f t="shared" si="8"/>
        <v>21207.925869218088</v>
      </c>
      <c r="AI37" s="3">
        <f t="shared" si="9"/>
        <v>1362.0326360062115</v>
      </c>
      <c r="AJ37" s="3">
        <f t="shared" si="10"/>
        <v>57.136065008606103</v>
      </c>
      <c r="AK37" s="3">
        <f t="shared" si="11"/>
        <v>2078.6078654827456</v>
      </c>
      <c r="AL37" s="3">
        <f>SUM(AB37:AK37)</f>
        <v>217729.38170309289</v>
      </c>
      <c r="AM37" s="4" t="s">
        <v>65</v>
      </c>
    </row>
    <row r="38" spans="1:39" ht="15.5" x14ac:dyDescent="0.35">
      <c r="A38" s="4" t="s">
        <v>102</v>
      </c>
      <c r="E38" s="16">
        <f>+E37/E36</f>
        <v>0.79645054412555771</v>
      </c>
      <c r="G38" s="16">
        <f>+G37/G36</f>
        <v>0.78664304962635778</v>
      </c>
      <c r="I38" s="16">
        <f>+I37/I36</f>
        <v>0.91742024365943986</v>
      </c>
      <c r="K38" s="16">
        <f>+K37/K36</f>
        <v>0.88908838199170537</v>
      </c>
      <c r="M38" s="16">
        <f>+M37/M36</f>
        <v>0.80450781563310469</v>
      </c>
      <c r="O38" s="16">
        <f>+O37/O36</f>
        <v>0.88510173271086034</v>
      </c>
      <c r="Q38" s="16">
        <f>+Q37/Q36</f>
        <v>0.83344148781424565</v>
      </c>
      <c r="S38" s="16">
        <f>+S37/S36</f>
        <v>0.81385707042602173</v>
      </c>
      <c r="U38" s="16">
        <f>+U37/U36</f>
        <v>0.88952676049447177</v>
      </c>
      <c r="W38" s="16">
        <f>+W37/W36</f>
        <v>0.68293371832392014</v>
      </c>
      <c r="X38" s="16">
        <f>+X37/X36</f>
        <v>0.84985752981862395</v>
      </c>
      <c r="AA38" s="4" t="s">
        <v>102</v>
      </c>
      <c r="AB38" s="17">
        <f t="shared" si="2"/>
        <v>0.79645054412555771</v>
      </c>
      <c r="AC38" s="17">
        <f t="shared" si="3"/>
        <v>0.78664304962635778</v>
      </c>
      <c r="AD38" s="16">
        <f t="shared" si="4"/>
        <v>0.91742024365943986</v>
      </c>
      <c r="AE38" s="16">
        <f t="shared" si="5"/>
        <v>0.88908838199170537</v>
      </c>
      <c r="AF38" s="17">
        <f t="shared" si="6"/>
        <v>0.80450781563310469</v>
      </c>
      <c r="AG38" s="17">
        <f t="shared" si="7"/>
        <v>0.88510173271086034</v>
      </c>
      <c r="AH38" s="17">
        <f t="shared" si="8"/>
        <v>0.83344148781424565</v>
      </c>
      <c r="AI38" s="17">
        <f t="shared" si="9"/>
        <v>0.81385707042602173</v>
      </c>
      <c r="AJ38" s="17">
        <f t="shared" si="10"/>
        <v>0.88952676049447177</v>
      </c>
      <c r="AK38" s="17">
        <f t="shared" si="11"/>
        <v>0.68293371832392014</v>
      </c>
      <c r="AL38" s="17">
        <f>+X38</f>
        <v>0.84985752981862395</v>
      </c>
      <c r="AM38" s="4" t="s">
        <v>102</v>
      </c>
    </row>
    <row r="39" spans="1:39" ht="15.5" x14ac:dyDescent="0.35">
      <c r="A39" s="5" t="s">
        <v>103</v>
      </c>
      <c r="E39" s="3">
        <f>+E17</f>
        <v>3728.0230178302331</v>
      </c>
      <c r="F39" s="3"/>
      <c r="G39" s="3">
        <f>+F17</f>
        <v>1842.9713678082928</v>
      </c>
      <c r="H39" s="3"/>
      <c r="I39" s="3">
        <f>+G17</f>
        <v>772.03118639607965</v>
      </c>
      <c r="J39" s="3"/>
      <c r="K39" s="3">
        <f>+H17</f>
        <v>466.88115550040908</v>
      </c>
      <c r="L39" s="3"/>
      <c r="M39" s="3">
        <f>+I17</f>
        <v>78.795731715655506</v>
      </c>
      <c r="N39" s="3"/>
      <c r="O39" s="3">
        <f>+J17</f>
        <v>5751.3298121490752</v>
      </c>
      <c r="P39" s="3"/>
      <c r="Q39" s="3">
        <f>+K17</f>
        <v>1387.13708545856</v>
      </c>
      <c r="R39" s="3"/>
      <c r="S39" s="3">
        <f>+L17</f>
        <v>80.428617947512038</v>
      </c>
      <c r="T39" s="3"/>
      <c r="U39" s="3">
        <f>+M17</f>
        <v>2.9062430357355948</v>
      </c>
      <c r="V39" s="3"/>
      <c r="W39" s="3">
        <f>+N17</f>
        <v>282.26857448602351</v>
      </c>
      <c r="X39" s="11">
        <f>+W39+U39+S39+Q39+O39+M39+K39+I39+G39+E39</f>
        <v>14392.772792327578</v>
      </c>
      <c r="AA39" s="5" t="s">
        <v>103</v>
      </c>
      <c r="AB39" s="3">
        <f t="shared" si="2"/>
        <v>3728.0230178302331</v>
      </c>
      <c r="AC39" s="3">
        <f t="shared" si="3"/>
        <v>1842.9713678082928</v>
      </c>
      <c r="AD39" s="3">
        <f t="shared" si="4"/>
        <v>772.03118639607965</v>
      </c>
      <c r="AE39" s="3">
        <f t="shared" si="5"/>
        <v>466.88115550040908</v>
      </c>
      <c r="AF39" s="3">
        <f t="shared" si="6"/>
        <v>78.795731715655506</v>
      </c>
      <c r="AG39" s="3">
        <f t="shared" si="7"/>
        <v>5751.3298121490752</v>
      </c>
      <c r="AH39" s="3">
        <f t="shared" si="8"/>
        <v>1387.13708545856</v>
      </c>
      <c r="AI39" s="3">
        <f t="shared" si="9"/>
        <v>80.428617947512038</v>
      </c>
      <c r="AJ39" s="3">
        <f t="shared" si="10"/>
        <v>2.9062430357355948</v>
      </c>
      <c r="AK39" s="3">
        <f t="shared" si="11"/>
        <v>282.26857448602351</v>
      </c>
      <c r="AL39" s="3">
        <f>SUM(AB39:AK39)</f>
        <v>14392.772792327574</v>
      </c>
      <c r="AM39" s="5" t="s">
        <v>104</v>
      </c>
    </row>
    <row r="40" spans="1:39" ht="15.5" x14ac:dyDescent="0.35">
      <c r="A40" s="18" t="s">
        <v>84</v>
      </c>
      <c r="E40" s="3">
        <f>+E18</f>
        <v>3449.3886069098794</v>
      </c>
      <c r="F40" s="3"/>
      <c r="G40" s="3">
        <f>+F18</f>
        <v>1725.7268863975651</v>
      </c>
      <c r="H40" s="3"/>
      <c r="I40" s="3">
        <f>+G18</f>
        <v>548.59071371966536</v>
      </c>
      <c r="J40" s="3"/>
      <c r="K40" s="3">
        <f>+H18</f>
        <v>332.74852330394151</v>
      </c>
      <c r="L40" s="3"/>
      <c r="M40" s="3">
        <f>+I18</f>
        <v>82.161302406645689</v>
      </c>
      <c r="N40" s="3"/>
      <c r="O40" s="3">
        <f>+J18</f>
        <v>4410.9569638878338</v>
      </c>
      <c r="P40" s="3"/>
      <c r="Q40" s="3">
        <f>+K18</f>
        <v>1217.6439667253649</v>
      </c>
      <c r="R40" s="3"/>
      <c r="S40" s="3">
        <f>+L18</f>
        <v>78.775861947743252</v>
      </c>
      <c r="T40" s="3"/>
      <c r="U40" s="3">
        <f>+M18</f>
        <v>4.8405735968361601</v>
      </c>
      <c r="V40" s="3"/>
      <c r="W40" s="3">
        <f>+N18</f>
        <v>262.71485306371113</v>
      </c>
      <c r="X40" s="11">
        <f>+W40+U40+S40+Q40+O40+M40+K40+I40+G40+E40</f>
        <v>12113.548251959186</v>
      </c>
      <c r="AA40" s="5" t="s">
        <v>84</v>
      </c>
      <c r="AB40" s="3">
        <f t="shared" si="2"/>
        <v>3449.3886069098794</v>
      </c>
      <c r="AC40" s="3">
        <f t="shared" si="3"/>
        <v>1725.7268863975651</v>
      </c>
      <c r="AD40" s="3">
        <f t="shared" si="4"/>
        <v>548.59071371966536</v>
      </c>
      <c r="AE40" s="3">
        <f t="shared" si="5"/>
        <v>332.74852330394151</v>
      </c>
      <c r="AF40" s="3">
        <f t="shared" si="6"/>
        <v>82.161302406645689</v>
      </c>
      <c r="AG40" s="3">
        <f t="shared" si="7"/>
        <v>4410.9569638878338</v>
      </c>
      <c r="AH40" s="3">
        <f t="shared" si="8"/>
        <v>1217.6439667253649</v>
      </c>
      <c r="AI40" s="3">
        <f t="shared" si="9"/>
        <v>78.775861947743252</v>
      </c>
      <c r="AJ40" s="3">
        <f t="shared" si="10"/>
        <v>4.8405735968361601</v>
      </c>
      <c r="AK40" s="3">
        <f t="shared" si="11"/>
        <v>262.71485306371113</v>
      </c>
      <c r="AL40" s="3">
        <f t="shared" ref="AL40:AL43" si="12">SUM(AB40:AK40)</f>
        <v>12113.548251959186</v>
      </c>
      <c r="AM40" s="5" t="s">
        <v>84</v>
      </c>
    </row>
    <row r="41" spans="1:39" ht="15.5" x14ac:dyDescent="0.35">
      <c r="A41" s="18" t="s">
        <v>85</v>
      </c>
      <c r="B41">
        <f>+E41/E42</f>
        <v>0.69602332123946975</v>
      </c>
      <c r="D41" s="3"/>
      <c r="E41" s="3">
        <f>+E19</f>
        <v>7898.1549644417673</v>
      </c>
      <c r="F41" s="3"/>
      <c r="G41" s="3">
        <f>+F19</f>
        <v>3887.2807216841561</v>
      </c>
      <c r="H41" s="3"/>
      <c r="I41" s="3">
        <f>+G19</f>
        <v>1003.8531637589591</v>
      </c>
      <c r="J41" s="3"/>
      <c r="K41" s="3">
        <f>+H19</f>
        <v>767.53662944050916</v>
      </c>
      <c r="L41" s="3"/>
      <c r="M41" s="3">
        <f>+I19</f>
        <v>148.91417152093581</v>
      </c>
      <c r="N41" s="3"/>
      <c r="O41" s="3">
        <f>+J19</f>
        <v>8688.5250286146784</v>
      </c>
      <c r="P41" s="3"/>
      <c r="Q41" s="3">
        <f>+K19</f>
        <v>3020.638661352798</v>
      </c>
      <c r="R41" s="3"/>
      <c r="S41" s="3">
        <f>+L19</f>
        <v>232.74412633330695</v>
      </c>
      <c r="T41" s="3"/>
      <c r="U41" s="3">
        <f>+M19</f>
        <v>2.2553413035659888</v>
      </c>
      <c r="V41" s="3"/>
      <c r="W41" s="3">
        <f>+N19</f>
        <v>702.32238157268523</v>
      </c>
      <c r="X41" s="11">
        <f>+W41+U41+S41+Q41+O41+M41+K41+I41+G41+E41</f>
        <v>26352.22519002336</v>
      </c>
      <c r="Y41" s="3">
        <f>SUM(E41:W41)</f>
        <v>26352.22519002336</v>
      </c>
      <c r="Z41">
        <f>0.95*Y41</f>
        <v>25034.613930522191</v>
      </c>
      <c r="AA41" s="5" t="s">
        <v>85</v>
      </c>
      <c r="AB41" s="3">
        <f t="shared" si="2"/>
        <v>7898.1549644417673</v>
      </c>
      <c r="AC41" s="3">
        <f t="shared" si="3"/>
        <v>3887.2807216841561</v>
      </c>
      <c r="AD41" s="3">
        <f t="shared" si="4"/>
        <v>1003.8531637589591</v>
      </c>
      <c r="AE41" s="3">
        <f t="shared" si="5"/>
        <v>767.53662944050916</v>
      </c>
      <c r="AF41" s="3">
        <f t="shared" si="6"/>
        <v>148.91417152093581</v>
      </c>
      <c r="AG41" s="3">
        <f t="shared" si="7"/>
        <v>8688.5250286146784</v>
      </c>
      <c r="AH41" s="3">
        <f t="shared" si="8"/>
        <v>3020.638661352798</v>
      </c>
      <c r="AI41" s="3">
        <f t="shared" si="9"/>
        <v>232.74412633330695</v>
      </c>
      <c r="AJ41" s="3">
        <f t="shared" si="10"/>
        <v>2.2553413035659888</v>
      </c>
      <c r="AK41" s="3">
        <f t="shared" si="11"/>
        <v>702.32238157268523</v>
      </c>
      <c r="AL41" s="3">
        <f t="shared" si="12"/>
        <v>26352.22519002336</v>
      </c>
      <c r="AM41" s="5" t="s">
        <v>85</v>
      </c>
    </row>
    <row r="42" spans="1:39" ht="23.5" x14ac:dyDescent="0.55000000000000004">
      <c r="A42" s="4" t="s">
        <v>66</v>
      </c>
      <c r="D42" s="3"/>
      <c r="E42" s="19">
        <f>+E39*$N$2+E40+E41</f>
        <v>11347.543571351647</v>
      </c>
      <c r="F42" s="19"/>
      <c r="G42" s="19">
        <f>+G39*$N$2+G40+G41</f>
        <v>5613.0076080817216</v>
      </c>
      <c r="H42" s="19"/>
      <c r="I42" s="19">
        <f>+I39*$N$2+I40+I41</f>
        <v>1552.4438774786245</v>
      </c>
      <c r="J42" s="19"/>
      <c r="K42" s="19">
        <f>+K39*$N$2+K40+K41</f>
        <v>1100.2851527444507</v>
      </c>
      <c r="L42" s="19"/>
      <c r="M42" s="19">
        <f>+M39*$N$2+M40+M41</f>
        <v>231.0754739275815</v>
      </c>
      <c r="N42" s="19"/>
      <c r="O42" s="19">
        <f>+O39*$N$2+O40+O41</f>
        <v>13099.481992502511</v>
      </c>
      <c r="P42" s="19"/>
      <c r="Q42" s="19">
        <f>+Q39*$N$2+Q40+Q41</f>
        <v>4238.2826280781628</v>
      </c>
      <c r="R42" s="19"/>
      <c r="S42" s="19">
        <f>+S39*$N$2+S40+S41</f>
        <v>311.51998828105019</v>
      </c>
      <c r="T42" s="19"/>
      <c r="U42" s="19">
        <f>+U39*$N$2+U40+U41</f>
        <v>7.0959149004021489</v>
      </c>
      <c r="V42" s="19"/>
      <c r="W42" s="19">
        <f>+W39*$N$2+W40+W41</f>
        <v>965.03723463639631</v>
      </c>
      <c r="X42" s="19">
        <f>+X39*$N$2+X40+X41</f>
        <v>38465.773441982543</v>
      </c>
      <c r="Y42" s="20">
        <f>0.0028*X42</f>
        <v>107.70416563755111</v>
      </c>
      <c r="AA42" s="4" t="s">
        <v>66</v>
      </c>
      <c r="AB42" s="3">
        <f t="shared" si="2"/>
        <v>11347.543571351647</v>
      </c>
      <c r="AC42" s="3">
        <f t="shared" si="3"/>
        <v>5613.0076080817216</v>
      </c>
      <c r="AD42" s="3">
        <f t="shared" si="4"/>
        <v>1552.4438774786245</v>
      </c>
      <c r="AE42" s="3">
        <f t="shared" si="5"/>
        <v>1100.2851527444507</v>
      </c>
      <c r="AF42" s="3">
        <f t="shared" si="6"/>
        <v>231.0754739275815</v>
      </c>
      <c r="AG42" s="3">
        <f t="shared" si="7"/>
        <v>13099.481992502511</v>
      </c>
      <c r="AH42" s="3">
        <f t="shared" si="8"/>
        <v>4238.2826280781628</v>
      </c>
      <c r="AI42" s="3">
        <f t="shared" si="9"/>
        <v>311.51998828105019</v>
      </c>
      <c r="AJ42" s="3">
        <f t="shared" si="10"/>
        <v>7.0959149004021489</v>
      </c>
      <c r="AK42" s="3">
        <f t="shared" si="11"/>
        <v>965.03723463639631</v>
      </c>
      <c r="AL42" s="3">
        <f t="shared" si="12"/>
        <v>38465.773441982543</v>
      </c>
      <c r="AM42" s="4" t="s">
        <v>66</v>
      </c>
    </row>
    <row r="43" spans="1:39" ht="15.5" x14ac:dyDescent="0.35">
      <c r="A43" s="4" t="s">
        <v>67</v>
      </c>
      <c r="B43" s="21">
        <f>+E43/(E43+E45+E46)</f>
        <v>0.39872598202163667</v>
      </c>
      <c r="E43" s="3">
        <f>+E21</f>
        <v>4483.1842672559305</v>
      </c>
      <c r="F43" s="3"/>
      <c r="G43" s="3">
        <f>+F21</f>
        <v>1752.49036411202</v>
      </c>
      <c r="H43" s="3"/>
      <c r="I43" s="3">
        <f>+G21</f>
        <v>1176.2778950702814</v>
      </c>
      <c r="J43" s="3"/>
      <c r="K43" s="3">
        <f>+H21</f>
        <v>716.2939455276761</v>
      </c>
      <c r="L43" s="3"/>
      <c r="M43" s="3">
        <f>+I21</f>
        <v>68.130845758368167</v>
      </c>
      <c r="N43" s="3"/>
      <c r="O43" s="3">
        <f>+J21</f>
        <v>7481.6706032780939</v>
      </c>
      <c r="P43" s="3"/>
      <c r="Q43" s="3">
        <f>+K21</f>
        <v>1258.4272385636305</v>
      </c>
      <c r="R43" s="3"/>
      <c r="S43" s="3">
        <f>+L21</f>
        <v>50.195552618969359</v>
      </c>
      <c r="T43" s="3"/>
      <c r="U43" s="3">
        <f>+M21</f>
        <v>0</v>
      </c>
      <c r="V43" s="3"/>
      <c r="W43" s="3">
        <f>+N21</f>
        <v>0</v>
      </c>
      <c r="X43" s="11">
        <f>+W43+U43+S43+Q43+O43+M43+K43+I43+G43+E43</f>
        <v>16986.670712184969</v>
      </c>
      <c r="AA43" s="4" t="s">
        <v>67</v>
      </c>
      <c r="AB43" s="3">
        <f t="shared" si="2"/>
        <v>4483.1842672559305</v>
      </c>
      <c r="AC43" s="3">
        <f t="shared" si="3"/>
        <v>1752.49036411202</v>
      </c>
      <c r="AD43" s="3">
        <f t="shared" si="4"/>
        <v>1176.2778950702814</v>
      </c>
      <c r="AE43" s="3">
        <f t="shared" si="5"/>
        <v>716.2939455276761</v>
      </c>
      <c r="AF43" s="3">
        <f t="shared" si="6"/>
        <v>68.130845758368167</v>
      </c>
      <c r="AG43" s="3">
        <f t="shared" si="7"/>
        <v>7481.6706032780939</v>
      </c>
      <c r="AH43" s="3">
        <f t="shared" si="8"/>
        <v>1258.4272385636305</v>
      </c>
      <c r="AI43" s="3">
        <f t="shared" si="9"/>
        <v>50.195552618969359</v>
      </c>
      <c r="AJ43" s="3">
        <f t="shared" si="10"/>
        <v>0</v>
      </c>
      <c r="AK43" s="3">
        <f t="shared" si="11"/>
        <v>0</v>
      </c>
      <c r="AL43" s="3">
        <f t="shared" si="12"/>
        <v>16986.670712184969</v>
      </c>
      <c r="AM43" s="4" t="s">
        <v>67</v>
      </c>
    </row>
    <row r="44" spans="1:39" ht="15.5" x14ac:dyDescent="0.35">
      <c r="A44" s="22" t="s">
        <v>105</v>
      </c>
      <c r="B44" s="23"/>
      <c r="C44" s="24"/>
      <c r="D44" s="24"/>
      <c r="E44" s="25">
        <f>+E43/(E40+E41)</f>
        <v>0.39507971386638369</v>
      </c>
      <c r="F44" s="25"/>
      <c r="G44" s="25">
        <f t="shared" ref="G44:X44" si="13">+G43/(G40+G41)</f>
        <v>0.31221948845904807</v>
      </c>
      <c r="H44" s="25"/>
      <c r="I44" s="25">
        <f t="shared" si="13"/>
        <v>0.75769431161705714</v>
      </c>
      <c r="J44" s="25"/>
      <c r="K44" s="25">
        <f t="shared" si="13"/>
        <v>0.65100755357919537</v>
      </c>
      <c r="L44" s="25"/>
      <c r="M44" s="25">
        <f t="shared" si="13"/>
        <v>0.29484239326809825</v>
      </c>
      <c r="N44" s="25"/>
      <c r="O44" s="25">
        <f t="shared" si="13"/>
        <v>0.57114247781402561</v>
      </c>
      <c r="P44" s="25"/>
      <c r="Q44" s="25">
        <f t="shared" si="13"/>
        <v>0.29691914131131475</v>
      </c>
      <c r="R44" s="25"/>
      <c r="S44" s="25">
        <f t="shared" si="13"/>
        <v>0.16113108149478819</v>
      </c>
      <c r="T44" s="25"/>
      <c r="U44" s="25">
        <f t="shared" si="13"/>
        <v>0</v>
      </c>
      <c r="V44" s="25"/>
      <c r="W44" s="25">
        <f t="shared" si="13"/>
        <v>0</v>
      </c>
      <c r="X44" s="25">
        <f t="shared" si="13"/>
        <v>0.44160481363531551</v>
      </c>
      <c r="AA44" s="4" t="s">
        <v>105</v>
      </c>
      <c r="AB44" s="17">
        <f t="shared" si="2"/>
        <v>0.39507971386638369</v>
      </c>
      <c r="AC44" s="17">
        <f t="shared" si="3"/>
        <v>0.31221948845904807</v>
      </c>
      <c r="AD44" s="16">
        <f t="shared" si="4"/>
        <v>0.75769431161705714</v>
      </c>
      <c r="AE44" s="16">
        <f t="shared" si="5"/>
        <v>0.65100755357919537</v>
      </c>
      <c r="AF44" s="17">
        <f t="shared" si="6"/>
        <v>0.29484239326809825</v>
      </c>
      <c r="AG44" s="17">
        <f t="shared" si="7"/>
        <v>0.57114247781402561</v>
      </c>
      <c r="AH44" s="17">
        <f t="shared" si="8"/>
        <v>0.29691914131131475</v>
      </c>
      <c r="AI44" s="17">
        <f t="shared" si="9"/>
        <v>0.16113108149478819</v>
      </c>
      <c r="AJ44" s="17">
        <f t="shared" si="10"/>
        <v>0</v>
      </c>
      <c r="AK44" s="17">
        <f t="shared" si="11"/>
        <v>0</v>
      </c>
      <c r="AL44" s="17">
        <f>+X44</f>
        <v>0.44160481363531551</v>
      </c>
      <c r="AM44" s="4" t="s">
        <v>105</v>
      </c>
    </row>
    <row r="45" spans="1:39" ht="15.5" x14ac:dyDescent="0.35">
      <c r="A45" s="4" t="s">
        <v>106</v>
      </c>
      <c r="B45" s="21">
        <f>1-B43</f>
        <v>0.60127401797836333</v>
      </c>
      <c r="E45" s="3">
        <f t="shared" ref="E45:E52" si="14">+E22</f>
        <v>6442.8071719420132</v>
      </c>
      <c r="F45" s="3"/>
      <c r="G45" s="3">
        <f t="shared" ref="G45:G52" si="15">+F22</f>
        <v>3452.3881455755777</v>
      </c>
      <c r="H45" s="3"/>
      <c r="I45" s="3">
        <f t="shared" ref="I45:I52" si="16">+G22</f>
        <v>250.85067481382367</v>
      </c>
      <c r="J45" s="3"/>
      <c r="K45" s="3">
        <f t="shared" ref="K45:K52" si="17">+H22</f>
        <v>263.3135274680568</v>
      </c>
      <c r="L45" s="3"/>
      <c r="M45" s="3">
        <f t="shared" ref="M45:M52" si="18">+I22</f>
        <v>152.54378008396006</v>
      </c>
      <c r="N45" s="3"/>
      <c r="O45" s="3">
        <f t="shared" ref="O45:O52" si="19">+J22</f>
        <v>4176.8452452634237</v>
      </c>
      <c r="P45" s="3"/>
      <c r="Q45" s="3">
        <f t="shared" ref="Q45:Q52" si="20">+K22</f>
        <v>2365.7774288103833</v>
      </c>
      <c r="R45" s="3"/>
      <c r="S45" s="3">
        <f t="shared" ref="S45:S52" si="21">+L22</f>
        <v>185.06856526839903</v>
      </c>
      <c r="T45" s="3"/>
      <c r="U45" s="3">
        <f t="shared" ref="U45:U52" si="22">+M22</f>
        <v>6.118300890125278</v>
      </c>
      <c r="V45" s="3"/>
      <c r="W45" s="3">
        <f t="shared" ref="W45:W52" si="23">+N22</f>
        <v>0</v>
      </c>
      <c r="X45" s="11">
        <f>+W45+U45+S45+Q45+O45+M45+K45+I45+G45+E45</f>
        <v>17295.712840115761</v>
      </c>
      <c r="AA45" s="4" t="s">
        <v>68</v>
      </c>
      <c r="AB45" s="3">
        <f t="shared" si="2"/>
        <v>6442.8071719420132</v>
      </c>
      <c r="AC45" s="3">
        <f t="shared" si="3"/>
        <v>3452.3881455755777</v>
      </c>
      <c r="AD45" s="3">
        <f t="shared" si="4"/>
        <v>250.85067481382367</v>
      </c>
      <c r="AE45" s="3">
        <f t="shared" si="5"/>
        <v>263.3135274680568</v>
      </c>
      <c r="AF45" s="3">
        <f t="shared" si="6"/>
        <v>152.54378008396006</v>
      </c>
      <c r="AG45" s="3">
        <f t="shared" si="7"/>
        <v>4176.8452452634237</v>
      </c>
      <c r="AH45" s="3">
        <f t="shared" si="8"/>
        <v>2365.7774288103833</v>
      </c>
      <c r="AI45" s="3">
        <f t="shared" si="9"/>
        <v>185.06856526839903</v>
      </c>
      <c r="AJ45" s="3">
        <f t="shared" si="10"/>
        <v>6.118300890125278</v>
      </c>
      <c r="AK45" s="3">
        <f t="shared" si="11"/>
        <v>0</v>
      </c>
      <c r="AL45" s="3">
        <f>SUM(AB45:AK45)</f>
        <v>17295.712840115764</v>
      </c>
      <c r="AM45" s="4" t="s">
        <v>68</v>
      </c>
    </row>
    <row r="46" spans="1:39" ht="15.5" x14ac:dyDescent="0.35">
      <c r="A46" s="4" t="s">
        <v>86</v>
      </c>
      <c r="B46" s="3"/>
      <c r="E46" s="3">
        <f t="shared" si="14"/>
        <v>317.78115000004931</v>
      </c>
      <c r="F46" s="3"/>
      <c r="G46" s="3">
        <f t="shared" si="15"/>
        <v>210.91067766819944</v>
      </c>
      <c r="H46" s="3"/>
      <c r="I46" s="3">
        <f t="shared" si="16"/>
        <v>114.27206392003464</v>
      </c>
      <c r="J46" s="3"/>
      <c r="K46" s="3">
        <f t="shared" si="17"/>
        <v>85.895366771581749</v>
      </c>
      <c r="L46" s="3"/>
      <c r="M46" s="3">
        <f t="shared" si="18"/>
        <v>10.067722442151489</v>
      </c>
      <c r="N46" s="3"/>
      <c r="O46" s="3">
        <f t="shared" si="19"/>
        <v>1189.1494296277194</v>
      </c>
      <c r="P46" s="3"/>
      <c r="Q46" s="3">
        <f t="shared" si="20"/>
        <v>392.77381695520427</v>
      </c>
      <c r="R46" s="3"/>
      <c r="S46" s="3">
        <f t="shared" si="21"/>
        <v>14.038888946748528</v>
      </c>
      <c r="T46" s="3"/>
      <c r="U46" s="3">
        <f t="shared" si="22"/>
        <v>0</v>
      </c>
      <c r="V46" s="3"/>
      <c r="W46" s="3">
        <f t="shared" si="23"/>
        <v>0</v>
      </c>
      <c r="X46" s="11">
        <f>+W46+U46+S46+Q46+O46+M46+K46+I46+G46+E46</f>
        <v>2334.8891163316889</v>
      </c>
      <c r="Y46">
        <f>+X46/X42</f>
        <v>6.0700433330773233E-2</v>
      </c>
      <c r="AA46" s="4" t="s">
        <v>86</v>
      </c>
      <c r="AB46" s="3">
        <f t="shared" si="2"/>
        <v>317.78115000004931</v>
      </c>
      <c r="AC46" s="3">
        <f t="shared" si="3"/>
        <v>210.91067766819944</v>
      </c>
      <c r="AD46" s="3">
        <f t="shared" si="4"/>
        <v>114.27206392003464</v>
      </c>
      <c r="AE46" s="3">
        <f t="shared" si="5"/>
        <v>85.895366771581749</v>
      </c>
      <c r="AF46" s="3">
        <f t="shared" si="6"/>
        <v>10.067722442151489</v>
      </c>
      <c r="AG46" s="3">
        <f t="shared" si="7"/>
        <v>1189.1494296277194</v>
      </c>
      <c r="AH46" s="3">
        <f t="shared" si="8"/>
        <v>392.77381695520427</v>
      </c>
      <c r="AI46" s="3">
        <f t="shared" si="9"/>
        <v>14.038888946748528</v>
      </c>
      <c r="AJ46" s="3">
        <f t="shared" si="10"/>
        <v>0</v>
      </c>
      <c r="AK46" s="3">
        <f t="shared" si="11"/>
        <v>0</v>
      </c>
      <c r="AL46" s="3">
        <f>SUM(AB46:AK46)</f>
        <v>2334.8891163316889</v>
      </c>
      <c r="AM46" s="4" t="s">
        <v>69</v>
      </c>
    </row>
    <row r="47" spans="1:39" ht="15.5" x14ac:dyDescent="0.35">
      <c r="A47" s="22" t="s">
        <v>107</v>
      </c>
      <c r="E47" s="26">
        <f t="shared" si="14"/>
        <v>30.468201084430007</v>
      </c>
      <c r="F47" s="26"/>
      <c r="G47" s="26">
        <f t="shared" si="15"/>
        <v>26.533725834653936</v>
      </c>
      <c r="H47" s="26"/>
      <c r="I47" s="26">
        <f t="shared" si="16"/>
        <v>20.597256246299242</v>
      </c>
      <c r="J47" s="26"/>
      <c r="K47" s="26">
        <f t="shared" si="17"/>
        <v>26.196108817959789</v>
      </c>
      <c r="L47" s="26"/>
      <c r="M47" s="26">
        <f t="shared" si="18"/>
        <v>27.309329173099716</v>
      </c>
      <c r="N47" s="26"/>
      <c r="O47" s="26">
        <f t="shared" si="19"/>
        <v>24.502130386997713</v>
      </c>
      <c r="P47" s="26"/>
      <c r="Q47" s="26">
        <f t="shared" si="20"/>
        <v>26.485249359801188</v>
      </c>
      <c r="R47" s="26"/>
      <c r="S47" s="26">
        <f t="shared" si="21"/>
        <v>47.017353473279265</v>
      </c>
      <c r="T47" s="26"/>
      <c r="U47" s="26">
        <f t="shared" si="22"/>
        <v>0</v>
      </c>
      <c r="V47" s="26"/>
      <c r="W47" s="26">
        <f t="shared" si="23"/>
        <v>19.310076665476846</v>
      </c>
      <c r="X47" s="27">
        <f>+O24</f>
        <v>26.79208691858345</v>
      </c>
      <c r="AA47" s="4" t="s">
        <v>107</v>
      </c>
      <c r="AB47" s="19">
        <f t="shared" si="2"/>
        <v>30.468201084430007</v>
      </c>
      <c r="AC47" s="19">
        <f t="shared" si="3"/>
        <v>26.533725834653936</v>
      </c>
      <c r="AD47" s="3">
        <f t="shared" si="4"/>
        <v>20.597256246299242</v>
      </c>
      <c r="AE47" s="3">
        <f t="shared" si="5"/>
        <v>26.196108817959789</v>
      </c>
      <c r="AF47" s="19">
        <f t="shared" si="6"/>
        <v>27.309329173099716</v>
      </c>
      <c r="AG47" s="19">
        <f t="shared" si="7"/>
        <v>24.502130386997713</v>
      </c>
      <c r="AH47" s="19">
        <f t="shared" si="8"/>
        <v>26.485249359801188</v>
      </c>
      <c r="AI47" s="19">
        <f t="shared" si="9"/>
        <v>47.017353473279265</v>
      </c>
      <c r="AJ47" s="19">
        <f t="shared" si="10"/>
        <v>0</v>
      </c>
      <c r="AK47" s="19">
        <f t="shared" si="11"/>
        <v>19.310076665476846</v>
      </c>
      <c r="AL47" s="19">
        <f>+X47</f>
        <v>26.79208691858345</v>
      </c>
      <c r="AM47" s="4" t="s">
        <v>107</v>
      </c>
    </row>
    <row r="48" spans="1:39" ht="15.5" x14ac:dyDescent="0.35">
      <c r="A48" s="4" t="s">
        <v>88</v>
      </c>
      <c r="E48" s="3">
        <f t="shared" si="14"/>
        <v>4946.3197764059196</v>
      </c>
      <c r="F48" s="3"/>
      <c r="G48" s="3">
        <f t="shared" si="15"/>
        <v>2373.1355265789139</v>
      </c>
      <c r="H48" s="3"/>
      <c r="I48" s="3">
        <f t="shared" si="16"/>
        <v>622.86098744447941</v>
      </c>
      <c r="J48" s="3"/>
      <c r="K48" s="3">
        <f t="shared" si="17"/>
        <v>419.57827238853457</v>
      </c>
      <c r="L48" s="3"/>
      <c r="M48" s="3">
        <f t="shared" si="18"/>
        <v>82.646166066209673</v>
      </c>
      <c r="N48" s="3"/>
      <c r="O48" s="3">
        <f t="shared" si="19"/>
        <v>5460.1240703421936</v>
      </c>
      <c r="P48" s="3"/>
      <c r="Q48" s="3">
        <f t="shared" si="20"/>
        <v>1861.7429885010349</v>
      </c>
      <c r="R48" s="3"/>
      <c r="S48" s="3">
        <f t="shared" si="21"/>
        <v>165.26103593596352</v>
      </c>
      <c r="T48" s="3"/>
      <c r="U48" s="3">
        <f t="shared" si="22"/>
        <v>0</v>
      </c>
      <c r="V48" s="3"/>
      <c r="W48" s="3">
        <f t="shared" si="23"/>
        <v>258.62329883192024</v>
      </c>
      <c r="X48" s="11">
        <f>+W48+U48+S48+Q48+O48+M48+K48+I48+G48+E48</f>
        <v>16190.292122495168</v>
      </c>
      <c r="AA48" s="4" t="s">
        <v>88</v>
      </c>
      <c r="AB48" s="3">
        <f t="shared" si="2"/>
        <v>4946.3197764059196</v>
      </c>
      <c r="AC48" s="3">
        <f t="shared" si="3"/>
        <v>2373.1355265789139</v>
      </c>
      <c r="AD48" s="3">
        <f t="shared" si="4"/>
        <v>622.86098744447941</v>
      </c>
      <c r="AE48" s="3">
        <f t="shared" si="5"/>
        <v>419.57827238853457</v>
      </c>
      <c r="AF48" s="3">
        <f t="shared" si="6"/>
        <v>82.646166066209673</v>
      </c>
      <c r="AG48" s="3">
        <f t="shared" si="7"/>
        <v>5460.1240703421936</v>
      </c>
      <c r="AH48" s="3">
        <f t="shared" si="8"/>
        <v>1861.7429885010349</v>
      </c>
      <c r="AI48" s="3">
        <f t="shared" si="9"/>
        <v>165.26103593596352</v>
      </c>
      <c r="AJ48" s="3">
        <f t="shared" si="10"/>
        <v>0</v>
      </c>
      <c r="AK48" s="3">
        <f t="shared" si="11"/>
        <v>258.62329883192024</v>
      </c>
      <c r="AL48" s="3">
        <f t="shared" ref="AL48:AL53" si="24">SUM(AB48:AK48)</f>
        <v>16190.292122495171</v>
      </c>
      <c r="AM48" s="4" t="s">
        <v>88</v>
      </c>
    </row>
    <row r="49" spans="1:49" ht="15.5" x14ac:dyDescent="0.35">
      <c r="A49" s="22" t="s">
        <v>89</v>
      </c>
      <c r="E49" s="3">
        <f t="shared" si="14"/>
        <v>2406.4257365260091</v>
      </c>
      <c r="F49" s="3"/>
      <c r="G49" s="3">
        <f t="shared" si="15"/>
        <v>1031.4404091150309</v>
      </c>
      <c r="H49" s="3"/>
      <c r="I49" s="3">
        <f t="shared" si="16"/>
        <v>206.76620847601475</v>
      </c>
      <c r="J49" s="3"/>
      <c r="K49" s="3">
        <f t="shared" si="17"/>
        <v>201.06473066593657</v>
      </c>
      <c r="L49" s="3"/>
      <c r="M49" s="3">
        <f t="shared" si="18"/>
        <v>40.667461286046674</v>
      </c>
      <c r="N49" s="3"/>
      <c r="O49" s="3">
        <f t="shared" si="19"/>
        <v>2128.8737312180988</v>
      </c>
      <c r="P49" s="3"/>
      <c r="Q49" s="3">
        <f t="shared" si="20"/>
        <v>800.02368171784906</v>
      </c>
      <c r="R49" s="3"/>
      <c r="S49" s="3">
        <f t="shared" si="21"/>
        <v>109.43012856642657</v>
      </c>
      <c r="T49" s="3"/>
      <c r="U49" s="3">
        <f t="shared" si="22"/>
        <v>0</v>
      </c>
      <c r="V49" s="3"/>
      <c r="W49" s="3">
        <f t="shared" si="23"/>
        <v>135.61899032048834</v>
      </c>
      <c r="X49" s="11">
        <f>+W49+U49+S49+Q49+O49+M49+K49+I49+G49+E49</f>
        <v>7060.3110778919008</v>
      </c>
      <c r="AA49" s="4" t="s">
        <v>89</v>
      </c>
      <c r="AB49" s="3">
        <f t="shared" si="2"/>
        <v>2406.4257365260091</v>
      </c>
      <c r="AC49" s="3">
        <f t="shared" si="3"/>
        <v>1031.4404091150309</v>
      </c>
      <c r="AD49" s="3">
        <f t="shared" si="4"/>
        <v>206.76620847601475</v>
      </c>
      <c r="AE49" s="3">
        <f t="shared" si="5"/>
        <v>201.06473066593657</v>
      </c>
      <c r="AF49" s="3">
        <f t="shared" si="6"/>
        <v>40.667461286046674</v>
      </c>
      <c r="AG49" s="3">
        <f t="shared" si="7"/>
        <v>2128.8737312180988</v>
      </c>
      <c r="AH49" s="3">
        <f t="shared" si="8"/>
        <v>800.02368171784906</v>
      </c>
      <c r="AI49" s="3">
        <f t="shared" si="9"/>
        <v>109.43012856642657</v>
      </c>
      <c r="AJ49" s="3">
        <f t="shared" si="10"/>
        <v>0</v>
      </c>
      <c r="AK49" s="3">
        <f t="shared" si="11"/>
        <v>135.61899032048834</v>
      </c>
      <c r="AL49" s="3">
        <f t="shared" si="24"/>
        <v>7060.3110778919017</v>
      </c>
      <c r="AM49" s="4" t="s">
        <v>89</v>
      </c>
      <c r="AV49">
        <f>+AL49/AL36</f>
        <v>2.7558331748677542E-2</v>
      </c>
      <c r="AW49">
        <f>+AL49/AL42</f>
        <v>0.18354787766170574</v>
      </c>
    </row>
    <row r="50" spans="1:49" ht="15.5" x14ac:dyDescent="0.35">
      <c r="A50" s="4" t="s">
        <v>90</v>
      </c>
      <c r="E50" s="3">
        <f t="shared" si="14"/>
        <v>5491.7292279157582</v>
      </c>
      <c r="F50" s="3"/>
      <c r="G50" s="3">
        <f t="shared" si="15"/>
        <v>2855.8403125691252</v>
      </c>
      <c r="H50" s="3"/>
      <c r="I50" s="3">
        <f t="shared" si="16"/>
        <v>797.08695528294436</v>
      </c>
      <c r="J50" s="3"/>
      <c r="K50" s="3">
        <f t="shared" si="17"/>
        <v>566.47189877457254</v>
      </c>
      <c r="L50" s="3"/>
      <c r="M50" s="3">
        <f t="shared" si="18"/>
        <v>108.24671023488914</v>
      </c>
      <c r="N50" s="3"/>
      <c r="O50" s="3">
        <f t="shared" si="19"/>
        <v>6559.65129739658</v>
      </c>
      <c r="P50" s="3"/>
      <c r="Q50" s="3">
        <f t="shared" si="20"/>
        <v>2220.6149796349491</v>
      </c>
      <c r="R50" s="3"/>
      <c r="S50" s="3">
        <v>0</v>
      </c>
      <c r="T50" s="3"/>
      <c r="U50" s="3">
        <f t="shared" si="22"/>
        <v>2.2553413035659888</v>
      </c>
      <c r="V50" s="3"/>
      <c r="W50" s="3">
        <f t="shared" si="23"/>
        <v>0</v>
      </c>
      <c r="X50" s="11">
        <f>+W50+U50+S50+Q50+O50+M50+K50+I50+G50+E50</f>
        <v>18601.896723112386</v>
      </c>
      <c r="AA50" s="4" t="s">
        <v>90</v>
      </c>
      <c r="AB50" s="19">
        <f t="shared" si="2"/>
        <v>5491.7292279157582</v>
      </c>
      <c r="AC50" s="19">
        <f t="shared" si="3"/>
        <v>2855.8403125691252</v>
      </c>
      <c r="AD50" s="3">
        <f t="shared" si="4"/>
        <v>797.08695528294436</v>
      </c>
      <c r="AE50" s="3">
        <f t="shared" si="5"/>
        <v>566.47189877457254</v>
      </c>
      <c r="AF50" s="19">
        <f t="shared" si="6"/>
        <v>108.24671023488914</v>
      </c>
      <c r="AG50" s="19">
        <f t="shared" si="7"/>
        <v>6559.65129739658</v>
      </c>
      <c r="AH50" s="19">
        <f t="shared" si="8"/>
        <v>2220.6149796349491</v>
      </c>
      <c r="AI50" s="19">
        <f t="shared" si="9"/>
        <v>0</v>
      </c>
      <c r="AJ50" s="19">
        <f t="shared" si="10"/>
        <v>2.2553413035659888</v>
      </c>
      <c r="AK50" s="19">
        <f t="shared" si="11"/>
        <v>0</v>
      </c>
      <c r="AL50" s="19">
        <f t="shared" si="24"/>
        <v>18601.896723112386</v>
      </c>
      <c r="AM50" s="4" t="s">
        <v>90</v>
      </c>
    </row>
    <row r="51" spans="1:49" ht="15.5" x14ac:dyDescent="0.35">
      <c r="A51" s="4" t="s">
        <v>70</v>
      </c>
      <c r="E51" s="3">
        <f t="shared" si="14"/>
        <v>388.1</v>
      </c>
      <c r="F51" s="3"/>
      <c r="G51" s="3">
        <f t="shared" si="15"/>
        <v>192.3</v>
      </c>
      <c r="H51" s="3"/>
      <c r="I51" s="3">
        <f t="shared" si="16"/>
        <v>127.8</v>
      </c>
      <c r="J51" s="3"/>
      <c r="K51" s="3">
        <f t="shared" si="17"/>
        <v>180.4</v>
      </c>
      <c r="L51" s="3"/>
      <c r="M51" s="3">
        <f t="shared" si="18"/>
        <v>4.5999999999999996</v>
      </c>
      <c r="N51" s="3"/>
      <c r="O51" s="3">
        <f t="shared" si="19"/>
        <v>1192.4000000000001</v>
      </c>
      <c r="P51" s="3"/>
      <c r="Q51" s="3">
        <f t="shared" si="20"/>
        <v>109.1</v>
      </c>
      <c r="R51" s="3"/>
      <c r="S51" s="3">
        <f t="shared" si="21"/>
        <v>12.4</v>
      </c>
      <c r="T51" s="3"/>
      <c r="U51" s="3">
        <f t="shared" si="22"/>
        <v>0</v>
      </c>
      <c r="V51" s="3"/>
      <c r="W51" s="3">
        <f t="shared" si="23"/>
        <v>7.1</v>
      </c>
      <c r="X51" s="11">
        <f>+W51+U51+S51+Q51+O51+M51+K51+I51+G51+E51</f>
        <v>2214.1999999999998</v>
      </c>
      <c r="AA51" s="4" t="s">
        <v>70</v>
      </c>
      <c r="AB51" s="3">
        <f t="shared" si="2"/>
        <v>388.1</v>
      </c>
      <c r="AC51" s="3">
        <f t="shared" si="3"/>
        <v>192.3</v>
      </c>
      <c r="AD51" s="3">
        <f t="shared" si="4"/>
        <v>127.8</v>
      </c>
      <c r="AE51" s="3">
        <f t="shared" si="5"/>
        <v>180.4</v>
      </c>
      <c r="AF51" s="3">
        <f t="shared" si="6"/>
        <v>4.5999999999999996</v>
      </c>
      <c r="AG51" s="3">
        <f t="shared" si="7"/>
        <v>1192.4000000000001</v>
      </c>
      <c r="AH51" s="3">
        <f t="shared" si="8"/>
        <v>109.1</v>
      </c>
      <c r="AI51" s="3">
        <f t="shared" si="9"/>
        <v>12.4</v>
      </c>
      <c r="AJ51" s="3">
        <f t="shared" si="10"/>
        <v>0</v>
      </c>
      <c r="AK51" s="3">
        <f t="shared" si="11"/>
        <v>7.1</v>
      </c>
      <c r="AL51" s="3">
        <f t="shared" si="24"/>
        <v>2214.2000000000003</v>
      </c>
      <c r="AM51" s="4" t="s">
        <v>70</v>
      </c>
    </row>
    <row r="52" spans="1:49" ht="15.5" x14ac:dyDescent="0.35">
      <c r="A52" s="4" t="s">
        <v>71</v>
      </c>
      <c r="E52" s="3">
        <f t="shared" si="14"/>
        <v>6501.9417373323331</v>
      </c>
      <c r="F52" s="3"/>
      <c r="G52" s="3">
        <f t="shared" si="15"/>
        <v>3326.0974942101439</v>
      </c>
      <c r="H52" s="3"/>
      <c r="I52" s="3">
        <f t="shared" si="16"/>
        <v>545.99512242389744</v>
      </c>
      <c r="J52" s="3"/>
      <c r="K52" s="3">
        <f t="shared" si="17"/>
        <v>368.19478294324983</v>
      </c>
      <c r="L52" s="3"/>
      <c r="M52" s="3">
        <f t="shared" si="18"/>
        <v>60.415191940878721</v>
      </c>
      <c r="N52" s="3"/>
      <c r="O52" s="3">
        <f t="shared" si="19"/>
        <v>5252.6175252362864</v>
      </c>
      <c r="P52" s="3"/>
      <c r="Q52" s="3">
        <f t="shared" si="20"/>
        <v>2278.4222541303884</v>
      </c>
      <c r="R52" s="3"/>
      <c r="S52" s="3">
        <f t="shared" si="21"/>
        <v>175.32847546876869</v>
      </c>
      <c r="T52" s="3"/>
      <c r="U52" s="3">
        <f t="shared" si="22"/>
        <v>0</v>
      </c>
      <c r="V52" s="3"/>
      <c r="W52" s="3">
        <f t="shared" si="23"/>
        <v>633.53026887913757</v>
      </c>
      <c r="X52" s="11">
        <f>+W52+U52+S52+Q52+O52+M52+K52+I52+G52+E52</f>
        <v>19142.542852565086</v>
      </c>
      <c r="AA52" s="4" t="s">
        <v>71</v>
      </c>
      <c r="AB52" s="3">
        <f t="shared" si="2"/>
        <v>6501.9417373323331</v>
      </c>
      <c r="AC52" s="3">
        <f t="shared" si="3"/>
        <v>3326.0974942101439</v>
      </c>
      <c r="AD52" s="3">
        <f t="shared" si="4"/>
        <v>545.99512242389744</v>
      </c>
      <c r="AE52" s="3">
        <f t="shared" si="5"/>
        <v>368.19478294324983</v>
      </c>
      <c r="AF52" s="3">
        <f t="shared" si="6"/>
        <v>60.415191940878721</v>
      </c>
      <c r="AG52" s="3">
        <f t="shared" si="7"/>
        <v>5252.6175252362864</v>
      </c>
      <c r="AH52" s="3">
        <f t="shared" si="8"/>
        <v>2278.4222541303884</v>
      </c>
      <c r="AI52" s="3">
        <f t="shared" si="9"/>
        <v>175.32847546876869</v>
      </c>
      <c r="AJ52" s="3">
        <f t="shared" si="10"/>
        <v>0</v>
      </c>
      <c r="AK52" s="3">
        <f t="shared" si="11"/>
        <v>633.53026887913757</v>
      </c>
      <c r="AL52" s="3">
        <f t="shared" si="24"/>
        <v>19142.542852565086</v>
      </c>
      <c r="AM52" s="4" t="s">
        <v>71</v>
      </c>
    </row>
    <row r="53" spans="1:49" ht="15.5" x14ac:dyDescent="0.35">
      <c r="A53" s="4" t="s">
        <v>108</v>
      </c>
      <c r="E53" s="2">
        <f>0.001*(35*E43+25*E45+25*E46)</f>
        <v>325.92615740250915</v>
      </c>
      <c r="F53" s="2"/>
      <c r="G53" s="2">
        <f>0.001*(35*G43+25*G45+25*G46+35*G44*G39+25*(1-G44)*G39)</f>
        <v>204.74803329724023</v>
      </c>
      <c r="H53" s="2"/>
      <c r="I53" s="2">
        <f>0.001*(35*I43+25*I45+25*I46+35*I44*I39+25*(1-I44)*I39)</f>
        <v>75.44821083894108</v>
      </c>
      <c r="J53" s="2"/>
      <c r="K53" s="2">
        <f>0.001*(35*K43+25*K45+25*K46+35*K44*K39+25*(1-K44)*K39)</f>
        <v>48.51197092551535</v>
      </c>
      <c r="L53" s="2"/>
      <c r="M53" s="2">
        <f>0.001*(35*M43+25*M45+25*M46+35*M44*M39+25*(1-M44)*M39)</f>
        <v>8.6520836787706124</v>
      </c>
      <c r="N53" s="2"/>
      <c r="O53" s="2">
        <f>0.001*(35*O43+25*O45+25*O46+35*O44*O39+25*(1-O44)*O39)</f>
        <v>572.63987088710371</v>
      </c>
      <c r="P53" s="2"/>
      <c r="Q53" s="2">
        <f>0.001*(35*Q43+25*Q45+25*Q46+35*Q44*Q39+25*(1-Q44)*Q39)</f>
        <v>151.8058371532851</v>
      </c>
      <c r="R53" s="2"/>
      <c r="S53" s="2">
        <f>0.001*(35*S43+25*S45+25*S46+35*S44*S39+25*(1-S44)*S39)</f>
        <v>8.8748416476605545</v>
      </c>
      <c r="T53" s="2"/>
      <c r="U53" s="2">
        <f>0.001*(35*U43+25*U45+25*U46+35*U44*U39+25*(1-U44)*U39)</f>
        <v>0.22561359814652182</v>
      </c>
      <c r="V53" s="2"/>
      <c r="W53" s="2">
        <f>0.001*(35*W43+25*W45+25*W46+35*W44*W39+25*(1-W44)*W39)</f>
        <v>7.0567143621505872</v>
      </c>
      <c r="X53" s="2">
        <f>SUM(E53:W53)</f>
        <v>1403.8893337913232</v>
      </c>
      <c r="AA53" s="4" t="s">
        <v>109</v>
      </c>
      <c r="AB53" s="2">
        <f>+E54</f>
        <v>328.52043195635048</v>
      </c>
      <c r="AC53" s="2">
        <f>+G54</f>
        <v>157.85009384316322</v>
      </c>
      <c r="AD53" s="2">
        <f>+I54</f>
        <v>50.573875887668429</v>
      </c>
      <c r="AE53" s="2">
        <f>+K54</f>
        <v>34.670068273888027</v>
      </c>
      <c r="AF53" s="2">
        <f>+M54</f>
        <v>6.4581953057732191</v>
      </c>
      <c r="AG53" s="2">
        <f>+O54</f>
        <v>402.30375584534369</v>
      </c>
      <c r="AH53" s="2">
        <f>+Q54</f>
        <v>118.54133808759035</v>
      </c>
      <c r="AI53" s="2">
        <f>+S54</f>
        <v>8.289955233215947</v>
      </c>
      <c r="AJ53" s="2">
        <f>+U54</f>
        <v>0.17739787251005373</v>
      </c>
      <c r="AK53" s="2">
        <f>+W54</f>
        <v>24.125930865909908</v>
      </c>
      <c r="AL53" s="3">
        <f t="shared" si="24"/>
        <v>1131.5110431714131</v>
      </c>
      <c r="AM53" s="4" t="s">
        <v>109</v>
      </c>
    </row>
    <row r="54" spans="1:49" ht="15.5" x14ac:dyDescent="0.35">
      <c r="A54" s="4" t="s">
        <v>110</v>
      </c>
      <c r="E54" s="2">
        <f>+(E44*E42*35+(1-E44)*E42*25)/1000</f>
        <v>328.52043195635048</v>
      </c>
      <c r="F54" s="3"/>
      <c r="G54" s="2">
        <f>+(G44*G42*35+(1-G44)*G42*25)/1000</f>
        <v>157.85009384316322</v>
      </c>
      <c r="H54" s="3"/>
      <c r="I54" s="2">
        <f>+(I44*I42*35+(1-I44)*I42*25)/1000</f>
        <v>50.573875887668429</v>
      </c>
      <c r="J54" s="3"/>
      <c r="K54" s="2">
        <f>+(K44*K42*35+(1-K44)*K42*25)/1000</f>
        <v>34.670068273888027</v>
      </c>
      <c r="L54" s="3"/>
      <c r="M54" s="2">
        <f>+(M44*M42*35+(1-M44)*M42*25)/1000</f>
        <v>6.4581953057732191</v>
      </c>
      <c r="N54" s="3"/>
      <c r="O54" s="2">
        <f>+(O44*O42*35+(1-O44)*O42*25)/1000</f>
        <v>402.30375584534369</v>
      </c>
      <c r="P54" s="3"/>
      <c r="Q54" s="2">
        <f>+(Q44*Q42*35+(1-Q44)*Q42*25)/1000</f>
        <v>118.54133808759035</v>
      </c>
      <c r="R54" s="3"/>
      <c r="S54" s="2">
        <f>+(S44*S42*35+(1-S44)*S42*25)/1000</f>
        <v>8.289955233215947</v>
      </c>
      <c r="T54" s="3"/>
      <c r="U54" s="2">
        <f>+(U44*U42*35+(1-U44)*U42*25)/1000</f>
        <v>0.17739787251005373</v>
      </c>
      <c r="V54" s="3"/>
      <c r="W54" s="2">
        <f>+(W44*W42*35+(1-W44)*W42*25)/1000</f>
        <v>24.125930865909908</v>
      </c>
      <c r="X54" s="49">
        <f>+E54+G54+I54+K54+M54+O54+Q54+S54+U54+W54</f>
        <v>1131.5110431714131</v>
      </c>
    </row>
    <row r="55" spans="1:49" ht="15.5" x14ac:dyDescent="0.35">
      <c r="A55" s="4" t="s">
        <v>111</v>
      </c>
    </row>
    <row r="56" spans="1:49" ht="15.5" x14ac:dyDescent="0.35">
      <c r="A56" s="4" t="s">
        <v>235</v>
      </c>
      <c r="E56" s="3">
        <f>0.0028*E41</f>
        <v>22.114833900436949</v>
      </c>
      <c r="F56" s="3"/>
      <c r="G56" s="3">
        <f>0.0028*G41</f>
        <v>10.884386020715636</v>
      </c>
      <c r="H56" s="3"/>
      <c r="I56" s="3">
        <f>0.0028*I41</f>
        <v>2.8107888585250853</v>
      </c>
      <c r="J56" s="3"/>
      <c r="K56" s="3">
        <f>0.0028*K41</f>
        <v>2.1491025624334257</v>
      </c>
      <c r="L56" s="3"/>
      <c r="M56" s="3">
        <f>0.0028*M41</f>
        <v>0.41695968025862024</v>
      </c>
      <c r="N56" s="3"/>
      <c r="O56" s="3">
        <f>0.0028*O41</f>
        <v>24.327870080121098</v>
      </c>
      <c r="P56" s="3"/>
      <c r="Q56" s="3">
        <f>0.0028*Q41</f>
        <v>8.457788251787834</v>
      </c>
      <c r="R56" s="3"/>
      <c r="S56" s="3">
        <f>0.0028*S41</f>
        <v>0.65168355373325948</v>
      </c>
      <c r="T56" s="3"/>
      <c r="U56" s="3">
        <f>0.0028*U41</f>
        <v>6.3149556499847688E-3</v>
      </c>
      <c r="V56" s="3"/>
      <c r="W56" s="3">
        <f>0.0028*W41</f>
        <v>1.9665026684035187</v>
      </c>
      <c r="X56" s="3">
        <f>0.0028*X41</f>
        <v>73.786230532065403</v>
      </c>
    </row>
    <row r="57" spans="1:49" ht="15.5" x14ac:dyDescent="0.35">
      <c r="A57" s="4" t="s">
        <v>113</v>
      </c>
      <c r="B57" s="21">
        <f>+E57/(E57+E58)</f>
        <v>0.30468201084430008</v>
      </c>
      <c r="E57" s="28">
        <f>E47/100*E56</f>
        <v>6.7379920622728253</v>
      </c>
      <c r="F57" s="28"/>
      <c r="G57" s="28">
        <f t="shared" ref="G57:W57" si="25">G47/100*G56</f>
        <v>2.8880331455220865</v>
      </c>
      <c r="H57" s="28"/>
      <c r="I57" s="28">
        <f t="shared" si="25"/>
        <v>0.57894538373284132</v>
      </c>
      <c r="J57" s="28"/>
      <c r="K57" s="28">
        <f t="shared" si="25"/>
        <v>0.56298124586462239</v>
      </c>
      <c r="L57" s="28"/>
      <c r="M57" s="28">
        <f t="shared" si="25"/>
        <v>0.11386889160093068</v>
      </c>
      <c r="N57" s="28"/>
      <c r="O57" s="28">
        <f t="shared" si="25"/>
        <v>5.9608464474106766</v>
      </c>
      <c r="P57" s="28"/>
      <c r="Q57" s="28">
        <f t="shared" si="25"/>
        <v>2.2400663088099773</v>
      </c>
      <c r="R57" s="28"/>
      <c r="S57" s="28">
        <f>S47/100*S56</f>
        <v>0.30640435998599441</v>
      </c>
      <c r="T57" s="28"/>
      <c r="U57" s="28">
        <f t="shared" si="25"/>
        <v>0</v>
      </c>
      <c r="V57" s="28"/>
      <c r="W57" s="28">
        <f t="shared" si="25"/>
        <v>0.37973317289736741</v>
      </c>
      <c r="X57" s="28">
        <f>+W57+U57+S57+Q57+O57+M57+K57+I57+G57+E57</f>
        <v>19.768871018097322</v>
      </c>
      <c r="Y57" s="3"/>
    </row>
    <row r="58" spans="1:49" ht="15.5" x14ac:dyDescent="0.35">
      <c r="A58" s="29" t="s">
        <v>114</v>
      </c>
      <c r="B58" s="21">
        <f>1-B57</f>
        <v>0.69531798915569998</v>
      </c>
      <c r="E58" s="30">
        <f>E56-E57</f>
        <v>15.376841838164124</v>
      </c>
      <c r="F58" s="30"/>
      <c r="G58" s="30">
        <f t="shared" ref="G58:W58" si="26">G56-G57</f>
        <v>7.9963528751935495</v>
      </c>
      <c r="H58" s="30"/>
      <c r="I58" s="30">
        <f t="shared" si="26"/>
        <v>2.2318434747922442</v>
      </c>
      <c r="J58" s="30"/>
      <c r="K58" s="30">
        <f t="shared" si="26"/>
        <v>1.5861213165688033</v>
      </c>
      <c r="L58" s="30"/>
      <c r="M58" s="30">
        <f t="shared" si="26"/>
        <v>0.30309078865768957</v>
      </c>
      <c r="N58" s="30"/>
      <c r="O58" s="30">
        <f t="shared" si="26"/>
        <v>18.367023632710421</v>
      </c>
      <c r="P58" s="30"/>
      <c r="Q58" s="30">
        <f t="shared" si="26"/>
        <v>6.2177219429778567</v>
      </c>
      <c r="R58" s="30"/>
      <c r="S58" s="30">
        <f t="shared" si="26"/>
        <v>0.34527919374726507</v>
      </c>
      <c r="T58" s="30"/>
      <c r="U58" s="30">
        <f t="shared" si="26"/>
        <v>6.3149556499847688E-3</v>
      </c>
      <c r="V58" s="30"/>
      <c r="W58" s="30">
        <f t="shared" si="26"/>
        <v>1.5867694955061513</v>
      </c>
      <c r="X58" s="28">
        <f t="shared" ref="X58:X60" si="27">+W58+U58+S58+Q58+O58+M58+K58+I58+G58+E58</f>
        <v>54.017359513968096</v>
      </c>
    </row>
    <row r="59" spans="1:49" ht="15.5" x14ac:dyDescent="0.35">
      <c r="A59" s="29" t="s">
        <v>115</v>
      </c>
      <c r="E59" s="3">
        <f t="shared" ref="E59:U59" si="28">+E41-E56</f>
        <v>7876.0401305413307</v>
      </c>
      <c r="F59" s="3"/>
      <c r="G59" s="3">
        <f t="shared" si="28"/>
        <v>3876.3963356634404</v>
      </c>
      <c r="H59" s="3"/>
      <c r="I59" s="3">
        <f t="shared" si="28"/>
        <v>1001.0423749004341</v>
      </c>
      <c r="J59" s="3"/>
      <c r="K59" s="3">
        <f t="shared" si="28"/>
        <v>765.38752687807573</v>
      </c>
      <c r="L59" s="3"/>
      <c r="M59" s="3">
        <f t="shared" si="28"/>
        <v>148.49721184067718</v>
      </c>
      <c r="N59" s="3"/>
      <c r="O59" s="3">
        <f t="shared" si="28"/>
        <v>8664.1971585345582</v>
      </c>
      <c r="P59" s="3"/>
      <c r="Q59" s="3">
        <f t="shared" si="28"/>
        <v>3012.1808731010101</v>
      </c>
      <c r="R59" s="3"/>
      <c r="S59" s="3">
        <f t="shared" si="28"/>
        <v>232.0924427795737</v>
      </c>
      <c r="T59" s="3"/>
      <c r="U59" s="3">
        <f t="shared" si="28"/>
        <v>2.2490263479160042</v>
      </c>
      <c r="V59" s="3"/>
      <c r="W59" s="3">
        <f t="shared" ref="W59" si="29">+W41-W56</f>
        <v>700.35587890428167</v>
      </c>
      <c r="X59" s="28">
        <f t="shared" si="27"/>
        <v>26278.438959491301</v>
      </c>
    </row>
    <row r="60" spans="1:49" ht="15.5" x14ac:dyDescent="0.35">
      <c r="A60" s="4" t="s">
        <v>116</v>
      </c>
      <c r="B60" s="21">
        <f>+E60/(E60+E61)</f>
        <v>0.30468201084430008</v>
      </c>
      <c r="E60" s="28">
        <f>E47/100*E59</f>
        <v>2399.6877444637362</v>
      </c>
      <c r="F60" s="28"/>
      <c r="G60" s="28">
        <f t="shared" ref="G60:W60" si="30">G47/100*G59</f>
        <v>1028.5523759695088</v>
      </c>
      <c r="H60" s="28"/>
      <c r="I60" s="28">
        <f t="shared" si="30"/>
        <v>206.18726309228194</v>
      </c>
      <c r="J60" s="28"/>
      <c r="K60" s="28">
        <f t="shared" si="30"/>
        <v>200.50174942007195</v>
      </c>
      <c r="L60" s="28"/>
      <c r="M60" s="28">
        <f t="shared" si="30"/>
        <v>40.553592394445744</v>
      </c>
      <c r="N60" s="28"/>
      <c r="O60" s="28">
        <f t="shared" si="30"/>
        <v>2122.9128847706884</v>
      </c>
      <c r="P60" s="28"/>
      <c r="Q60" s="28">
        <f t="shared" si="30"/>
        <v>797.78361540903916</v>
      </c>
      <c r="R60" s="28"/>
      <c r="S60" s="28">
        <f t="shared" si="30"/>
        <v>109.12372420644058</v>
      </c>
      <c r="T60" s="28"/>
      <c r="U60" s="28">
        <f t="shared" si="30"/>
        <v>0</v>
      </c>
      <c r="V60" s="28"/>
      <c r="W60" s="28">
        <f t="shared" si="30"/>
        <v>135.23925714759099</v>
      </c>
      <c r="X60" s="28">
        <f t="shared" si="27"/>
        <v>7040.5422068738044</v>
      </c>
    </row>
    <row r="61" spans="1:49" ht="15.5" x14ac:dyDescent="0.35">
      <c r="A61" s="29" t="s">
        <v>114</v>
      </c>
      <c r="B61" s="21">
        <f>1-B60</f>
        <v>0.69531798915569998</v>
      </c>
      <c r="E61" s="30">
        <f>E59-E60</f>
        <v>5476.3523860775949</v>
      </c>
      <c r="F61" s="30"/>
      <c r="G61" s="30">
        <f t="shared" ref="G61:W61" si="31">G59-G60</f>
        <v>2847.8439596939315</v>
      </c>
      <c r="H61" s="30"/>
      <c r="I61" s="30">
        <f t="shared" si="31"/>
        <v>794.85511180815217</v>
      </c>
      <c r="J61" s="30"/>
      <c r="K61" s="30">
        <f t="shared" si="31"/>
        <v>564.88577745800376</v>
      </c>
      <c r="L61" s="30"/>
      <c r="M61" s="30">
        <f t="shared" si="31"/>
        <v>107.94361944623144</v>
      </c>
      <c r="N61" s="30"/>
      <c r="O61" s="30">
        <f t="shared" si="31"/>
        <v>6541.2842737638694</v>
      </c>
      <c r="P61" s="30"/>
      <c r="Q61" s="30">
        <f t="shared" si="31"/>
        <v>2214.3972576919709</v>
      </c>
      <c r="R61" s="30"/>
      <c r="S61" s="30">
        <f t="shared" si="31"/>
        <v>122.96871857313312</v>
      </c>
      <c r="T61" s="30"/>
      <c r="U61" s="30">
        <f t="shared" si="31"/>
        <v>2.2490263479160042</v>
      </c>
      <c r="V61" s="30"/>
      <c r="W61" s="30">
        <f t="shared" si="31"/>
        <v>565.11662175669062</v>
      </c>
      <c r="X61" s="30">
        <f>X59-X60</f>
        <v>19237.896752617497</v>
      </c>
      <c r="Y61" s="3"/>
    </row>
    <row r="62" spans="1:49" ht="15.5" x14ac:dyDescent="0.35">
      <c r="A62" s="29" t="s">
        <v>236</v>
      </c>
      <c r="B62" s="21"/>
      <c r="E62" s="3">
        <f>0.0028*E40</f>
        <v>9.6582880993476614</v>
      </c>
      <c r="F62" s="3"/>
      <c r="G62" s="3">
        <f>0.0028*G40</f>
        <v>4.832035281913182</v>
      </c>
      <c r="H62" s="3"/>
      <c r="I62" s="3">
        <f>0.0028*I40</f>
        <v>1.536053998415063</v>
      </c>
      <c r="J62" s="3"/>
      <c r="K62" s="3">
        <f>0.0028*K40</f>
        <v>0.9316958652510362</v>
      </c>
      <c r="L62" s="3"/>
      <c r="M62" s="3">
        <f>0.0028*M40</f>
        <v>0.23005164673860792</v>
      </c>
      <c r="N62" s="3"/>
      <c r="O62" s="3">
        <f>0.0028*O40</f>
        <v>12.350679498885935</v>
      </c>
      <c r="P62" s="3"/>
      <c r="Q62" s="3">
        <f>0.0028*Q40</f>
        <v>3.4094031068310215</v>
      </c>
      <c r="R62" s="3"/>
      <c r="S62" s="3">
        <f>0.0028*S40</f>
        <v>0.22057241345368112</v>
      </c>
      <c r="T62" s="3"/>
      <c r="U62" s="3">
        <f>0.0028*U40</f>
        <v>1.3553606071141248E-2</v>
      </c>
      <c r="V62" s="3"/>
      <c r="W62" s="3">
        <f>0.0028*W40</f>
        <v>0.7356015885783912</v>
      </c>
      <c r="X62" s="3">
        <f>0.0028*X40</f>
        <v>33.917935105485718</v>
      </c>
      <c r="Y62" s="3"/>
    </row>
    <row r="63" spans="1:49" ht="15.5" x14ac:dyDescent="0.35">
      <c r="A63" s="29" t="s">
        <v>237</v>
      </c>
      <c r="B63" s="21"/>
      <c r="E63" s="3">
        <f>0.0028*E39</f>
        <v>10.438464449924652</v>
      </c>
      <c r="F63" s="3"/>
      <c r="G63" s="3">
        <f>0.0028*G39</f>
        <v>5.1603198298632202</v>
      </c>
      <c r="H63" s="3"/>
      <c r="I63" s="3">
        <f>0.0028*I39</f>
        <v>2.1616873219090231</v>
      </c>
      <c r="J63" s="3"/>
      <c r="K63" s="3">
        <f>0.0028*K39</f>
        <v>1.3072672354011454</v>
      </c>
      <c r="L63" s="3"/>
      <c r="M63" s="3">
        <f>0.0028*M39</f>
        <v>0.22062804880383541</v>
      </c>
      <c r="N63" s="3"/>
      <c r="O63" s="3">
        <f>0.0028*O39</f>
        <v>16.103723474017411</v>
      </c>
      <c r="P63" s="3"/>
      <c r="Q63" s="3">
        <f>0.0028*Q39</f>
        <v>3.8839838392839678</v>
      </c>
      <c r="R63" s="3"/>
      <c r="S63" s="3">
        <f>0.0028*S39</f>
        <v>0.2252001302530337</v>
      </c>
      <c r="T63" s="3"/>
      <c r="U63" s="3">
        <f>0.0028*U39</f>
        <v>8.1374805000596663E-3</v>
      </c>
      <c r="V63" s="3"/>
      <c r="W63" s="3">
        <f>0.0028*W39</f>
        <v>0.79035200856086585</v>
      </c>
      <c r="X63" s="3">
        <f>0.0028*X39</f>
        <v>40.299763818517221</v>
      </c>
      <c r="Y63" s="3"/>
    </row>
    <row r="64" spans="1:49" ht="15.5" x14ac:dyDescent="0.35">
      <c r="A64" s="29" t="s">
        <v>119</v>
      </c>
      <c r="B64" s="21"/>
      <c r="E64" s="3">
        <f>+E62+E56+E63</f>
        <v>42.211586449709259</v>
      </c>
      <c r="F64" s="3"/>
      <c r="G64" s="3">
        <f>+G62+G56+G63</f>
        <v>20.87674113249204</v>
      </c>
      <c r="H64" s="3"/>
      <c r="I64" s="3">
        <f>+I62+I56+I63</f>
        <v>6.5085301788491705</v>
      </c>
      <c r="J64" s="3"/>
      <c r="K64" s="3">
        <f>+K62+K56+K63</f>
        <v>4.388065663085607</v>
      </c>
      <c r="L64" s="3"/>
      <c r="M64" s="3">
        <f>+M62+M56+M63</f>
        <v>0.86763937580106365</v>
      </c>
      <c r="N64" s="3"/>
      <c r="O64" s="3">
        <f>+O62+O56+O63</f>
        <v>52.78227305302444</v>
      </c>
      <c r="P64" s="3"/>
      <c r="Q64" s="3">
        <f>+Q62+Q56+Q63</f>
        <v>15.751175197902823</v>
      </c>
      <c r="R64" s="3"/>
      <c r="S64" s="3">
        <f>+S62+S56+S63</f>
        <v>1.0974560974399743</v>
      </c>
      <c r="T64" s="3"/>
      <c r="U64" s="3">
        <f>+U62+U56+U63</f>
        <v>2.8006042221185683E-2</v>
      </c>
      <c r="V64" s="3"/>
      <c r="W64" s="3">
        <f>+W62+W56+W63</f>
        <v>3.4924562655427756</v>
      </c>
      <c r="X64" s="3">
        <f>+X62+X56+X63</f>
        <v>148.00392945606833</v>
      </c>
      <c r="Y64" s="1">
        <f>+X64/X42</f>
        <v>3.8476784999345159E-3</v>
      </c>
    </row>
    <row r="65" spans="1:52" ht="15.5" x14ac:dyDescent="0.35">
      <c r="A65" s="29" t="s">
        <v>120</v>
      </c>
      <c r="B65" s="21"/>
      <c r="E65" s="16">
        <v>0.05</v>
      </c>
      <c r="F65" s="3"/>
      <c r="G65" s="16">
        <v>0.05</v>
      </c>
      <c r="H65" s="3"/>
      <c r="I65" s="16">
        <v>0.05</v>
      </c>
      <c r="J65" s="3"/>
      <c r="K65" s="16">
        <v>0.05</v>
      </c>
      <c r="L65" s="3"/>
      <c r="M65" s="16">
        <v>0.05</v>
      </c>
      <c r="N65" s="3"/>
      <c r="O65" s="16">
        <v>0.05</v>
      </c>
      <c r="P65" s="3"/>
      <c r="Q65" s="16">
        <v>0.05</v>
      </c>
      <c r="R65" s="3"/>
      <c r="S65" s="16">
        <v>0.05</v>
      </c>
      <c r="T65" s="3"/>
      <c r="U65" s="16">
        <v>0.05</v>
      </c>
      <c r="V65" s="3"/>
      <c r="W65" s="16">
        <v>0.05</v>
      </c>
      <c r="X65" s="16">
        <f>+X64/X42</f>
        <v>3.8476784999345159E-3</v>
      </c>
      <c r="Y65" s="1"/>
    </row>
    <row r="66" spans="1:52" ht="15.5" x14ac:dyDescent="0.35">
      <c r="A66" s="29"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9" t="s">
        <v>122</v>
      </c>
      <c r="E67" s="3"/>
      <c r="F67" s="3"/>
      <c r="G67" s="3"/>
      <c r="H67" s="3"/>
      <c r="I67" s="3"/>
      <c r="J67" s="3"/>
      <c r="K67" s="3"/>
      <c r="L67" s="3"/>
      <c r="M67" s="3"/>
      <c r="N67" s="3"/>
      <c r="O67" s="3"/>
      <c r="P67" s="3"/>
      <c r="Q67" s="3"/>
      <c r="R67" s="3"/>
      <c r="S67" s="3"/>
      <c r="T67" s="3"/>
      <c r="U67" s="3"/>
      <c r="V67" s="3"/>
      <c r="W67" s="3"/>
      <c r="X67" s="3"/>
    </row>
    <row r="68" spans="1:52" ht="15.5" x14ac:dyDescent="0.35">
      <c r="A68" s="29"/>
      <c r="E68" s="3"/>
      <c r="F68" s="3"/>
      <c r="G68" s="3"/>
      <c r="H68" s="3"/>
      <c r="I68" s="3"/>
      <c r="J68" s="3"/>
      <c r="K68" s="3"/>
      <c r="L68" s="3"/>
      <c r="M68" s="3"/>
      <c r="N68" s="3"/>
      <c r="O68" s="3"/>
      <c r="P68" s="3"/>
      <c r="Q68" s="3"/>
      <c r="R68" s="3"/>
      <c r="S68" s="3"/>
      <c r="T68" s="3"/>
      <c r="U68" s="3"/>
      <c r="V68" s="3"/>
      <c r="W68" s="3"/>
    </row>
    <row r="69" spans="1:52" ht="15.5" x14ac:dyDescent="0.35">
      <c r="A69" s="22" t="s">
        <v>123</v>
      </c>
      <c r="D69" s="31" t="s">
        <v>124</v>
      </c>
    </row>
    <row r="70" spans="1:52" ht="23.5" x14ac:dyDescent="0.55000000000000004">
      <c r="A70" s="14" t="s">
        <v>125</v>
      </c>
      <c r="B70" s="8"/>
      <c r="D70" s="4" t="s">
        <v>72</v>
      </c>
      <c r="E70" s="4"/>
      <c r="F70" s="4" t="s">
        <v>73</v>
      </c>
      <c r="G70" s="4"/>
      <c r="H70" s="4" t="s">
        <v>80</v>
      </c>
      <c r="I70" s="4"/>
      <c r="J70" s="4" t="s">
        <v>75</v>
      </c>
      <c r="K70" s="4"/>
      <c r="L70" s="4" t="s">
        <v>76</v>
      </c>
      <c r="M70" s="4"/>
      <c r="N70" s="4" t="s">
        <v>77</v>
      </c>
      <c r="O70" s="4"/>
      <c r="P70" s="4" t="s">
        <v>78</v>
      </c>
      <c r="Q70" s="4"/>
      <c r="R70" s="4" t="s">
        <v>79</v>
      </c>
      <c r="S70" s="4"/>
      <c r="T70" s="4" t="s">
        <v>81</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79</v>
      </c>
      <c r="AJ71" s="4" t="s">
        <v>81</v>
      </c>
      <c r="AK71" s="4" t="s">
        <v>9</v>
      </c>
      <c r="AL71" s="4" t="s">
        <v>10</v>
      </c>
    </row>
    <row r="72" spans="1:52" ht="15.5" x14ac:dyDescent="0.35">
      <c r="A72" s="4" t="s">
        <v>128</v>
      </c>
      <c r="B72" s="8"/>
      <c r="C72" s="8" t="s">
        <v>129</v>
      </c>
      <c r="D72" s="8" t="s">
        <v>130</v>
      </c>
      <c r="E72" s="4" t="s">
        <v>58</v>
      </c>
      <c r="F72" s="8" t="s">
        <v>130</v>
      </c>
      <c r="G72" s="4" t="s">
        <v>58</v>
      </c>
      <c r="H72" s="8" t="s">
        <v>130</v>
      </c>
      <c r="I72" s="4" t="s">
        <v>58</v>
      </c>
      <c r="J72" s="8" t="s">
        <v>130</v>
      </c>
      <c r="K72" s="4" t="s">
        <v>58</v>
      </c>
      <c r="L72" s="8" t="s">
        <v>130</v>
      </c>
      <c r="M72" s="4" t="s">
        <v>58</v>
      </c>
      <c r="N72" s="8" t="s">
        <v>130</v>
      </c>
      <c r="O72" s="4" t="s">
        <v>58</v>
      </c>
      <c r="P72" s="8" t="s">
        <v>130</v>
      </c>
      <c r="Q72" s="4" t="s">
        <v>58</v>
      </c>
      <c r="R72" s="8" t="s">
        <v>130</v>
      </c>
      <c r="S72" s="4" t="s">
        <v>58</v>
      </c>
      <c r="T72" s="8" t="s">
        <v>130</v>
      </c>
      <c r="U72" s="4" t="s">
        <v>58</v>
      </c>
      <c r="V72" s="8" t="s">
        <v>130</v>
      </c>
      <c r="W72" s="4" t="s">
        <v>58</v>
      </c>
      <c r="X72" s="4"/>
      <c r="AA72" s="4" t="s">
        <v>128</v>
      </c>
    </row>
    <row r="73" spans="1:52" ht="15.5" x14ac:dyDescent="0.35">
      <c r="A73" s="5" t="s">
        <v>131</v>
      </c>
      <c r="C73">
        <v>3</v>
      </c>
      <c r="D73" s="16">
        <v>1</v>
      </c>
      <c r="E73" s="3">
        <f>+$D73*E57</f>
        <v>6.7379920622728253</v>
      </c>
      <c r="F73" s="16">
        <v>1</v>
      </c>
      <c r="G73" s="3">
        <f>+$D73*G57</f>
        <v>2.8880331455220865</v>
      </c>
      <c r="H73" s="16">
        <v>1</v>
      </c>
      <c r="I73" s="3">
        <f>+$D73*I57</f>
        <v>0.57894538373284132</v>
      </c>
      <c r="J73" s="16">
        <v>1</v>
      </c>
      <c r="K73" s="3">
        <f>+$D73*K57</f>
        <v>0.56298124586462239</v>
      </c>
      <c r="L73" s="16">
        <v>1</v>
      </c>
      <c r="M73" s="3">
        <f>+$D73*M57</f>
        <v>0.11386889160093068</v>
      </c>
      <c r="N73" s="16">
        <v>1</v>
      </c>
      <c r="O73" s="3">
        <f>+$D73*O57</f>
        <v>5.9608464474106766</v>
      </c>
      <c r="P73" s="16">
        <v>1</v>
      </c>
      <c r="Q73" s="3">
        <f>+$D73*Q57</f>
        <v>2.2400663088099773</v>
      </c>
      <c r="R73" s="16">
        <v>1</v>
      </c>
      <c r="S73" s="3">
        <f>+$D73*S57</f>
        <v>0.30640435998599441</v>
      </c>
      <c r="T73" s="16">
        <v>1</v>
      </c>
      <c r="U73" s="3">
        <f>+$D73*U57</f>
        <v>0</v>
      </c>
      <c r="V73" s="16">
        <v>1</v>
      </c>
      <c r="W73" s="3">
        <f>+$D73*W57</f>
        <v>0.37973317289736741</v>
      </c>
      <c r="X73" s="3">
        <f>+E73+G73+I73+K73+M73+O73+Q73+S73+U73+W73</f>
        <v>19.768871018097318</v>
      </c>
      <c r="AA73" s="5" t="s">
        <v>131</v>
      </c>
      <c r="AB73" s="3">
        <f>+E73</f>
        <v>6.7379920622728253</v>
      </c>
      <c r="AC73" s="3">
        <f>+G73</f>
        <v>2.8880331455220865</v>
      </c>
      <c r="AD73" s="3">
        <f>+I73</f>
        <v>0.57894538373284132</v>
      </c>
      <c r="AE73" s="3">
        <f>+K73</f>
        <v>0.56298124586462239</v>
      </c>
      <c r="AF73" s="3">
        <f>+M73</f>
        <v>0.11386889160093068</v>
      </c>
      <c r="AG73" s="3">
        <f>+O73</f>
        <v>5.9608464474106766</v>
      </c>
      <c r="AH73" s="3">
        <f>+Q73</f>
        <v>2.2400663088099773</v>
      </c>
      <c r="AI73" s="3">
        <f>+S73</f>
        <v>0.30640435998599441</v>
      </c>
      <c r="AJ73" s="3">
        <f>+U73</f>
        <v>0</v>
      </c>
      <c r="AK73" s="3">
        <f>+W73</f>
        <v>0.37973317289736741</v>
      </c>
      <c r="AL73" s="3">
        <f>SUM(AB73:AK73)</f>
        <v>19.768871018097318</v>
      </c>
    </row>
    <row r="74" spans="1:52" ht="15.5" x14ac:dyDescent="0.35">
      <c r="A74" s="5" t="s">
        <v>132</v>
      </c>
      <c r="C74">
        <v>15</v>
      </c>
      <c r="D74" s="16">
        <v>0</v>
      </c>
      <c r="E74" s="3">
        <f>+$D74*E57</f>
        <v>0</v>
      </c>
      <c r="F74" s="16">
        <v>0</v>
      </c>
      <c r="G74" s="3">
        <f>+$D74*G57</f>
        <v>0</v>
      </c>
      <c r="H74" s="16">
        <v>0</v>
      </c>
      <c r="I74" s="3">
        <f>+$D74*I57</f>
        <v>0</v>
      </c>
      <c r="J74" s="16">
        <v>0</v>
      </c>
      <c r="K74" s="3">
        <f>+$D74*K57</f>
        <v>0</v>
      </c>
      <c r="L74" s="16">
        <v>0</v>
      </c>
      <c r="M74" s="3">
        <f>+$D74*M57</f>
        <v>0</v>
      </c>
      <c r="N74" s="16">
        <v>0</v>
      </c>
      <c r="O74" s="3">
        <f>+$D74*O57</f>
        <v>0</v>
      </c>
      <c r="P74" s="16">
        <v>0</v>
      </c>
      <c r="Q74" s="3">
        <f>+$D74*Q57</f>
        <v>0</v>
      </c>
      <c r="R74" s="16">
        <v>0</v>
      </c>
      <c r="S74" s="3">
        <f>+$D74*S57</f>
        <v>0</v>
      </c>
      <c r="T74" s="16">
        <v>0</v>
      </c>
      <c r="U74" s="3">
        <f>+$D74*U57</f>
        <v>0</v>
      </c>
      <c r="V74" s="16">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6">
        <v>0</v>
      </c>
      <c r="E75" s="3">
        <f>+$D75*E57</f>
        <v>0</v>
      </c>
      <c r="F75" s="16">
        <v>0</v>
      </c>
      <c r="G75" s="3">
        <f>+$D75*G57</f>
        <v>0</v>
      </c>
      <c r="H75" s="16">
        <v>0</v>
      </c>
      <c r="I75" s="3">
        <f>+$D75*I57</f>
        <v>0</v>
      </c>
      <c r="J75" s="16">
        <v>0</v>
      </c>
      <c r="K75" s="3">
        <f>+$D75*K57</f>
        <v>0</v>
      </c>
      <c r="L75" s="16">
        <v>0</v>
      </c>
      <c r="M75" s="3">
        <f>+$D75*M57</f>
        <v>0</v>
      </c>
      <c r="N75" s="16">
        <v>0</v>
      </c>
      <c r="O75" s="3">
        <f>+$D75*O57</f>
        <v>0</v>
      </c>
      <c r="P75" s="16">
        <v>0</v>
      </c>
      <c r="Q75" s="3">
        <f>+$D75*Q57</f>
        <v>0</v>
      </c>
      <c r="R75" s="16">
        <v>0</v>
      </c>
      <c r="S75" s="3">
        <f>+$D75*S57</f>
        <v>0</v>
      </c>
      <c r="T75" s="16">
        <v>0</v>
      </c>
      <c r="U75" s="3">
        <f>+$D75*U57</f>
        <v>0</v>
      </c>
      <c r="V75" s="16">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6">
        <v>0</v>
      </c>
      <c r="E76" s="3">
        <f>+$D76*E57</f>
        <v>0</v>
      </c>
      <c r="F76" s="16">
        <v>0</v>
      </c>
      <c r="G76" s="3">
        <f>+$D76*G57</f>
        <v>0</v>
      </c>
      <c r="H76" s="16">
        <v>0</v>
      </c>
      <c r="I76" s="3">
        <f>+$D76*I57</f>
        <v>0</v>
      </c>
      <c r="J76" s="16">
        <v>0</v>
      </c>
      <c r="K76" s="3">
        <f>+$D76*K57</f>
        <v>0</v>
      </c>
      <c r="L76" s="16">
        <v>0</v>
      </c>
      <c r="M76" s="3">
        <f>+$D76*M57</f>
        <v>0</v>
      </c>
      <c r="N76" s="16">
        <v>0</v>
      </c>
      <c r="O76" s="3">
        <f>+$D76*O57</f>
        <v>0</v>
      </c>
      <c r="P76" s="16">
        <v>0</v>
      </c>
      <c r="Q76" s="3">
        <f>+$D76*Q57</f>
        <v>0</v>
      </c>
      <c r="R76" s="16">
        <v>0</v>
      </c>
      <c r="S76" s="3">
        <f>+$D76*S57</f>
        <v>0</v>
      </c>
      <c r="T76" s="16">
        <v>0</v>
      </c>
      <c r="U76" s="3">
        <f>+$D76*U57</f>
        <v>0</v>
      </c>
      <c r="V76" s="16">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6">
        <f t="shared" ref="D77:V77" si="33">SUM(D73:D76)</f>
        <v>1</v>
      </c>
      <c r="E77" s="28">
        <f>SUM(E73:E76)</f>
        <v>6.7379920622728253</v>
      </c>
      <c r="F77" s="16">
        <f t="shared" si="33"/>
        <v>1</v>
      </c>
      <c r="G77" s="28">
        <f>SUM(G73:G76)</f>
        <v>2.8880331455220865</v>
      </c>
      <c r="H77" s="16">
        <f t="shared" si="33"/>
        <v>1</v>
      </c>
      <c r="I77" s="28">
        <f>SUM(I73:I76)</f>
        <v>0.57894538373284132</v>
      </c>
      <c r="J77" s="16">
        <f t="shared" si="33"/>
        <v>1</v>
      </c>
      <c r="K77" s="28">
        <f>SUM(K73:K76)</f>
        <v>0.56298124586462239</v>
      </c>
      <c r="L77" s="16">
        <f t="shared" si="33"/>
        <v>1</v>
      </c>
      <c r="M77" s="28">
        <f>SUM(M73:M76)</f>
        <v>0.11386889160093068</v>
      </c>
      <c r="N77" s="16">
        <f t="shared" si="33"/>
        <v>1</v>
      </c>
      <c r="O77" s="28">
        <f>SUM(O73:O76)</f>
        <v>5.9608464474106766</v>
      </c>
      <c r="P77" s="16">
        <f t="shared" si="33"/>
        <v>1</v>
      </c>
      <c r="Q77" s="28">
        <f>SUM(Q73:Q76)</f>
        <v>2.2400663088099773</v>
      </c>
      <c r="R77" s="16">
        <f t="shared" si="33"/>
        <v>1</v>
      </c>
      <c r="S77" s="28">
        <f>SUM(S73:S76)</f>
        <v>0.30640435998599441</v>
      </c>
      <c r="T77" s="16">
        <f t="shared" si="33"/>
        <v>1</v>
      </c>
      <c r="U77" s="28">
        <f>SUM(U73:U76)</f>
        <v>0</v>
      </c>
      <c r="V77" s="16">
        <f t="shared" si="33"/>
        <v>1</v>
      </c>
      <c r="W77" s="28">
        <f>SUM(W73:W76)</f>
        <v>0.37973317289736741</v>
      </c>
      <c r="X77" s="3">
        <f t="shared" si="32"/>
        <v>19.768871018097318</v>
      </c>
      <c r="Y77" s="3"/>
      <c r="AA77" s="5"/>
      <c r="AB77" s="4" t="s">
        <v>0</v>
      </c>
      <c r="AC77" s="4" t="s">
        <v>1</v>
      </c>
      <c r="AD77" s="4" t="s">
        <v>2</v>
      </c>
      <c r="AE77" s="4" t="s">
        <v>3</v>
      </c>
      <c r="AF77" s="4" t="s">
        <v>4</v>
      </c>
      <c r="AG77" s="4" t="s">
        <v>5</v>
      </c>
      <c r="AH77" s="4" t="s">
        <v>6</v>
      </c>
      <c r="AI77" s="4" t="s">
        <v>79</v>
      </c>
      <c r="AJ77" s="4" t="s">
        <v>81</v>
      </c>
      <c r="AK77" s="4" t="s">
        <v>9</v>
      </c>
      <c r="AL77" s="4" t="s">
        <v>10</v>
      </c>
      <c r="AO77" s="4" t="s">
        <v>0</v>
      </c>
      <c r="AP77" s="4" t="s">
        <v>1</v>
      </c>
      <c r="AQ77" s="4" t="s">
        <v>2</v>
      </c>
      <c r="AR77" s="4" t="s">
        <v>3</v>
      </c>
      <c r="AS77" s="4" t="s">
        <v>4</v>
      </c>
      <c r="AT77" s="4" t="s">
        <v>5</v>
      </c>
      <c r="AU77" s="4" t="s">
        <v>6</v>
      </c>
      <c r="AV77" s="4" t="s">
        <v>7</v>
      </c>
      <c r="AW77" s="4" t="s">
        <v>8</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2399.6877444637362</v>
      </c>
      <c r="AC78" s="3">
        <f>+G60</f>
        <v>1028.5523759695088</v>
      </c>
      <c r="AD78" s="3">
        <f>+I60</f>
        <v>206.18726309228194</v>
      </c>
      <c r="AE78" s="3">
        <f>+K60</f>
        <v>200.50174942007195</v>
      </c>
      <c r="AF78" s="3">
        <f>+M60</f>
        <v>40.553592394445744</v>
      </c>
      <c r="AG78" s="3">
        <f>+O60</f>
        <v>2122.9128847706884</v>
      </c>
      <c r="AH78" s="3">
        <f>+Q60</f>
        <v>797.78361540903916</v>
      </c>
      <c r="AI78" s="3">
        <f>+S60</f>
        <v>109.12372420644058</v>
      </c>
      <c r="AJ78" s="3">
        <f>+U60</f>
        <v>0</v>
      </c>
      <c r="AK78" s="3">
        <f>+W60</f>
        <v>135.23925714759099</v>
      </c>
      <c r="AL78" s="3">
        <f>+X60</f>
        <v>7040.5422068738044</v>
      </c>
      <c r="AN78" t="s">
        <v>137</v>
      </c>
      <c r="AO78" s="3">
        <f>+AB$78*AB79</f>
        <v>2399.6877444637362</v>
      </c>
      <c r="AP78" s="3">
        <f t="shared" ref="AP78:AX78" si="34">+AC$78*AC79</f>
        <v>1028.5523759695088</v>
      </c>
      <c r="AQ78" s="3">
        <f t="shared" si="34"/>
        <v>206.18726309228194</v>
      </c>
      <c r="AR78" s="3">
        <f t="shared" si="34"/>
        <v>200.50174942007195</v>
      </c>
      <c r="AS78" s="3">
        <f t="shared" si="34"/>
        <v>40.553592394445744</v>
      </c>
      <c r="AT78" s="3">
        <f t="shared" si="34"/>
        <v>2122.9128847706884</v>
      </c>
      <c r="AU78" s="3">
        <f t="shared" si="34"/>
        <v>797.78361540903916</v>
      </c>
      <c r="AV78" s="3">
        <f t="shared" si="34"/>
        <v>109.12372420644058</v>
      </c>
      <c r="AW78" s="3">
        <f t="shared" si="34"/>
        <v>0</v>
      </c>
      <c r="AX78" s="3">
        <f t="shared" si="34"/>
        <v>135.23925714759099</v>
      </c>
      <c r="AY78" s="3">
        <f>SUM(AO78:AX78)</f>
        <v>7040.5422068738044</v>
      </c>
      <c r="AZ78" t="s">
        <v>138</v>
      </c>
    </row>
    <row r="79" spans="1:52" ht="15.5" x14ac:dyDescent="0.35">
      <c r="A79" s="5" t="s">
        <v>139</v>
      </c>
      <c r="B79" t="s">
        <v>140</v>
      </c>
      <c r="C79">
        <v>3</v>
      </c>
      <c r="D79" s="16">
        <v>1</v>
      </c>
      <c r="E79" s="3">
        <f t="shared" ref="E79:E84" si="35">+$D79*E$60</f>
        <v>2399.6877444637362</v>
      </c>
      <c r="F79" s="16">
        <v>1</v>
      </c>
      <c r="G79" s="3">
        <f>+$F79*G$60</f>
        <v>1028.5523759695088</v>
      </c>
      <c r="H79" s="16">
        <v>1</v>
      </c>
      <c r="I79" s="3">
        <f t="shared" ref="I79:I84" si="36">+$H79*I$60</f>
        <v>206.18726309228194</v>
      </c>
      <c r="J79" s="16">
        <v>1</v>
      </c>
      <c r="K79" s="3">
        <f t="shared" ref="K79:K84" si="37">+$J79*K$60</f>
        <v>200.50174942007195</v>
      </c>
      <c r="L79" s="16">
        <v>1</v>
      </c>
      <c r="M79" s="3">
        <f t="shared" ref="M79:M84" si="38">+$L79*M$60</f>
        <v>40.553592394445744</v>
      </c>
      <c r="N79" s="16">
        <v>1</v>
      </c>
      <c r="O79" s="3">
        <f t="shared" ref="O79:O84" si="39">+$N79*O$60</f>
        <v>2122.9128847706884</v>
      </c>
      <c r="P79" s="16">
        <v>1</v>
      </c>
      <c r="Q79" s="3">
        <f t="shared" ref="Q79:Q84" si="40">+$P79*Q$60</f>
        <v>797.78361540903916</v>
      </c>
      <c r="R79" s="16">
        <v>1</v>
      </c>
      <c r="S79" s="3">
        <f t="shared" ref="S79:S84" si="41">+$R79*S$60</f>
        <v>109.12372420644058</v>
      </c>
      <c r="T79" s="16">
        <v>1</v>
      </c>
      <c r="U79" s="3">
        <f t="shared" ref="U79:U84" si="42">+$T79*U$60</f>
        <v>0</v>
      </c>
      <c r="V79" s="16">
        <v>1</v>
      </c>
      <c r="W79" s="3">
        <f t="shared" ref="W79:W84" si="43">+$V79*W$60</f>
        <v>135.23925714759099</v>
      </c>
      <c r="X79" s="3">
        <f>+E79+G79+I79+K79+M79+O79+Q79+S79+U79+W79</f>
        <v>7040.5422068738044</v>
      </c>
      <c r="AA79" t="s">
        <v>139</v>
      </c>
      <c r="AB79" s="16">
        <f t="shared" ref="AB79:AB84" si="44">+D79</f>
        <v>1</v>
      </c>
      <c r="AC79" s="16">
        <f t="shared" ref="AC79:AC84" si="45">+F79</f>
        <v>1</v>
      </c>
      <c r="AD79" s="16">
        <f t="shared" ref="AD79:AD84" si="46">+H79</f>
        <v>1</v>
      </c>
      <c r="AE79" s="16">
        <f t="shared" ref="AE79:AE84" si="47">+J79</f>
        <v>1</v>
      </c>
      <c r="AF79" s="16">
        <f t="shared" ref="AF79:AF84" si="48">+L79</f>
        <v>1</v>
      </c>
      <c r="AG79" s="16">
        <f t="shared" ref="AG79:AG84" si="49">+N79</f>
        <v>1</v>
      </c>
      <c r="AH79" s="16">
        <f t="shared" ref="AH79:AH84" si="50">+P79</f>
        <v>1</v>
      </c>
      <c r="AI79" s="16">
        <f t="shared" ref="AI79:AI84" si="51">+R79</f>
        <v>1</v>
      </c>
      <c r="AJ79" s="16">
        <f t="shared" ref="AJ79:AJ84" si="52">+T79</f>
        <v>1</v>
      </c>
      <c r="AK79" s="16">
        <f t="shared" ref="AK79:AK84" si="53">+V79</f>
        <v>1</v>
      </c>
      <c r="AN79" t="s">
        <v>141</v>
      </c>
      <c r="AO79" s="3">
        <f t="shared" ref="AO79:AX84" si="54">+AB79*AO$78</f>
        <v>2399.6877444637362</v>
      </c>
      <c r="AP79" s="3">
        <f t="shared" si="54"/>
        <v>1028.5523759695088</v>
      </c>
      <c r="AQ79" s="3">
        <f t="shared" si="54"/>
        <v>206.18726309228194</v>
      </c>
      <c r="AR79" s="3">
        <f t="shared" si="54"/>
        <v>200.50174942007195</v>
      </c>
      <c r="AS79" s="3">
        <f t="shared" si="54"/>
        <v>40.553592394445744</v>
      </c>
      <c r="AT79" s="3">
        <f t="shared" si="54"/>
        <v>2122.9128847706884</v>
      </c>
      <c r="AU79" s="3">
        <f t="shared" si="54"/>
        <v>797.78361540903916</v>
      </c>
      <c r="AV79" s="3">
        <f t="shared" si="54"/>
        <v>109.12372420644058</v>
      </c>
      <c r="AW79" s="3">
        <f t="shared" si="54"/>
        <v>0</v>
      </c>
      <c r="AX79" s="3">
        <f t="shared" si="54"/>
        <v>135.23925714759099</v>
      </c>
      <c r="AY79" s="3">
        <f t="shared" ref="AY79:AY84" si="55">SUM(AO79:AX79)</f>
        <v>7040.5422068738044</v>
      </c>
      <c r="AZ79" t="s">
        <v>141</v>
      </c>
    </row>
    <row r="80" spans="1:52" ht="15.5" x14ac:dyDescent="0.35">
      <c r="A80" s="5" t="s">
        <v>142</v>
      </c>
      <c r="B80" t="s">
        <v>143</v>
      </c>
      <c r="C80">
        <v>15</v>
      </c>
      <c r="D80" s="16">
        <v>0</v>
      </c>
      <c r="E80" s="3">
        <f t="shared" si="35"/>
        <v>0</v>
      </c>
      <c r="F80" s="16">
        <v>0</v>
      </c>
      <c r="G80" s="3">
        <f>+$F80*G$60</f>
        <v>0</v>
      </c>
      <c r="H80" s="16">
        <v>0</v>
      </c>
      <c r="I80" s="3">
        <f t="shared" si="36"/>
        <v>0</v>
      </c>
      <c r="J80" s="16">
        <v>0</v>
      </c>
      <c r="K80" s="3">
        <f t="shared" si="37"/>
        <v>0</v>
      </c>
      <c r="L80" s="16">
        <v>0</v>
      </c>
      <c r="M80" s="3">
        <f t="shared" si="38"/>
        <v>0</v>
      </c>
      <c r="N80" s="16">
        <v>0</v>
      </c>
      <c r="O80" s="3">
        <f t="shared" si="39"/>
        <v>0</v>
      </c>
      <c r="P80" s="16">
        <v>0</v>
      </c>
      <c r="Q80" s="3">
        <f t="shared" si="40"/>
        <v>0</v>
      </c>
      <c r="R80" s="16">
        <v>0</v>
      </c>
      <c r="S80" s="3">
        <f t="shared" si="41"/>
        <v>0</v>
      </c>
      <c r="T80" s="16">
        <v>0</v>
      </c>
      <c r="U80" s="3">
        <f t="shared" si="42"/>
        <v>0</v>
      </c>
      <c r="V80" s="16">
        <v>0</v>
      </c>
      <c r="W80" s="3">
        <f t="shared" si="43"/>
        <v>0</v>
      </c>
      <c r="X80" s="3">
        <f t="shared" ref="X80:X85" si="56">+E80+G80+I80+K80+M80+O80+Q80+S80+U80+W80</f>
        <v>0</v>
      </c>
      <c r="AA80" t="s">
        <v>142</v>
      </c>
      <c r="AB80" s="16">
        <f t="shared" si="44"/>
        <v>0</v>
      </c>
      <c r="AC80" s="16">
        <f t="shared" si="45"/>
        <v>0</v>
      </c>
      <c r="AD80" s="16">
        <f t="shared" si="46"/>
        <v>0</v>
      </c>
      <c r="AE80" s="16">
        <f t="shared" si="47"/>
        <v>0</v>
      </c>
      <c r="AF80" s="16">
        <f t="shared" si="48"/>
        <v>0</v>
      </c>
      <c r="AG80" s="16">
        <f t="shared" si="49"/>
        <v>0</v>
      </c>
      <c r="AH80" s="16">
        <f t="shared" si="50"/>
        <v>0</v>
      </c>
      <c r="AI80" s="16">
        <f t="shared" si="51"/>
        <v>0</v>
      </c>
      <c r="AJ80" s="16">
        <f t="shared" si="52"/>
        <v>0</v>
      </c>
      <c r="AK80" s="16">
        <f t="shared" si="53"/>
        <v>0</v>
      </c>
      <c r="AN80" t="s">
        <v>144</v>
      </c>
      <c r="AO80" s="3">
        <f t="shared" si="54"/>
        <v>0</v>
      </c>
      <c r="AP80" s="3">
        <f t="shared" si="54"/>
        <v>0</v>
      </c>
      <c r="AQ80" s="3">
        <f t="shared" si="54"/>
        <v>0</v>
      </c>
      <c r="AR80" s="3">
        <f t="shared" si="54"/>
        <v>0</v>
      </c>
      <c r="AS80" s="3">
        <f t="shared" si="54"/>
        <v>0</v>
      </c>
      <c r="AT80" s="3">
        <f t="shared" si="54"/>
        <v>0</v>
      </c>
      <c r="AU80" s="3">
        <f t="shared" si="54"/>
        <v>0</v>
      </c>
      <c r="AV80" s="3">
        <f t="shared" si="54"/>
        <v>0</v>
      </c>
      <c r="AW80" s="3">
        <f t="shared" si="54"/>
        <v>0</v>
      </c>
      <c r="AX80" s="3">
        <f t="shared" si="54"/>
        <v>0</v>
      </c>
      <c r="AY80" s="3">
        <f t="shared" si="55"/>
        <v>0</v>
      </c>
      <c r="AZ80" t="s">
        <v>144</v>
      </c>
    </row>
    <row r="81" spans="1:52" ht="15.5" x14ac:dyDescent="0.35">
      <c r="A81" s="5" t="s">
        <v>145</v>
      </c>
      <c r="B81" t="s">
        <v>146</v>
      </c>
      <c r="C81">
        <v>20</v>
      </c>
      <c r="D81" s="16">
        <v>0</v>
      </c>
      <c r="E81" s="3">
        <f t="shared" si="35"/>
        <v>0</v>
      </c>
      <c r="F81" s="16">
        <v>0</v>
      </c>
      <c r="G81" s="3">
        <f>+$F81*G$60</f>
        <v>0</v>
      </c>
      <c r="H81" s="16">
        <v>0</v>
      </c>
      <c r="I81" s="3">
        <f t="shared" si="36"/>
        <v>0</v>
      </c>
      <c r="J81" s="16">
        <v>0</v>
      </c>
      <c r="K81" s="3">
        <f t="shared" si="37"/>
        <v>0</v>
      </c>
      <c r="L81" s="16">
        <v>0</v>
      </c>
      <c r="M81" s="3">
        <f t="shared" si="38"/>
        <v>0</v>
      </c>
      <c r="N81" s="16">
        <v>0</v>
      </c>
      <c r="O81" s="3">
        <f t="shared" si="39"/>
        <v>0</v>
      </c>
      <c r="P81" s="16">
        <v>0</v>
      </c>
      <c r="Q81" s="3">
        <f t="shared" si="40"/>
        <v>0</v>
      </c>
      <c r="R81" s="16">
        <v>0</v>
      </c>
      <c r="S81" s="3">
        <f t="shared" si="41"/>
        <v>0</v>
      </c>
      <c r="T81" s="16">
        <v>0</v>
      </c>
      <c r="U81" s="3">
        <f t="shared" si="42"/>
        <v>0</v>
      </c>
      <c r="V81" s="16">
        <v>0</v>
      </c>
      <c r="W81" s="3">
        <f t="shared" si="43"/>
        <v>0</v>
      </c>
      <c r="X81" s="3">
        <f t="shared" si="56"/>
        <v>0</v>
      </c>
      <c r="AA81" t="s">
        <v>145</v>
      </c>
      <c r="AB81" s="16">
        <f t="shared" si="44"/>
        <v>0</v>
      </c>
      <c r="AC81" s="16">
        <f t="shared" si="45"/>
        <v>0</v>
      </c>
      <c r="AD81" s="16">
        <f t="shared" si="46"/>
        <v>0</v>
      </c>
      <c r="AE81" s="16">
        <f t="shared" si="47"/>
        <v>0</v>
      </c>
      <c r="AF81" s="16">
        <f t="shared" si="48"/>
        <v>0</v>
      </c>
      <c r="AG81" s="16">
        <f t="shared" si="49"/>
        <v>0</v>
      </c>
      <c r="AH81" s="16">
        <f t="shared" si="50"/>
        <v>0</v>
      </c>
      <c r="AI81" s="16">
        <f t="shared" si="51"/>
        <v>0</v>
      </c>
      <c r="AJ81" s="16">
        <f t="shared" si="52"/>
        <v>0</v>
      </c>
      <c r="AK81" s="16">
        <f t="shared" si="53"/>
        <v>0</v>
      </c>
      <c r="AN81" t="s">
        <v>145</v>
      </c>
      <c r="AO81" s="3">
        <f t="shared" si="54"/>
        <v>0</v>
      </c>
      <c r="AP81" s="3">
        <f t="shared" si="54"/>
        <v>0</v>
      </c>
      <c r="AQ81" s="3">
        <f t="shared" si="54"/>
        <v>0</v>
      </c>
      <c r="AR81" s="3">
        <f t="shared" si="54"/>
        <v>0</v>
      </c>
      <c r="AS81" s="3">
        <f t="shared" si="54"/>
        <v>0</v>
      </c>
      <c r="AT81" s="3">
        <f t="shared" si="54"/>
        <v>0</v>
      </c>
      <c r="AU81" s="3">
        <f t="shared" si="54"/>
        <v>0</v>
      </c>
      <c r="AV81" s="3">
        <f t="shared" si="54"/>
        <v>0</v>
      </c>
      <c r="AW81" s="3">
        <f t="shared" si="54"/>
        <v>0</v>
      </c>
      <c r="AX81" s="3">
        <f t="shared" si="54"/>
        <v>0</v>
      </c>
      <c r="AY81" s="3">
        <f t="shared" si="55"/>
        <v>0</v>
      </c>
      <c r="AZ81" t="s">
        <v>145</v>
      </c>
    </row>
    <row r="82" spans="1:52" ht="15.5" x14ac:dyDescent="0.35">
      <c r="A82" s="5" t="s">
        <v>147</v>
      </c>
      <c r="B82" t="s">
        <v>140</v>
      </c>
      <c r="C82">
        <v>25</v>
      </c>
      <c r="D82" s="16">
        <v>0</v>
      </c>
      <c r="E82" s="3">
        <f t="shared" si="35"/>
        <v>0</v>
      </c>
      <c r="F82" s="16">
        <v>0</v>
      </c>
      <c r="G82" s="3">
        <f>+$F82*G$60</f>
        <v>0</v>
      </c>
      <c r="H82" s="16">
        <v>0</v>
      </c>
      <c r="I82" s="3">
        <f t="shared" si="36"/>
        <v>0</v>
      </c>
      <c r="J82" s="16">
        <v>0</v>
      </c>
      <c r="K82" s="3">
        <f t="shared" si="37"/>
        <v>0</v>
      </c>
      <c r="L82" s="16">
        <v>0</v>
      </c>
      <c r="M82" s="3">
        <f t="shared" si="38"/>
        <v>0</v>
      </c>
      <c r="N82" s="16">
        <v>0</v>
      </c>
      <c r="O82" s="3">
        <f t="shared" si="39"/>
        <v>0</v>
      </c>
      <c r="P82" s="16">
        <v>0</v>
      </c>
      <c r="Q82" s="3">
        <f t="shared" si="40"/>
        <v>0</v>
      </c>
      <c r="R82" s="16">
        <v>0</v>
      </c>
      <c r="S82" s="3">
        <f t="shared" si="41"/>
        <v>0</v>
      </c>
      <c r="T82" s="16">
        <v>0</v>
      </c>
      <c r="U82" s="3">
        <f t="shared" si="42"/>
        <v>0</v>
      </c>
      <c r="V82" s="16">
        <v>0</v>
      </c>
      <c r="W82" s="3">
        <f t="shared" si="43"/>
        <v>0</v>
      </c>
      <c r="X82" s="3">
        <f t="shared" si="56"/>
        <v>0</v>
      </c>
      <c r="AA82" t="s">
        <v>147</v>
      </c>
      <c r="AB82" s="16">
        <f t="shared" si="44"/>
        <v>0</v>
      </c>
      <c r="AC82" s="16">
        <f t="shared" si="45"/>
        <v>0</v>
      </c>
      <c r="AD82" s="16">
        <f t="shared" si="46"/>
        <v>0</v>
      </c>
      <c r="AE82" s="16">
        <f t="shared" si="47"/>
        <v>0</v>
      </c>
      <c r="AF82" s="16">
        <f t="shared" si="48"/>
        <v>0</v>
      </c>
      <c r="AG82" s="16">
        <f t="shared" si="49"/>
        <v>0</v>
      </c>
      <c r="AH82" s="16">
        <f t="shared" si="50"/>
        <v>0</v>
      </c>
      <c r="AI82" s="16">
        <f t="shared" si="51"/>
        <v>0</v>
      </c>
      <c r="AJ82" s="16">
        <f t="shared" si="52"/>
        <v>0</v>
      </c>
      <c r="AK82" s="16">
        <f t="shared" si="53"/>
        <v>0</v>
      </c>
      <c r="AN82" t="s">
        <v>147</v>
      </c>
      <c r="AO82" s="3">
        <f t="shared" si="54"/>
        <v>0</v>
      </c>
      <c r="AP82" s="3">
        <f t="shared" si="54"/>
        <v>0</v>
      </c>
      <c r="AQ82" s="3">
        <f t="shared" si="54"/>
        <v>0</v>
      </c>
      <c r="AR82" s="3">
        <f t="shared" si="54"/>
        <v>0</v>
      </c>
      <c r="AS82" s="3">
        <f t="shared" si="54"/>
        <v>0</v>
      </c>
      <c r="AT82" s="3">
        <f t="shared" si="54"/>
        <v>0</v>
      </c>
      <c r="AU82" s="3">
        <f t="shared" si="54"/>
        <v>0</v>
      </c>
      <c r="AV82" s="3">
        <f t="shared" si="54"/>
        <v>0</v>
      </c>
      <c r="AW82" s="3">
        <f t="shared" si="54"/>
        <v>0</v>
      </c>
      <c r="AX82" s="3">
        <f t="shared" si="54"/>
        <v>0</v>
      </c>
      <c r="AY82" s="3">
        <f t="shared" si="55"/>
        <v>0</v>
      </c>
      <c r="AZ82" t="s">
        <v>147</v>
      </c>
    </row>
    <row r="83" spans="1:52" ht="15.5" x14ac:dyDescent="0.35">
      <c r="A83" s="5" t="s">
        <v>148</v>
      </c>
      <c r="B83" t="s">
        <v>146</v>
      </c>
      <c r="C83">
        <v>35</v>
      </c>
      <c r="D83" s="16">
        <v>0</v>
      </c>
      <c r="E83" s="3">
        <f t="shared" si="35"/>
        <v>0</v>
      </c>
      <c r="F83" s="16">
        <v>0</v>
      </c>
      <c r="G83" s="3">
        <f>+$F83*G$60</f>
        <v>0</v>
      </c>
      <c r="H83" s="16">
        <v>0</v>
      </c>
      <c r="I83" s="3">
        <f t="shared" si="36"/>
        <v>0</v>
      </c>
      <c r="J83" s="16">
        <v>0</v>
      </c>
      <c r="K83" s="3">
        <f t="shared" si="37"/>
        <v>0</v>
      </c>
      <c r="L83" s="16">
        <v>0</v>
      </c>
      <c r="M83" s="3">
        <f t="shared" si="38"/>
        <v>0</v>
      </c>
      <c r="N83" s="16">
        <v>0</v>
      </c>
      <c r="O83" s="3">
        <f t="shared" si="39"/>
        <v>0</v>
      </c>
      <c r="P83" s="16">
        <v>0</v>
      </c>
      <c r="Q83" s="3">
        <f t="shared" si="40"/>
        <v>0</v>
      </c>
      <c r="R83" s="16">
        <v>0</v>
      </c>
      <c r="S83" s="3">
        <f t="shared" si="41"/>
        <v>0</v>
      </c>
      <c r="T83" s="16">
        <v>0</v>
      </c>
      <c r="U83" s="3">
        <f t="shared" si="42"/>
        <v>0</v>
      </c>
      <c r="V83" s="16">
        <v>0</v>
      </c>
      <c r="W83" s="3">
        <f t="shared" si="43"/>
        <v>0</v>
      </c>
      <c r="X83" s="3">
        <f t="shared" si="56"/>
        <v>0</v>
      </c>
      <c r="AA83" t="s">
        <v>148</v>
      </c>
      <c r="AB83" s="16">
        <f t="shared" si="44"/>
        <v>0</v>
      </c>
      <c r="AC83" s="16">
        <f t="shared" si="45"/>
        <v>0</v>
      </c>
      <c r="AD83" s="16">
        <f t="shared" si="46"/>
        <v>0</v>
      </c>
      <c r="AE83" s="16">
        <f t="shared" si="47"/>
        <v>0</v>
      </c>
      <c r="AF83" s="16">
        <f t="shared" si="48"/>
        <v>0</v>
      </c>
      <c r="AG83" s="16">
        <f t="shared" si="49"/>
        <v>0</v>
      </c>
      <c r="AH83" s="16">
        <f t="shared" si="50"/>
        <v>0</v>
      </c>
      <c r="AI83" s="16">
        <f t="shared" si="51"/>
        <v>0</v>
      </c>
      <c r="AJ83" s="16">
        <f t="shared" si="52"/>
        <v>0</v>
      </c>
      <c r="AK83" s="16">
        <f t="shared" si="53"/>
        <v>0</v>
      </c>
      <c r="AN83" t="s">
        <v>148</v>
      </c>
      <c r="AO83" s="3">
        <f t="shared" si="54"/>
        <v>0</v>
      </c>
      <c r="AP83" s="3">
        <f t="shared" si="54"/>
        <v>0</v>
      </c>
      <c r="AQ83" s="3">
        <f t="shared" si="54"/>
        <v>0</v>
      </c>
      <c r="AR83" s="3">
        <f t="shared" si="54"/>
        <v>0</v>
      </c>
      <c r="AS83" s="3">
        <f t="shared" si="54"/>
        <v>0</v>
      </c>
      <c r="AT83" s="3">
        <f t="shared" si="54"/>
        <v>0</v>
      </c>
      <c r="AU83" s="3">
        <f t="shared" si="54"/>
        <v>0</v>
      </c>
      <c r="AV83" s="3">
        <f t="shared" si="54"/>
        <v>0</v>
      </c>
      <c r="AW83" s="3">
        <f t="shared" si="54"/>
        <v>0</v>
      </c>
      <c r="AX83" s="3">
        <f t="shared" si="54"/>
        <v>0</v>
      </c>
      <c r="AY83" s="3">
        <f t="shared" si="55"/>
        <v>0</v>
      </c>
      <c r="AZ83" t="s">
        <v>148</v>
      </c>
    </row>
    <row r="84" spans="1:52" ht="15.5" x14ac:dyDescent="0.35">
      <c r="A84" s="5" t="s">
        <v>149</v>
      </c>
      <c r="B84" t="s">
        <v>143</v>
      </c>
      <c r="C84">
        <v>25</v>
      </c>
      <c r="D84" s="16">
        <v>0</v>
      </c>
      <c r="E84" s="3">
        <f t="shared" si="35"/>
        <v>0</v>
      </c>
      <c r="F84" s="16">
        <v>0</v>
      </c>
      <c r="G84" s="3">
        <f t="shared" ref="G84" si="57">+$F84*G$60</f>
        <v>0</v>
      </c>
      <c r="H84" s="16">
        <v>0</v>
      </c>
      <c r="I84" s="3">
        <f t="shared" si="36"/>
        <v>0</v>
      </c>
      <c r="J84" s="16">
        <v>0</v>
      </c>
      <c r="K84" s="3">
        <f t="shared" si="37"/>
        <v>0</v>
      </c>
      <c r="L84" s="16">
        <v>0</v>
      </c>
      <c r="M84" s="3">
        <f t="shared" si="38"/>
        <v>0</v>
      </c>
      <c r="N84" s="16">
        <v>0</v>
      </c>
      <c r="O84" s="3">
        <f t="shared" si="39"/>
        <v>0</v>
      </c>
      <c r="P84" s="16">
        <v>0</v>
      </c>
      <c r="Q84" s="3">
        <f t="shared" si="40"/>
        <v>0</v>
      </c>
      <c r="R84" s="16">
        <v>0</v>
      </c>
      <c r="S84" s="3">
        <f t="shared" si="41"/>
        <v>0</v>
      </c>
      <c r="T84" s="16">
        <v>0</v>
      </c>
      <c r="U84" s="3">
        <f t="shared" si="42"/>
        <v>0</v>
      </c>
      <c r="V84" s="16">
        <v>0</v>
      </c>
      <c r="W84" s="3">
        <f t="shared" si="43"/>
        <v>0</v>
      </c>
      <c r="X84" s="3">
        <f t="shared" si="56"/>
        <v>0</v>
      </c>
      <c r="AA84" t="s">
        <v>149</v>
      </c>
      <c r="AB84" s="16">
        <f t="shared" si="44"/>
        <v>0</v>
      </c>
      <c r="AC84" s="16">
        <f t="shared" si="45"/>
        <v>0</v>
      </c>
      <c r="AD84" s="16">
        <f t="shared" si="46"/>
        <v>0</v>
      </c>
      <c r="AE84" s="16">
        <f t="shared" si="47"/>
        <v>0</v>
      </c>
      <c r="AF84" s="16">
        <f t="shared" si="48"/>
        <v>0</v>
      </c>
      <c r="AG84" s="16">
        <f t="shared" si="49"/>
        <v>0</v>
      </c>
      <c r="AH84" s="16">
        <f t="shared" si="50"/>
        <v>0</v>
      </c>
      <c r="AI84" s="16">
        <f t="shared" si="51"/>
        <v>0</v>
      </c>
      <c r="AJ84" s="16">
        <f t="shared" si="52"/>
        <v>0</v>
      </c>
      <c r="AK84" s="16">
        <f t="shared" si="53"/>
        <v>0</v>
      </c>
      <c r="AN84" t="s">
        <v>149</v>
      </c>
      <c r="AO84" s="3">
        <f t="shared" si="54"/>
        <v>0</v>
      </c>
      <c r="AP84" s="3">
        <f t="shared" si="54"/>
        <v>0</v>
      </c>
      <c r="AQ84" s="3">
        <f t="shared" si="54"/>
        <v>0</v>
      </c>
      <c r="AR84" s="3">
        <f t="shared" si="54"/>
        <v>0</v>
      </c>
      <c r="AS84" s="3">
        <f t="shared" si="54"/>
        <v>0</v>
      </c>
      <c r="AT84" s="3">
        <f t="shared" si="54"/>
        <v>0</v>
      </c>
      <c r="AU84" s="3">
        <f t="shared" si="54"/>
        <v>0</v>
      </c>
      <c r="AV84" s="3">
        <f t="shared" si="54"/>
        <v>0</v>
      </c>
      <c r="AW84" s="3">
        <f t="shared" si="54"/>
        <v>0</v>
      </c>
      <c r="AX84" s="3">
        <f t="shared" si="54"/>
        <v>0</v>
      </c>
      <c r="AY84" s="3">
        <f t="shared" si="55"/>
        <v>0</v>
      </c>
      <c r="AZ84" t="s">
        <v>149</v>
      </c>
    </row>
    <row r="85" spans="1:52" ht="15.5" x14ac:dyDescent="0.35">
      <c r="A85" s="5" t="s">
        <v>150</v>
      </c>
      <c r="D85" s="16">
        <f>SUM(D79:D84)</f>
        <v>1</v>
      </c>
      <c r="E85" s="28">
        <f>SUM(E79:E84)</f>
        <v>2399.6877444637362</v>
      </c>
      <c r="F85" s="16">
        <f>SUM(F79:F84)</f>
        <v>1</v>
      </c>
      <c r="G85" s="28">
        <f t="shared" ref="G85:U85" si="58">SUM(G79:G84)</f>
        <v>1028.5523759695088</v>
      </c>
      <c r="H85" s="16">
        <f>SUM(H79:H84)</f>
        <v>1</v>
      </c>
      <c r="I85" s="28">
        <f t="shared" si="58"/>
        <v>206.18726309228194</v>
      </c>
      <c r="J85" s="16">
        <f>SUM(J79:J84)</f>
        <v>1</v>
      </c>
      <c r="K85" s="28">
        <f t="shared" si="58"/>
        <v>200.50174942007195</v>
      </c>
      <c r="L85" s="16">
        <f>SUM(L79:L84)</f>
        <v>1</v>
      </c>
      <c r="M85" s="28">
        <f>SUM(M79:M84)</f>
        <v>40.553592394445744</v>
      </c>
      <c r="N85" s="16">
        <f>SUM(N79:N84)</f>
        <v>1</v>
      </c>
      <c r="O85" s="28">
        <f t="shared" si="58"/>
        <v>2122.9128847706884</v>
      </c>
      <c r="P85" s="16">
        <f>SUM(P79:P84)</f>
        <v>1</v>
      </c>
      <c r="Q85" s="28">
        <f t="shared" si="58"/>
        <v>797.78361540903916</v>
      </c>
      <c r="R85" s="16">
        <f>SUM(R79:R84)</f>
        <v>1</v>
      </c>
      <c r="S85" s="28">
        <f t="shared" si="58"/>
        <v>109.12372420644058</v>
      </c>
      <c r="T85" s="16">
        <f>SUM(T79:T84)</f>
        <v>1</v>
      </c>
      <c r="U85" s="28">
        <f t="shared" si="58"/>
        <v>0</v>
      </c>
      <c r="V85" s="16">
        <f>SUM(V79:V84)</f>
        <v>1</v>
      </c>
      <c r="W85" s="28">
        <f t="shared" ref="W85" si="59">SUM(W79:W84)</f>
        <v>135.23925714759099</v>
      </c>
      <c r="X85" s="3">
        <f t="shared" si="56"/>
        <v>7040.5422068738044</v>
      </c>
      <c r="AA85" t="s">
        <v>150</v>
      </c>
      <c r="AB85" s="16">
        <f>SUM(AB79:AB84)</f>
        <v>1</v>
      </c>
      <c r="AC85" s="16">
        <f t="shared" ref="AC85:AK85" si="60">SUM(AC79:AC84)</f>
        <v>1</v>
      </c>
      <c r="AD85" s="16">
        <f t="shared" si="60"/>
        <v>1</v>
      </c>
      <c r="AE85" s="16">
        <f t="shared" si="60"/>
        <v>1</v>
      </c>
      <c r="AF85" s="16">
        <f t="shared" si="60"/>
        <v>1</v>
      </c>
      <c r="AG85" s="16">
        <f t="shared" si="60"/>
        <v>1</v>
      </c>
      <c r="AH85" s="16">
        <f t="shared" si="60"/>
        <v>1</v>
      </c>
      <c r="AI85" s="16">
        <f t="shared" si="60"/>
        <v>1</v>
      </c>
      <c r="AJ85" s="16">
        <f t="shared" si="60"/>
        <v>1</v>
      </c>
      <c r="AK85" s="16">
        <f t="shared" si="60"/>
        <v>1</v>
      </c>
      <c r="AN85" t="s">
        <v>150</v>
      </c>
      <c r="AO85" s="3">
        <f t="shared" ref="AO85:AX85" si="61">SUM(AO79:AO84)</f>
        <v>2399.6877444637362</v>
      </c>
      <c r="AP85" s="3">
        <f t="shared" si="61"/>
        <v>1028.5523759695088</v>
      </c>
      <c r="AQ85" s="3">
        <f t="shared" si="61"/>
        <v>206.18726309228194</v>
      </c>
      <c r="AR85" s="3">
        <f t="shared" si="61"/>
        <v>200.50174942007195</v>
      </c>
      <c r="AS85" s="3">
        <f t="shared" si="61"/>
        <v>40.553592394445744</v>
      </c>
      <c r="AT85" s="3">
        <f t="shared" si="61"/>
        <v>2122.9128847706884</v>
      </c>
      <c r="AU85" s="3">
        <f t="shared" si="61"/>
        <v>797.78361540903916</v>
      </c>
      <c r="AV85" s="3">
        <f t="shared" si="61"/>
        <v>109.12372420644058</v>
      </c>
      <c r="AW85" s="3">
        <f t="shared" si="61"/>
        <v>0</v>
      </c>
      <c r="AX85" s="3">
        <f t="shared" si="61"/>
        <v>135.23925714759099</v>
      </c>
      <c r="AY85" s="3">
        <f>SUM(AO85:AX85)</f>
        <v>7040.5422068738044</v>
      </c>
    </row>
    <row r="86" spans="1:52" ht="15.5" x14ac:dyDescent="0.35">
      <c r="A86" s="4" t="s">
        <v>151</v>
      </c>
      <c r="D86" s="4" t="s">
        <v>72</v>
      </c>
      <c r="E86" s="4"/>
      <c r="F86" s="4" t="s">
        <v>73</v>
      </c>
      <c r="G86" s="4"/>
      <c r="H86" s="4" t="s">
        <v>80</v>
      </c>
      <c r="I86" s="4"/>
      <c r="J86" s="4" t="s">
        <v>75</v>
      </c>
      <c r="K86" s="4"/>
      <c r="L86" s="4" t="s">
        <v>76</v>
      </c>
      <c r="M86" s="4"/>
      <c r="N86" s="4" t="s">
        <v>77</v>
      </c>
      <c r="O86" s="4"/>
      <c r="P86" s="4" t="s">
        <v>78</v>
      </c>
      <c r="Q86" s="4"/>
      <c r="R86" s="4" t="s">
        <v>79</v>
      </c>
      <c r="S86" s="4"/>
      <c r="T86" s="4" t="s">
        <v>81</v>
      </c>
      <c r="U86" s="4"/>
      <c r="V86" s="4" t="s">
        <v>9</v>
      </c>
      <c r="X86" s="4" t="s">
        <v>126</v>
      </c>
    </row>
    <row r="87" spans="1:52" ht="15.5" x14ac:dyDescent="0.35">
      <c r="A87" s="4" t="s">
        <v>128</v>
      </c>
      <c r="C87" s="8" t="s">
        <v>129</v>
      </c>
      <c r="D87" s="8" t="s">
        <v>130</v>
      </c>
      <c r="E87" s="4" t="s">
        <v>58</v>
      </c>
      <c r="F87" s="8" t="s">
        <v>130</v>
      </c>
      <c r="G87" s="4" t="s">
        <v>58</v>
      </c>
      <c r="H87" s="8" t="s">
        <v>130</v>
      </c>
      <c r="I87" s="4" t="s">
        <v>58</v>
      </c>
      <c r="J87" s="8" t="s">
        <v>130</v>
      </c>
      <c r="K87" s="4" t="s">
        <v>58</v>
      </c>
      <c r="L87" s="8" t="s">
        <v>130</v>
      </c>
      <c r="M87" s="4" t="s">
        <v>58</v>
      </c>
      <c r="N87" s="8" t="s">
        <v>130</v>
      </c>
      <c r="O87" s="4" t="s">
        <v>58</v>
      </c>
      <c r="P87" s="8" t="s">
        <v>130</v>
      </c>
      <c r="Q87" s="4" t="s">
        <v>58</v>
      </c>
      <c r="R87" s="8" t="s">
        <v>130</v>
      </c>
      <c r="S87" s="4" t="s">
        <v>58</v>
      </c>
      <c r="T87" s="8" t="s">
        <v>130</v>
      </c>
      <c r="U87" s="4" t="s">
        <v>58</v>
      </c>
      <c r="V87" s="8" t="s">
        <v>130</v>
      </c>
      <c r="W87" s="4" t="s">
        <v>58</v>
      </c>
    </row>
    <row r="88" spans="1:52" ht="15.5" x14ac:dyDescent="0.35">
      <c r="A88" s="5" t="s">
        <v>152</v>
      </c>
      <c r="C88">
        <v>16</v>
      </c>
      <c r="D88" s="16">
        <v>0.8</v>
      </c>
      <c r="E88" s="3">
        <f>+$D88*E$58</f>
        <v>12.301473470531299</v>
      </c>
      <c r="F88" s="16">
        <v>0.8</v>
      </c>
      <c r="G88" s="3">
        <f>+$F88*G$58</f>
        <v>6.3970823001548398</v>
      </c>
      <c r="H88" s="16">
        <v>0.8</v>
      </c>
      <c r="I88" s="3">
        <f>+$H88*I$58</f>
        <v>1.7854747798337955</v>
      </c>
      <c r="J88" s="16">
        <v>0.8</v>
      </c>
      <c r="K88" s="3">
        <f>+$J88*K$58</f>
        <v>1.2688970532550428</v>
      </c>
      <c r="L88" s="16">
        <v>0.8</v>
      </c>
      <c r="M88" s="3">
        <f>+$L88*M$58</f>
        <v>0.24247263092615168</v>
      </c>
      <c r="N88" s="16">
        <v>0.8</v>
      </c>
      <c r="O88" s="3">
        <f>+$N88*O$58</f>
        <v>14.693618906168338</v>
      </c>
      <c r="P88" s="16">
        <v>0.8</v>
      </c>
      <c r="Q88" s="3">
        <f>+$P88*Q$58</f>
        <v>4.9741775543822859</v>
      </c>
      <c r="R88" s="16">
        <v>0.8</v>
      </c>
      <c r="S88" s="3">
        <f>+$R88*S$58</f>
        <v>0.27622335499781209</v>
      </c>
      <c r="T88" s="16">
        <v>0.8</v>
      </c>
      <c r="U88" s="3">
        <f>+$T88*U$58</f>
        <v>5.0519645199878158E-3</v>
      </c>
      <c r="V88" s="16">
        <v>0.8</v>
      </c>
      <c r="W88" s="3">
        <f>+$V88*W$58</f>
        <v>1.2694155964049212</v>
      </c>
      <c r="X88" s="3">
        <f>+E88+G88+I88+K88+M88+O88+Q88+S88+U88+W88</f>
        <v>43.213887611174464</v>
      </c>
    </row>
    <row r="89" spans="1:52" ht="15.5" x14ac:dyDescent="0.35">
      <c r="A89" s="5" t="s">
        <v>153</v>
      </c>
      <c r="C89">
        <v>18</v>
      </c>
      <c r="D89" s="16">
        <v>0.2</v>
      </c>
      <c r="E89" s="3">
        <f>+$D89*E$58</f>
        <v>3.0753683676328247</v>
      </c>
      <c r="F89" s="16">
        <v>0.2</v>
      </c>
      <c r="G89" s="3">
        <f>+$F89*G$58</f>
        <v>1.59927057503871</v>
      </c>
      <c r="H89" s="16">
        <v>0.2</v>
      </c>
      <c r="I89" s="3">
        <f>+$H89*I$58</f>
        <v>0.44636869495844889</v>
      </c>
      <c r="J89" s="16">
        <v>0.2</v>
      </c>
      <c r="K89" s="3">
        <f>+$J89*K$58</f>
        <v>0.31722426331376069</v>
      </c>
      <c r="L89" s="16">
        <v>0.2</v>
      </c>
      <c r="M89" s="3">
        <f>+$L89*M$58</f>
        <v>6.0618157731537919E-2</v>
      </c>
      <c r="N89" s="16">
        <v>0.2</v>
      </c>
      <c r="O89" s="3">
        <f>+$N89*O$58</f>
        <v>3.6734047265420844</v>
      </c>
      <c r="P89" s="16">
        <v>0.2</v>
      </c>
      <c r="Q89" s="3">
        <f>+$P89*Q$58</f>
        <v>1.2435443885955715</v>
      </c>
      <c r="R89" s="16">
        <v>0.2</v>
      </c>
      <c r="S89" s="3">
        <f>+$R89*S$58</f>
        <v>6.9055838749453022E-2</v>
      </c>
      <c r="T89" s="16">
        <v>0.2</v>
      </c>
      <c r="U89" s="3">
        <f>+$T89*U$58</f>
        <v>1.2629911299969539E-3</v>
      </c>
      <c r="V89" s="16">
        <v>0.2</v>
      </c>
      <c r="W89" s="3">
        <f>+$V89*W$58</f>
        <v>0.3173538991012303</v>
      </c>
      <c r="X89" s="3">
        <f>+E89+G89+I89+K89+M89+O89+Q89+S89+U89+W89</f>
        <v>10.803471902793616</v>
      </c>
    </row>
    <row r="90" spans="1:52" ht="15.5" x14ac:dyDescent="0.35">
      <c r="A90" s="5" t="s">
        <v>10</v>
      </c>
      <c r="D90" s="16">
        <f>SUM(D88:D89)</f>
        <v>1</v>
      </c>
      <c r="E90" s="30">
        <f>SUM(E88:E89)</f>
        <v>15.376841838164124</v>
      </c>
      <c r="F90" s="32">
        <f>SUM(F88:F89)</f>
        <v>1</v>
      </c>
      <c r="G90" s="30">
        <f t="shared" ref="G90:U90" si="62">SUM(G88:G89)</f>
        <v>7.9963528751935495</v>
      </c>
      <c r="H90" s="32">
        <f>SUM(H88:H89)</f>
        <v>1</v>
      </c>
      <c r="I90" s="30">
        <f t="shared" si="62"/>
        <v>2.2318434747922442</v>
      </c>
      <c r="J90" s="32">
        <f>SUM(J88:J89)</f>
        <v>1</v>
      </c>
      <c r="K90" s="30">
        <f t="shared" si="62"/>
        <v>1.5861213165688035</v>
      </c>
      <c r="L90" s="32">
        <f>SUM(L88:L89)</f>
        <v>1</v>
      </c>
      <c r="M90" s="30">
        <f t="shared" si="62"/>
        <v>0.30309078865768957</v>
      </c>
      <c r="N90" s="32">
        <f>SUM(N88:N89)</f>
        <v>1</v>
      </c>
      <c r="O90" s="30">
        <f t="shared" si="62"/>
        <v>18.367023632710421</v>
      </c>
      <c r="P90" s="32">
        <f>SUM(P88:P89)</f>
        <v>1</v>
      </c>
      <c r="Q90" s="30">
        <f t="shared" si="62"/>
        <v>6.2177219429778576</v>
      </c>
      <c r="R90" s="32">
        <f>SUM(R88:R89)</f>
        <v>1</v>
      </c>
      <c r="S90" s="30">
        <f t="shared" si="62"/>
        <v>0.34527919374726512</v>
      </c>
      <c r="T90" s="32">
        <f>SUM(T88:T89)</f>
        <v>1</v>
      </c>
      <c r="U90" s="30">
        <f t="shared" si="62"/>
        <v>6.3149556499847697E-3</v>
      </c>
      <c r="V90" s="32">
        <f>SUM(V88:V89)</f>
        <v>1</v>
      </c>
      <c r="W90" s="30">
        <f t="shared" ref="W90" si="63">SUM(W88:W89)</f>
        <v>1.5867694955061515</v>
      </c>
      <c r="X90" s="3">
        <f>+E90+G90+I90+K90+M90+O90+Q90+S90+U90+W90</f>
        <v>54.017359513968103</v>
      </c>
      <c r="AB90" s="4" t="s">
        <v>0</v>
      </c>
      <c r="AC90" s="4" t="s">
        <v>1</v>
      </c>
      <c r="AD90" s="4" t="s">
        <v>2</v>
      </c>
      <c r="AE90" s="4" t="s">
        <v>3</v>
      </c>
      <c r="AF90" s="4" t="s">
        <v>4</v>
      </c>
      <c r="AG90" s="4" t="s">
        <v>5</v>
      </c>
      <c r="AH90" s="4" t="s">
        <v>6</v>
      </c>
      <c r="AI90" s="4" t="s">
        <v>79</v>
      </c>
      <c r="AJ90" s="4" t="s">
        <v>81</v>
      </c>
      <c r="AK90" s="4" t="s">
        <v>9</v>
      </c>
      <c r="AL90" t="s">
        <v>126</v>
      </c>
    </row>
    <row r="91" spans="1:52" ht="15.5" x14ac:dyDescent="0.35">
      <c r="A91" s="4" t="s">
        <v>154</v>
      </c>
      <c r="AA91" t="s">
        <v>154</v>
      </c>
      <c r="AB91" s="3">
        <f>+E61</f>
        <v>5476.3523860775949</v>
      </c>
      <c r="AC91" s="3">
        <f>+G61</f>
        <v>2847.8439596939315</v>
      </c>
      <c r="AD91" s="3">
        <f>+I61</f>
        <v>794.85511180815217</v>
      </c>
      <c r="AE91" s="3">
        <f>+K61</f>
        <v>564.88577745800376</v>
      </c>
      <c r="AF91" s="3">
        <f>+M61</f>
        <v>107.94361944623144</v>
      </c>
      <c r="AG91" s="3">
        <f>+O61</f>
        <v>6541.2842737638694</v>
      </c>
      <c r="AH91" s="3">
        <f>+Q61</f>
        <v>2214.3972576919709</v>
      </c>
      <c r="AI91" s="3">
        <f>+S61</f>
        <v>122.96871857313312</v>
      </c>
      <c r="AJ91" s="3">
        <f>+U61</f>
        <v>2.2490263479160042</v>
      </c>
      <c r="AK91" s="3">
        <f>+W61</f>
        <v>565.11662175669062</v>
      </c>
      <c r="AL91" s="3">
        <f>SUM(AB91:AK91)</f>
        <v>19237.896752617497</v>
      </c>
      <c r="AO91" s="4" t="s">
        <v>0</v>
      </c>
      <c r="AP91" s="4" t="s">
        <v>1</v>
      </c>
      <c r="AQ91" s="4" t="s">
        <v>2</v>
      </c>
      <c r="AR91" s="4" t="s">
        <v>3</v>
      </c>
      <c r="AS91" s="4" t="s">
        <v>4</v>
      </c>
      <c r="AT91" s="4" t="s">
        <v>5</v>
      </c>
      <c r="AU91" s="4" t="s">
        <v>6</v>
      </c>
      <c r="AV91" s="4" t="s">
        <v>7</v>
      </c>
      <c r="AW91" s="4" t="s">
        <v>8</v>
      </c>
      <c r="AX91" s="4" t="s">
        <v>9</v>
      </c>
      <c r="AY91" s="4" t="s">
        <v>10</v>
      </c>
    </row>
    <row r="92" spans="1:52" ht="15.5" x14ac:dyDescent="0.35">
      <c r="A92" s="5" t="s">
        <v>156</v>
      </c>
      <c r="B92" t="s">
        <v>143</v>
      </c>
      <c r="C92">
        <v>25</v>
      </c>
      <c r="D92" s="16">
        <v>0.1</v>
      </c>
      <c r="E92" s="3">
        <f t="shared" ref="E92:E97" si="64">+$D92*E$61</f>
        <v>547.63523860775956</v>
      </c>
      <c r="F92" s="16">
        <v>0.1</v>
      </c>
      <c r="G92" s="3">
        <f>+$F92*G$61</f>
        <v>284.78439596939319</v>
      </c>
      <c r="H92" s="16">
        <v>0</v>
      </c>
      <c r="I92" s="3">
        <f t="shared" ref="I92:I97" si="65">+$H92*I$61</f>
        <v>0</v>
      </c>
      <c r="J92" s="16">
        <v>0</v>
      </c>
      <c r="K92" s="3">
        <f>+$J92*K$61</f>
        <v>0</v>
      </c>
      <c r="L92" s="16">
        <v>0.1</v>
      </c>
      <c r="M92" s="3">
        <f>+$L92*M$61</f>
        <v>10.794361944623144</v>
      </c>
      <c r="N92" s="16">
        <v>0</v>
      </c>
      <c r="O92" s="3">
        <f>+$N92*O$61</f>
        <v>0</v>
      </c>
      <c r="P92" s="16">
        <v>0</v>
      </c>
      <c r="Q92" s="3">
        <f>+$P92*Q$61</f>
        <v>0</v>
      </c>
      <c r="R92" s="16">
        <v>0</v>
      </c>
      <c r="S92" s="3">
        <f>+$R92*S$61</f>
        <v>0</v>
      </c>
      <c r="T92" s="16">
        <v>0</v>
      </c>
      <c r="U92" s="3">
        <f>+$T92*U$61</f>
        <v>0</v>
      </c>
      <c r="V92" s="16">
        <v>0</v>
      </c>
      <c r="W92" s="3">
        <f>+$V92*W$61</f>
        <v>0</v>
      </c>
      <c r="X92" s="3">
        <f t="shared" ref="X92:X98" si="66">+E92+G92+I92+K92+M92+O92+Q92+S92+U92+W92</f>
        <v>843.21399652177581</v>
      </c>
      <c r="AA92" s="5" t="s">
        <v>156</v>
      </c>
      <c r="AB92" s="16">
        <f t="shared" ref="AB92:AB98" si="67">+D92</f>
        <v>0.1</v>
      </c>
      <c r="AC92" s="16">
        <f t="shared" ref="AC92:AC98" si="68">+F92</f>
        <v>0.1</v>
      </c>
      <c r="AD92" s="16">
        <f t="shared" ref="AD92:AD97" si="69">+H92</f>
        <v>0</v>
      </c>
      <c r="AE92" s="16">
        <f t="shared" ref="AE92:AE97" si="70">+J92</f>
        <v>0</v>
      </c>
      <c r="AF92" s="16">
        <f t="shared" ref="AF92:AF98" si="71">+L92</f>
        <v>0.1</v>
      </c>
      <c r="AG92" s="16">
        <f t="shared" ref="AG92:AG98" si="72">+N92</f>
        <v>0</v>
      </c>
      <c r="AH92" s="16">
        <f t="shared" ref="AH92:AH98" si="73">+P92</f>
        <v>0</v>
      </c>
      <c r="AI92" s="16">
        <f t="shared" ref="AI92:AI98" si="74">+R92</f>
        <v>0</v>
      </c>
      <c r="AJ92" s="16">
        <f t="shared" ref="AJ92:AJ98" si="75">+T92</f>
        <v>0</v>
      </c>
      <c r="AK92" s="16">
        <f t="shared" ref="AK92:AK98" si="76">+V92</f>
        <v>0</v>
      </c>
      <c r="AL92" s="3"/>
      <c r="AN92" s="5" t="s">
        <v>156</v>
      </c>
      <c r="AO92" s="3">
        <f t="shared" ref="AO92:AO98" si="77">+E92</f>
        <v>547.63523860775956</v>
      </c>
      <c r="AP92" s="3">
        <f t="shared" ref="AP92:AP98" si="78">+G92</f>
        <v>284.78439596939319</v>
      </c>
      <c r="AQ92" s="3">
        <f t="shared" ref="AQ92:AQ98" si="79">+I92</f>
        <v>0</v>
      </c>
      <c r="AR92" s="3">
        <f t="shared" ref="AR92:AR98" si="80">+K92</f>
        <v>0</v>
      </c>
      <c r="AS92" s="3">
        <f t="shared" ref="AS92:AS98" si="81">+M92</f>
        <v>10.794361944623144</v>
      </c>
      <c r="AT92" s="3">
        <f t="shared" ref="AT92:AT98" si="82">+O92</f>
        <v>0</v>
      </c>
      <c r="AU92" s="3">
        <f t="shared" ref="AU92:AU98" si="83">+Q92</f>
        <v>0</v>
      </c>
      <c r="AV92" s="3">
        <f t="shared" ref="AV92:AV98" si="84">+S92</f>
        <v>0</v>
      </c>
      <c r="AW92" s="3">
        <f t="shared" ref="AW92:AW98" si="85">+U92</f>
        <v>0</v>
      </c>
      <c r="AX92" s="3">
        <f t="shared" ref="AX92:AX98" si="86">+W92</f>
        <v>0</v>
      </c>
      <c r="AY92" s="3">
        <f>SUM(AO92:AX92)</f>
        <v>843.21399652177581</v>
      </c>
    </row>
    <row r="93" spans="1:52" ht="15.5" x14ac:dyDescent="0.35">
      <c r="A93" s="5" t="s">
        <v>157</v>
      </c>
      <c r="B93" t="s">
        <v>140</v>
      </c>
      <c r="C93">
        <v>25</v>
      </c>
      <c r="D93" s="16">
        <v>0.1</v>
      </c>
      <c r="E93" s="3">
        <f t="shared" si="64"/>
        <v>547.63523860775956</v>
      </c>
      <c r="F93" s="16">
        <v>0.1</v>
      </c>
      <c r="G93" s="3">
        <f t="shared" ref="G93:G97" si="87">+$F93*G$61</f>
        <v>284.78439596939319</v>
      </c>
      <c r="H93" s="16">
        <v>0.15</v>
      </c>
      <c r="I93" s="3">
        <f t="shared" si="65"/>
        <v>119.22826677122282</v>
      </c>
      <c r="J93" s="16">
        <v>0.15</v>
      </c>
      <c r="K93" s="3">
        <f>+$J93*K$61</f>
        <v>84.732866618700555</v>
      </c>
      <c r="L93" s="16">
        <v>0.1</v>
      </c>
      <c r="M93" s="3">
        <f t="shared" ref="M93:M97" si="88">+$L93*M$61</f>
        <v>10.794361944623144</v>
      </c>
      <c r="N93" s="16">
        <v>0.3</v>
      </c>
      <c r="O93" s="3">
        <f t="shared" ref="O93:O97" si="89">+$N93*O$61</f>
        <v>1962.3852821291607</v>
      </c>
      <c r="P93" s="16">
        <v>0.3</v>
      </c>
      <c r="Q93" s="3">
        <f t="shared" ref="Q93:Q97" si="90">+$P93*Q$61</f>
        <v>664.3191773075913</v>
      </c>
      <c r="R93" s="16">
        <v>0.25</v>
      </c>
      <c r="S93" s="3">
        <f t="shared" ref="S93:S97" si="91">+$R93*S$61</f>
        <v>30.742179643283279</v>
      </c>
      <c r="T93" s="16">
        <v>0.25</v>
      </c>
      <c r="U93" s="3">
        <f t="shared" ref="U93:U97" si="92">+$T93*U$61</f>
        <v>0.56225658697900105</v>
      </c>
      <c r="V93" s="16">
        <v>0.25</v>
      </c>
      <c r="W93" s="3">
        <f t="shared" ref="W93:W97" si="93">+$V93*W$61</f>
        <v>141.27915543917265</v>
      </c>
      <c r="X93" s="3">
        <f t="shared" si="66"/>
        <v>3846.4631810178862</v>
      </c>
      <c r="AA93" s="5" t="s">
        <v>157</v>
      </c>
      <c r="AB93" s="16">
        <f t="shared" si="67"/>
        <v>0.1</v>
      </c>
      <c r="AC93" s="16">
        <f t="shared" si="68"/>
        <v>0.1</v>
      </c>
      <c r="AD93" s="16">
        <f t="shared" si="69"/>
        <v>0.15</v>
      </c>
      <c r="AE93" s="16">
        <f t="shared" si="70"/>
        <v>0.15</v>
      </c>
      <c r="AF93" s="16">
        <f t="shared" si="71"/>
        <v>0.1</v>
      </c>
      <c r="AG93" s="16">
        <f t="shared" si="72"/>
        <v>0.3</v>
      </c>
      <c r="AH93" s="16">
        <f t="shared" si="73"/>
        <v>0.3</v>
      </c>
      <c r="AI93" s="16">
        <f t="shared" si="74"/>
        <v>0.25</v>
      </c>
      <c r="AJ93" s="16">
        <f t="shared" si="75"/>
        <v>0.25</v>
      </c>
      <c r="AK93" s="16">
        <f t="shared" si="76"/>
        <v>0.25</v>
      </c>
      <c r="AN93" s="5" t="s">
        <v>157</v>
      </c>
      <c r="AO93" s="3">
        <f t="shared" si="77"/>
        <v>547.63523860775956</v>
      </c>
      <c r="AP93" s="3">
        <f t="shared" si="78"/>
        <v>284.78439596939319</v>
      </c>
      <c r="AQ93" s="3">
        <f t="shared" si="79"/>
        <v>119.22826677122282</v>
      </c>
      <c r="AR93" s="3">
        <f t="shared" si="80"/>
        <v>84.732866618700555</v>
      </c>
      <c r="AS93" s="3">
        <f t="shared" si="81"/>
        <v>10.794361944623144</v>
      </c>
      <c r="AT93" s="3">
        <f t="shared" si="82"/>
        <v>1962.3852821291607</v>
      </c>
      <c r="AU93" s="3">
        <f t="shared" si="83"/>
        <v>664.3191773075913</v>
      </c>
      <c r="AV93" s="3">
        <f t="shared" si="84"/>
        <v>30.742179643283279</v>
      </c>
      <c r="AW93" s="3">
        <f t="shared" si="85"/>
        <v>0.56225658697900105</v>
      </c>
      <c r="AX93" s="3">
        <f t="shared" si="86"/>
        <v>141.27915543917265</v>
      </c>
      <c r="AY93" s="3">
        <f t="shared" ref="AY93:AY97" si="94">SUM(AO93:AX93)</f>
        <v>3846.4631810178862</v>
      </c>
    </row>
    <row r="94" spans="1:52" ht="15.5" x14ac:dyDescent="0.35">
      <c r="A94" s="5" t="s">
        <v>158</v>
      </c>
      <c r="B94" t="s">
        <v>143</v>
      </c>
      <c r="C94">
        <v>25</v>
      </c>
      <c r="D94" s="16">
        <v>0.15</v>
      </c>
      <c r="E94" s="3">
        <f t="shared" si="64"/>
        <v>821.45285791163917</v>
      </c>
      <c r="F94" s="16">
        <v>0.15</v>
      </c>
      <c r="G94" s="3">
        <f t="shared" si="87"/>
        <v>427.1765939540897</v>
      </c>
      <c r="H94" s="16">
        <v>0</v>
      </c>
      <c r="I94" s="3">
        <f t="shared" si="65"/>
        <v>0</v>
      </c>
      <c r="J94" s="16">
        <v>0</v>
      </c>
      <c r="K94" s="3">
        <f t="shared" ref="K94:K97" si="95">+$J94*K$61</f>
        <v>0</v>
      </c>
      <c r="L94" s="16">
        <v>0.15</v>
      </c>
      <c r="M94" s="3">
        <f t="shared" si="88"/>
        <v>16.191542916934715</v>
      </c>
      <c r="N94" s="16">
        <v>0.3</v>
      </c>
      <c r="O94" s="3">
        <f t="shared" si="89"/>
        <v>1962.3852821291607</v>
      </c>
      <c r="P94" s="16">
        <v>0.3</v>
      </c>
      <c r="Q94" s="3">
        <f t="shared" si="90"/>
        <v>664.3191773075913</v>
      </c>
      <c r="R94" s="16">
        <v>0.3</v>
      </c>
      <c r="S94" s="3">
        <f t="shared" si="91"/>
        <v>36.890615571939932</v>
      </c>
      <c r="T94" s="16">
        <v>0.3</v>
      </c>
      <c r="U94" s="3">
        <f t="shared" si="92"/>
        <v>0.67470790437480122</v>
      </c>
      <c r="V94" s="16">
        <v>0.3</v>
      </c>
      <c r="W94" s="3">
        <f t="shared" si="93"/>
        <v>169.53498652700719</v>
      </c>
      <c r="X94" s="3">
        <f t="shared" si="66"/>
        <v>4098.6257642227374</v>
      </c>
      <c r="AA94" s="5" t="s">
        <v>158</v>
      </c>
      <c r="AB94" s="16">
        <f t="shared" si="67"/>
        <v>0.15</v>
      </c>
      <c r="AC94" s="16">
        <f t="shared" si="68"/>
        <v>0.15</v>
      </c>
      <c r="AD94" s="16">
        <f t="shared" si="69"/>
        <v>0</v>
      </c>
      <c r="AE94" s="16">
        <f t="shared" si="70"/>
        <v>0</v>
      </c>
      <c r="AF94" s="16">
        <f t="shared" si="71"/>
        <v>0.15</v>
      </c>
      <c r="AG94" s="16">
        <f t="shared" si="72"/>
        <v>0.3</v>
      </c>
      <c r="AH94" s="16">
        <f t="shared" si="73"/>
        <v>0.3</v>
      </c>
      <c r="AI94" s="16">
        <f t="shared" si="74"/>
        <v>0.3</v>
      </c>
      <c r="AJ94" s="16">
        <f t="shared" si="75"/>
        <v>0.3</v>
      </c>
      <c r="AK94" s="16">
        <f t="shared" si="76"/>
        <v>0.3</v>
      </c>
      <c r="AN94" s="5" t="s">
        <v>158</v>
      </c>
      <c r="AO94" s="3">
        <f t="shared" si="77"/>
        <v>821.45285791163917</v>
      </c>
      <c r="AP94" s="3">
        <f t="shared" si="78"/>
        <v>427.1765939540897</v>
      </c>
      <c r="AQ94" s="3">
        <f t="shared" si="79"/>
        <v>0</v>
      </c>
      <c r="AR94" s="3">
        <f t="shared" si="80"/>
        <v>0</v>
      </c>
      <c r="AS94" s="3">
        <f t="shared" si="81"/>
        <v>16.191542916934715</v>
      </c>
      <c r="AT94" s="3">
        <f t="shared" si="82"/>
        <v>1962.3852821291607</v>
      </c>
      <c r="AU94" s="3">
        <f t="shared" si="83"/>
        <v>664.3191773075913</v>
      </c>
      <c r="AV94" s="3">
        <f t="shared" si="84"/>
        <v>36.890615571939932</v>
      </c>
      <c r="AW94" s="3">
        <f t="shared" si="85"/>
        <v>0.67470790437480122</v>
      </c>
      <c r="AX94" s="3">
        <f t="shared" si="86"/>
        <v>169.53498652700719</v>
      </c>
      <c r="AY94" s="3">
        <f t="shared" si="94"/>
        <v>4098.6257642227374</v>
      </c>
    </row>
    <row r="95" spans="1:52" ht="15.5" x14ac:dyDescent="0.35">
      <c r="A95" s="5" t="s">
        <v>159</v>
      </c>
      <c r="B95" t="s">
        <v>143</v>
      </c>
      <c r="C95">
        <v>25</v>
      </c>
      <c r="D95" s="16">
        <v>0.05</v>
      </c>
      <c r="E95" s="3">
        <f t="shared" si="64"/>
        <v>273.81761930387978</v>
      </c>
      <c r="F95" s="16">
        <v>0.05</v>
      </c>
      <c r="G95" s="3">
        <f t="shared" si="87"/>
        <v>142.39219798469659</v>
      </c>
      <c r="H95" s="16">
        <v>0</v>
      </c>
      <c r="I95" s="3">
        <f t="shared" si="65"/>
        <v>0</v>
      </c>
      <c r="J95" s="16">
        <v>0</v>
      </c>
      <c r="K95" s="3">
        <f t="shared" si="95"/>
        <v>0</v>
      </c>
      <c r="L95" s="16">
        <v>0</v>
      </c>
      <c r="M95" s="3">
        <f t="shared" si="88"/>
        <v>0</v>
      </c>
      <c r="N95" s="16">
        <v>0.02</v>
      </c>
      <c r="O95" s="3">
        <f t="shared" si="89"/>
        <v>130.8256854752774</v>
      </c>
      <c r="P95" s="16">
        <v>0.02</v>
      </c>
      <c r="Q95" s="3">
        <f t="shared" si="90"/>
        <v>44.287945153839416</v>
      </c>
      <c r="R95" s="16">
        <v>0.05</v>
      </c>
      <c r="S95" s="3">
        <f t="shared" si="91"/>
        <v>6.1484359286566566</v>
      </c>
      <c r="T95" s="16">
        <v>0.05</v>
      </c>
      <c r="U95" s="3">
        <f t="shared" si="92"/>
        <v>0.11245131739580022</v>
      </c>
      <c r="V95" s="16">
        <v>0.05</v>
      </c>
      <c r="W95" s="3">
        <f t="shared" si="93"/>
        <v>28.255831087834533</v>
      </c>
      <c r="X95" s="3">
        <f t="shared" si="66"/>
        <v>625.84016625158006</v>
      </c>
      <c r="AA95" s="5" t="s">
        <v>159</v>
      </c>
      <c r="AB95" s="16">
        <f t="shared" si="67"/>
        <v>0.05</v>
      </c>
      <c r="AC95" s="16">
        <f t="shared" si="68"/>
        <v>0.05</v>
      </c>
      <c r="AD95" s="16">
        <f t="shared" si="69"/>
        <v>0</v>
      </c>
      <c r="AE95" s="16">
        <f t="shared" si="70"/>
        <v>0</v>
      </c>
      <c r="AF95" s="16">
        <f t="shared" si="71"/>
        <v>0</v>
      </c>
      <c r="AG95" s="16">
        <f t="shared" si="72"/>
        <v>0.02</v>
      </c>
      <c r="AH95" s="16">
        <f t="shared" si="73"/>
        <v>0.02</v>
      </c>
      <c r="AI95" s="16">
        <f t="shared" si="74"/>
        <v>0.05</v>
      </c>
      <c r="AJ95" s="16">
        <f t="shared" si="75"/>
        <v>0.05</v>
      </c>
      <c r="AK95" s="16">
        <f t="shared" si="76"/>
        <v>0.05</v>
      </c>
      <c r="AN95" s="5" t="s">
        <v>159</v>
      </c>
      <c r="AO95" s="3">
        <f t="shared" si="77"/>
        <v>273.81761930387978</v>
      </c>
      <c r="AP95" s="3">
        <f t="shared" si="78"/>
        <v>142.39219798469659</v>
      </c>
      <c r="AQ95" s="3">
        <f t="shared" si="79"/>
        <v>0</v>
      </c>
      <c r="AR95" s="3">
        <f t="shared" si="80"/>
        <v>0</v>
      </c>
      <c r="AS95" s="3">
        <f t="shared" si="81"/>
        <v>0</v>
      </c>
      <c r="AT95" s="3">
        <f t="shared" si="82"/>
        <v>130.8256854752774</v>
      </c>
      <c r="AU95" s="3">
        <f t="shared" si="83"/>
        <v>44.287945153839416</v>
      </c>
      <c r="AV95" s="3">
        <f t="shared" si="84"/>
        <v>6.1484359286566566</v>
      </c>
      <c r="AW95" s="3">
        <f t="shared" si="85"/>
        <v>0.11245131739580022</v>
      </c>
      <c r="AX95" s="3">
        <f t="shared" si="86"/>
        <v>28.255831087834533</v>
      </c>
      <c r="AY95" s="3">
        <f t="shared" si="94"/>
        <v>625.84016625158006</v>
      </c>
    </row>
    <row r="96" spans="1:52" ht="15.5" x14ac:dyDescent="0.35">
      <c r="A96" s="5" t="s">
        <v>148</v>
      </c>
      <c r="B96" t="s">
        <v>146</v>
      </c>
      <c r="C96">
        <v>35</v>
      </c>
      <c r="D96" s="16">
        <v>0.1</v>
      </c>
      <c r="E96" s="3">
        <f t="shared" si="64"/>
        <v>547.63523860775956</v>
      </c>
      <c r="F96" s="16">
        <v>0.1</v>
      </c>
      <c r="G96" s="3">
        <f t="shared" si="87"/>
        <v>284.78439596939319</v>
      </c>
      <c r="H96" s="16">
        <v>0.1</v>
      </c>
      <c r="I96" s="3">
        <f t="shared" si="65"/>
        <v>79.485511180815223</v>
      </c>
      <c r="J96" s="16">
        <v>0.1</v>
      </c>
      <c r="K96" s="3">
        <f t="shared" si="95"/>
        <v>56.488577745800377</v>
      </c>
      <c r="L96" s="16">
        <v>0</v>
      </c>
      <c r="M96" s="3">
        <f t="shared" si="88"/>
        <v>0</v>
      </c>
      <c r="N96" s="16">
        <v>0</v>
      </c>
      <c r="O96" s="3">
        <f t="shared" si="89"/>
        <v>0</v>
      </c>
      <c r="P96" s="16">
        <v>0</v>
      </c>
      <c r="Q96" s="3">
        <f t="shared" si="90"/>
        <v>0</v>
      </c>
      <c r="R96" s="16">
        <v>0</v>
      </c>
      <c r="S96" s="3">
        <f t="shared" si="91"/>
        <v>0</v>
      </c>
      <c r="T96" s="16">
        <v>0</v>
      </c>
      <c r="U96" s="3">
        <f t="shared" si="92"/>
        <v>0</v>
      </c>
      <c r="V96" s="16">
        <v>0</v>
      </c>
      <c r="W96" s="3">
        <f t="shared" si="93"/>
        <v>0</v>
      </c>
      <c r="X96" s="3">
        <f t="shared" si="66"/>
        <v>968.39372350376834</v>
      </c>
      <c r="AA96" s="5" t="s">
        <v>148</v>
      </c>
      <c r="AB96" s="16">
        <f t="shared" si="67"/>
        <v>0.1</v>
      </c>
      <c r="AC96" s="16">
        <f t="shared" si="68"/>
        <v>0.1</v>
      </c>
      <c r="AD96" s="16">
        <f t="shared" si="69"/>
        <v>0.1</v>
      </c>
      <c r="AE96" s="16">
        <f t="shared" si="70"/>
        <v>0.1</v>
      </c>
      <c r="AF96" s="16">
        <f t="shared" si="71"/>
        <v>0</v>
      </c>
      <c r="AG96" s="16">
        <f t="shared" si="72"/>
        <v>0</v>
      </c>
      <c r="AH96" s="16">
        <f t="shared" si="73"/>
        <v>0</v>
      </c>
      <c r="AI96" s="16">
        <f t="shared" si="74"/>
        <v>0</v>
      </c>
      <c r="AJ96" s="16">
        <f t="shared" si="75"/>
        <v>0</v>
      </c>
      <c r="AK96" s="16">
        <f t="shared" si="76"/>
        <v>0</v>
      </c>
      <c r="AN96" s="5" t="s">
        <v>148</v>
      </c>
      <c r="AO96" s="3">
        <f t="shared" si="77"/>
        <v>547.63523860775956</v>
      </c>
      <c r="AP96" s="3">
        <f t="shared" si="78"/>
        <v>284.78439596939319</v>
      </c>
      <c r="AQ96" s="3">
        <f t="shared" si="79"/>
        <v>79.485511180815223</v>
      </c>
      <c r="AR96" s="3">
        <f t="shared" si="80"/>
        <v>56.488577745800377</v>
      </c>
      <c r="AS96" s="3">
        <f t="shared" si="81"/>
        <v>0</v>
      </c>
      <c r="AT96" s="3">
        <f t="shared" si="82"/>
        <v>0</v>
      </c>
      <c r="AU96" s="3">
        <f t="shared" si="83"/>
        <v>0</v>
      </c>
      <c r="AV96" s="3">
        <f t="shared" si="84"/>
        <v>0</v>
      </c>
      <c r="AW96" s="3">
        <f t="shared" si="85"/>
        <v>0</v>
      </c>
      <c r="AX96" s="3">
        <f t="shared" si="86"/>
        <v>0</v>
      </c>
      <c r="AY96" s="3">
        <f t="shared" si="94"/>
        <v>968.39372350376834</v>
      </c>
    </row>
    <row r="97" spans="1:52" ht="15.5" x14ac:dyDescent="0.35">
      <c r="A97" s="5" t="s">
        <v>149</v>
      </c>
      <c r="B97" t="s">
        <v>143</v>
      </c>
      <c r="C97">
        <v>25</v>
      </c>
      <c r="D97" s="16">
        <v>0.5</v>
      </c>
      <c r="E97" s="3">
        <f t="shared" si="64"/>
        <v>2738.1761930387975</v>
      </c>
      <c r="F97" s="16">
        <v>0.5</v>
      </c>
      <c r="G97" s="3">
        <f t="shared" si="87"/>
        <v>1423.9219798469658</v>
      </c>
      <c r="H97" s="16">
        <v>0.55000000000000004</v>
      </c>
      <c r="I97" s="3">
        <f t="shared" si="65"/>
        <v>437.17031149448371</v>
      </c>
      <c r="J97" s="16">
        <v>0.75</v>
      </c>
      <c r="K97" s="3">
        <f t="shared" si="95"/>
        <v>423.66433309350282</v>
      </c>
      <c r="L97" s="16">
        <v>0.65</v>
      </c>
      <c r="M97" s="3">
        <f t="shared" si="88"/>
        <v>70.163352640050434</v>
      </c>
      <c r="N97" s="16">
        <v>0.38</v>
      </c>
      <c r="O97" s="3">
        <f t="shared" si="89"/>
        <v>2485.6880240302703</v>
      </c>
      <c r="P97" s="16">
        <v>0.38</v>
      </c>
      <c r="Q97" s="3">
        <f t="shared" si="90"/>
        <v>841.47095792294897</v>
      </c>
      <c r="R97" s="16">
        <v>0.4</v>
      </c>
      <c r="S97" s="3">
        <f t="shared" si="91"/>
        <v>49.187487429253252</v>
      </c>
      <c r="T97" s="16">
        <v>0.4</v>
      </c>
      <c r="U97" s="3">
        <f t="shared" si="92"/>
        <v>0.89961053916640177</v>
      </c>
      <c r="V97" s="16">
        <v>0.4</v>
      </c>
      <c r="W97" s="3">
        <f t="shared" si="93"/>
        <v>226.04664870267626</v>
      </c>
      <c r="X97" s="3">
        <f t="shared" si="66"/>
        <v>8696.3888987381179</v>
      </c>
      <c r="AA97" s="5" t="s">
        <v>149</v>
      </c>
      <c r="AB97" s="16">
        <f t="shared" si="67"/>
        <v>0.5</v>
      </c>
      <c r="AC97" s="16">
        <f t="shared" si="68"/>
        <v>0.5</v>
      </c>
      <c r="AD97" s="16">
        <f t="shared" si="69"/>
        <v>0.55000000000000004</v>
      </c>
      <c r="AE97" s="16">
        <f t="shared" si="70"/>
        <v>0.75</v>
      </c>
      <c r="AF97" s="16">
        <f t="shared" si="71"/>
        <v>0.65</v>
      </c>
      <c r="AG97" s="16">
        <f t="shared" si="72"/>
        <v>0.38</v>
      </c>
      <c r="AH97" s="16">
        <f t="shared" si="73"/>
        <v>0.38</v>
      </c>
      <c r="AI97" s="16">
        <f t="shared" si="74"/>
        <v>0.4</v>
      </c>
      <c r="AJ97" s="16">
        <f t="shared" si="75"/>
        <v>0.4</v>
      </c>
      <c r="AK97" s="16">
        <f t="shared" si="76"/>
        <v>0.4</v>
      </c>
      <c r="AN97" s="5" t="s">
        <v>149</v>
      </c>
      <c r="AO97" s="3">
        <f t="shared" si="77"/>
        <v>2738.1761930387975</v>
      </c>
      <c r="AP97" s="3">
        <f t="shared" si="78"/>
        <v>1423.9219798469658</v>
      </c>
      <c r="AQ97" s="3">
        <f t="shared" si="79"/>
        <v>437.17031149448371</v>
      </c>
      <c r="AR97" s="3">
        <f t="shared" si="80"/>
        <v>423.66433309350282</v>
      </c>
      <c r="AS97" s="3">
        <f t="shared" si="81"/>
        <v>70.163352640050434</v>
      </c>
      <c r="AT97" s="3">
        <f t="shared" si="82"/>
        <v>2485.6880240302703</v>
      </c>
      <c r="AU97" s="3">
        <f t="shared" si="83"/>
        <v>841.47095792294897</v>
      </c>
      <c r="AV97" s="3">
        <f t="shared" si="84"/>
        <v>49.187487429253252</v>
      </c>
      <c r="AW97" s="3">
        <f t="shared" si="85"/>
        <v>0.89961053916640177</v>
      </c>
      <c r="AX97" s="3">
        <f t="shared" si="86"/>
        <v>226.04664870267626</v>
      </c>
      <c r="AY97" s="3">
        <f t="shared" si="94"/>
        <v>8696.3888987381179</v>
      </c>
    </row>
    <row r="98" spans="1:52" ht="15.5" x14ac:dyDescent="0.35">
      <c r="A98" s="5" t="s">
        <v>10</v>
      </c>
      <c r="D98" s="16">
        <f>SUM(D92:D97)</f>
        <v>1</v>
      </c>
      <c r="E98" s="30">
        <f t="shared" ref="E98:U98" si="96">SUM(E92:E97)</f>
        <v>5476.3523860775949</v>
      </c>
      <c r="F98" s="16">
        <f>SUM(F92:F97)</f>
        <v>1</v>
      </c>
      <c r="G98" s="30">
        <f t="shared" si="96"/>
        <v>2847.8439596939315</v>
      </c>
      <c r="H98" s="16">
        <f>SUM(H92:H97)</f>
        <v>0.8</v>
      </c>
      <c r="I98" s="30">
        <f t="shared" si="96"/>
        <v>635.88408944652178</v>
      </c>
      <c r="J98" s="16">
        <f>SUM(J92:J97)</f>
        <v>1</v>
      </c>
      <c r="K98" s="30">
        <f t="shared" si="96"/>
        <v>564.88577745800376</v>
      </c>
      <c r="L98" s="16">
        <f>SUM(L92:L97)</f>
        <v>1</v>
      </c>
      <c r="M98" s="30">
        <f t="shared" si="96"/>
        <v>107.94361944623144</v>
      </c>
      <c r="N98" s="16">
        <f>SUM(N92:N97)</f>
        <v>1</v>
      </c>
      <c r="O98" s="30">
        <f t="shared" si="96"/>
        <v>6541.2842737638694</v>
      </c>
      <c r="P98" s="16">
        <f>SUM(P92:P97)</f>
        <v>1</v>
      </c>
      <c r="Q98" s="30">
        <f t="shared" si="96"/>
        <v>2214.3972576919709</v>
      </c>
      <c r="R98" s="16">
        <f>SUM(R92:R97)</f>
        <v>1</v>
      </c>
      <c r="S98" s="30">
        <f t="shared" si="96"/>
        <v>122.96871857313312</v>
      </c>
      <c r="T98" s="16">
        <f>SUM(T92:T97)</f>
        <v>1</v>
      </c>
      <c r="U98" s="30">
        <f t="shared" si="96"/>
        <v>2.2490263479160042</v>
      </c>
      <c r="V98" s="16">
        <f>SUM(V92:V97)</f>
        <v>1</v>
      </c>
      <c r="W98" s="30">
        <f t="shared" ref="W98" si="97">SUM(W92:W97)</f>
        <v>565.11662175669062</v>
      </c>
      <c r="X98" s="3">
        <f t="shared" si="66"/>
        <v>19078.925730255865</v>
      </c>
      <c r="AA98" s="5" t="s">
        <v>10</v>
      </c>
      <c r="AB98" s="16">
        <f t="shared" si="67"/>
        <v>1</v>
      </c>
      <c r="AC98" s="16">
        <f t="shared" si="68"/>
        <v>1</v>
      </c>
      <c r="AD98" s="16">
        <v>1</v>
      </c>
      <c r="AE98" s="16">
        <f>+H98</f>
        <v>0.8</v>
      </c>
      <c r="AF98" s="16">
        <f t="shared" si="71"/>
        <v>1</v>
      </c>
      <c r="AG98" s="16">
        <f t="shared" si="72"/>
        <v>1</v>
      </c>
      <c r="AH98" s="16">
        <f t="shared" si="73"/>
        <v>1</v>
      </c>
      <c r="AI98" s="16">
        <f t="shared" si="74"/>
        <v>1</v>
      </c>
      <c r="AJ98" s="16">
        <f t="shared" si="75"/>
        <v>1</v>
      </c>
      <c r="AK98" s="16">
        <f t="shared" si="76"/>
        <v>1</v>
      </c>
      <c r="AN98" s="5" t="s">
        <v>10</v>
      </c>
      <c r="AO98" s="3">
        <f t="shared" si="77"/>
        <v>5476.3523860775949</v>
      </c>
      <c r="AP98" s="3">
        <f t="shared" si="78"/>
        <v>2847.8439596939315</v>
      </c>
      <c r="AQ98" s="3">
        <f t="shared" si="79"/>
        <v>635.88408944652178</v>
      </c>
      <c r="AR98" s="3">
        <f t="shared" si="80"/>
        <v>564.88577745800376</v>
      </c>
      <c r="AS98" s="3">
        <f t="shared" si="81"/>
        <v>107.94361944623144</v>
      </c>
      <c r="AT98" s="3">
        <f t="shared" si="82"/>
        <v>6541.2842737638694</v>
      </c>
      <c r="AU98" s="3">
        <f t="shared" si="83"/>
        <v>2214.3972576919709</v>
      </c>
      <c r="AV98" s="3">
        <f t="shared" si="84"/>
        <v>122.96871857313312</v>
      </c>
      <c r="AW98" s="3">
        <f t="shared" si="85"/>
        <v>2.2490263479160042</v>
      </c>
      <c r="AX98" s="3">
        <f t="shared" si="86"/>
        <v>565.11662175669062</v>
      </c>
      <c r="AY98" s="3">
        <f>SUM(AO98:AX98)</f>
        <v>19078.925730255865</v>
      </c>
    </row>
    <row r="99" spans="1:52" ht="15.5" x14ac:dyDescent="0.35">
      <c r="A99" s="4" t="s">
        <v>160</v>
      </c>
      <c r="D99" s="4" t="s">
        <v>72</v>
      </c>
      <c r="E99" s="4"/>
      <c r="F99" s="4" t="s">
        <v>73</v>
      </c>
      <c r="G99" s="4"/>
      <c r="H99" s="4" t="s">
        <v>80</v>
      </c>
      <c r="I99" s="4"/>
      <c r="J99" s="4" t="s">
        <v>75</v>
      </c>
      <c r="K99" s="4"/>
      <c r="L99" s="4" t="s">
        <v>76</v>
      </c>
      <c r="M99" s="4"/>
      <c r="N99" s="4" t="s">
        <v>77</v>
      </c>
      <c r="O99" s="4"/>
      <c r="P99" s="4" t="s">
        <v>78</v>
      </c>
      <c r="Q99" s="4"/>
      <c r="R99" s="4" t="s">
        <v>79</v>
      </c>
      <c r="S99" s="4"/>
      <c r="T99" s="4" t="s">
        <v>81</v>
      </c>
      <c r="U99" s="4"/>
      <c r="V99" s="4" t="s">
        <v>9</v>
      </c>
      <c r="X99" s="4" t="s">
        <v>126</v>
      </c>
      <c r="AB99" s="16"/>
      <c r="AC99" s="16"/>
      <c r="AD99" s="16"/>
      <c r="AE99" s="16"/>
      <c r="AF99" s="16"/>
      <c r="AG99" s="16"/>
      <c r="AH99" s="16"/>
      <c r="AI99" s="16"/>
      <c r="AJ99" s="16"/>
      <c r="AK99" s="16"/>
    </row>
    <row r="100" spans="1:52" ht="15.5" x14ac:dyDescent="0.35">
      <c r="A100" s="4" t="s">
        <v>161</v>
      </c>
      <c r="C100" s="8" t="s">
        <v>129</v>
      </c>
      <c r="D100" s="8" t="s">
        <v>130</v>
      </c>
      <c r="E100" s="4" t="s">
        <v>58</v>
      </c>
      <c r="F100" s="8" t="s">
        <v>130</v>
      </c>
      <c r="G100" s="4" t="s">
        <v>58</v>
      </c>
      <c r="H100" s="8" t="s">
        <v>130</v>
      </c>
      <c r="I100" s="4" t="s">
        <v>58</v>
      </c>
      <c r="J100" s="8" t="s">
        <v>130</v>
      </c>
      <c r="K100" s="4" t="s">
        <v>58</v>
      </c>
      <c r="L100" s="8" t="s">
        <v>130</v>
      </c>
      <c r="M100" s="4" t="s">
        <v>58</v>
      </c>
      <c r="N100" s="8" t="s">
        <v>130</v>
      </c>
      <c r="O100" s="4" t="s">
        <v>58</v>
      </c>
      <c r="P100" s="8" t="s">
        <v>130</v>
      </c>
      <c r="Q100" s="4" t="s">
        <v>58</v>
      </c>
      <c r="R100" s="8" t="s">
        <v>130</v>
      </c>
      <c r="S100" s="4" t="s">
        <v>58</v>
      </c>
      <c r="T100" s="8" t="s">
        <v>130</v>
      </c>
      <c r="U100" s="4" t="s">
        <v>58</v>
      </c>
      <c r="V100" s="8" t="s">
        <v>130</v>
      </c>
      <c r="W100" s="4" t="s">
        <v>58</v>
      </c>
      <c r="AA100" s="4" t="s">
        <v>161</v>
      </c>
      <c r="AB100" s="4" t="s">
        <v>0</v>
      </c>
      <c r="AC100" s="4" t="s">
        <v>1</v>
      </c>
      <c r="AD100" s="4" t="s">
        <v>2</v>
      </c>
      <c r="AE100" s="4" t="s">
        <v>3</v>
      </c>
      <c r="AF100" s="4" t="s">
        <v>4</v>
      </c>
      <c r="AG100" s="4" t="s">
        <v>5</v>
      </c>
      <c r="AH100" s="4" t="s">
        <v>6</v>
      </c>
      <c r="AI100" s="4" t="s">
        <v>79</v>
      </c>
      <c r="AJ100" s="4" t="s">
        <v>81</v>
      </c>
      <c r="AK100" s="4" t="s">
        <v>9</v>
      </c>
    </row>
    <row r="101" spans="1:52" ht="15.5" x14ac:dyDescent="0.35">
      <c r="A101" s="5" t="s">
        <v>152</v>
      </c>
      <c r="C101">
        <v>16</v>
      </c>
      <c r="D101" s="16">
        <v>0.8</v>
      </c>
      <c r="E101" s="3">
        <f>+D101*E$62</f>
        <v>7.7266304794781293</v>
      </c>
      <c r="F101" s="16">
        <v>0.8</v>
      </c>
      <c r="G101" s="3">
        <f>+F101*G$62</f>
        <v>3.8656282255305459</v>
      </c>
      <c r="H101" s="16">
        <v>0.8</v>
      </c>
      <c r="I101" s="3">
        <f>+H101*I$62</f>
        <v>1.2288431987320505</v>
      </c>
      <c r="J101" s="16">
        <v>0.8</v>
      </c>
      <c r="K101" s="3">
        <f>+J101*K$62</f>
        <v>0.74535669220082901</v>
      </c>
      <c r="L101" s="16">
        <v>0.8</v>
      </c>
      <c r="M101" s="3">
        <f>+L101*M$62</f>
        <v>0.18404131739088636</v>
      </c>
      <c r="N101" s="16">
        <v>0.8</v>
      </c>
      <c r="O101" s="3">
        <f>+N101*O$62</f>
        <v>9.8805435991087478</v>
      </c>
      <c r="P101" s="16">
        <v>0.8</v>
      </c>
      <c r="Q101" s="3">
        <f>+P101*Q$62</f>
        <v>2.7275224854648172</v>
      </c>
      <c r="R101" s="16">
        <v>0.2</v>
      </c>
      <c r="S101" s="3">
        <f>+R101*S$62</f>
        <v>4.4114482690736229E-2</v>
      </c>
      <c r="T101" s="16">
        <v>0.8</v>
      </c>
      <c r="U101" s="3">
        <f>+T101*U$62</f>
        <v>1.0842884856912999E-2</v>
      </c>
      <c r="V101" s="16">
        <v>0.8</v>
      </c>
      <c r="W101" s="3">
        <f>+V101*W$62</f>
        <v>0.58848127086271296</v>
      </c>
      <c r="X101" s="3">
        <f>+W101+U101+S101+Q101+O101+M101+K101+I101+G101+E101</f>
        <v>27.002004636316368</v>
      </c>
      <c r="AA101" s="5" t="s">
        <v>152</v>
      </c>
      <c r="AB101" s="16">
        <f>+D101</f>
        <v>0.8</v>
      </c>
      <c r="AC101" s="16">
        <f>+F101</f>
        <v>0.8</v>
      </c>
      <c r="AD101" s="16">
        <f>+H101</f>
        <v>0.8</v>
      </c>
      <c r="AE101" s="16">
        <f>+J101</f>
        <v>0.8</v>
      </c>
      <c r="AF101" s="16">
        <f>+L101</f>
        <v>0.8</v>
      </c>
      <c r="AG101" s="16">
        <f>+N101</f>
        <v>0.8</v>
      </c>
      <c r="AH101" s="16">
        <f>+P101</f>
        <v>0.8</v>
      </c>
      <c r="AI101" s="16">
        <f>+R101</f>
        <v>0.2</v>
      </c>
      <c r="AJ101" s="16">
        <f>+T101</f>
        <v>0.8</v>
      </c>
      <c r="AK101" s="16">
        <f>+V101</f>
        <v>0.8</v>
      </c>
    </row>
    <row r="102" spans="1:52" ht="15.5" x14ac:dyDescent="0.35">
      <c r="A102" s="5" t="s">
        <v>153</v>
      </c>
      <c r="C102">
        <v>18</v>
      </c>
      <c r="D102" s="16">
        <v>0.2</v>
      </c>
      <c r="E102" s="3">
        <f>+D102*E$62</f>
        <v>1.9316576198695323</v>
      </c>
      <c r="F102" s="16">
        <v>0.2</v>
      </c>
      <c r="G102" s="3">
        <f>+F102*G$62</f>
        <v>0.96640705638263646</v>
      </c>
      <c r="H102" s="16">
        <v>0.2</v>
      </c>
      <c r="I102" s="3">
        <f>+H102*I$62</f>
        <v>0.30721079968301263</v>
      </c>
      <c r="J102" s="16">
        <v>0.2</v>
      </c>
      <c r="K102" s="3">
        <f>+J102*K$62</f>
        <v>0.18633917305020725</v>
      </c>
      <c r="L102" s="16">
        <v>0.2</v>
      </c>
      <c r="M102" s="3">
        <f>+L102*M$62</f>
        <v>4.601032934772159E-2</v>
      </c>
      <c r="N102" s="16">
        <v>0.2</v>
      </c>
      <c r="O102" s="3">
        <f>+N102*O$62</f>
        <v>2.4701358997771869</v>
      </c>
      <c r="P102" s="16">
        <v>0.2</v>
      </c>
      <c r="Q102" s="3">
        <f>+P102*Q$62</f>
        <v>0.68188062136620431</v>
      </c>
      <c r="R102" s="16">
        <v>0.8</v>
      </c>
      <c r="S102" s="3">
        <f>+R102*S$62</f>
        <v>0.17645793076294491</v>
      </c>
      <c r="T102" s="16">
        <v>0.2</v>
      </c>
      <c r="U102" s="3">
        <f>+T102*U$62</f>
        <v>2.7107212142282499E-3</v>
      </c>
      <c r="V102" s="16">
        <v>0.2</v>
      </c>
      <c r="W102" s="3">
        <f>+V102*W$62</f>
        <v>0.14712031771567824</v>
      </c>
      <c r="X102" s="3">
        <f>+W102+U102+S102+Q102+O102+M102+K102+I102+G102+E102</f>
        <v>6.9159304691693526</v>
      </c>
      <c r="AA102" s="5" t="s">
        <v>153</v>
      </c>
      <c r="AB102" s="16">
        <f>+D102</f>
        <v>0.2</v>
      </c>
      <c r="AC102" s="16">
        <f>+F102</f>
        <v>0.2</v>
      </c>
      <c r="AD102" s="16">
        <f>+H102</f>
        <v>0.2</v>
      </c>
      <c r="AE102" s="16">
        <f>+J102</f>
        <v>0.2</v>
      </c>
      <c r="AF102" s="16">
        <f>+L102</f>
        <v>0.2</v>
      </c>
      <c r="AG102" s="16">
        <f>+N102</f>
        <v>0.2</v>
      </c>
      <c r="AH102" s="16">
        <f>+P102</f>
        <v>0.2</v>
      </c>
      <c r="AI102" s="16">
        <f>+R102</f>
        <v>0.8</v>
      </c>
      <c r="AJ102" s="16">
        <f>+T102</f>
        <v>0.2</v>
      </c>
      <c r="AK102" s="16">
        <f>+V102</f>
        <v>0.2</v>
      </c>
    </row>
    <row r="103" spans="1:52" ht="15.5" x14ac:dyDescent="0.35">
      <c r="A103" s="5" t="s">
        <v>10</v>
      </c>
      <c r="D103" s="16">
        <f t="shared" ref="D103:X103" si="98">SUM(D101:D102)</f>
        <v>1</v>
      </c>
      <c r="E103" s="3">
        <f t="shared" si="98"/>
        <v>9.6582880993476614</v>
      </c>
      <c r="F103" s="16">
        <f t="shared" si="98"/>
        <v>1</v>
      </c>
      <c r="G103" s="3">
        <f t="shared" si="98"/>
        <v>4.832035281913182</v>
      </c>
      <c r="H103" s="16">
        <f t="shared" si="98"/>
        <v>1</v>
      </c>
      <c r="I103" s="3">
        <f t="shared" si="98"/>
        <v>1.5360539984150632</v>
      </c>
      <c r="J103" s="16">
        <f t="shared" si="98"/>
        <v>1</v>
      </c>
      <c r="K103" s="3">
        <f t="shared" si="98"/>
        <v>0.93169586525103631</v>
      </c>
      <c r="L103" s="16">
        <f t="shared" si="98"/>
        <v>1</v>
      </c>
      <c r="M103" s="3">
        <f t="shared" si="98"/>
        <v>0.23005164673860795</v>
      </c>
      <c r="N103" s="16">
        <f t="shared" si="98"/>
        <v>1</v>
      </c>
      <c r="O103" s="3">
        <f t="shared" si="98"/>
        <v>12.350679498885935</v>
      </c>
      <c r="P103" s="16">
        <f t="shared" si="98"/>
        <v>1</v>
      </c>
      <c r="Q103" s="3">
        <f t="shared" si="98"/>
        <v>3.4094031068310215</v>
      </c>
      <c r="R103" s="16">
        <f t="shared" ref="R103" si="99">SUM(R101:R102)</f>
        <v>1</v>
      </c>
      <c r="S103" s="3">
        <f t="shared" si="98"/>
        <v>0.22057241345368114</v>
      </c>
      <c r="T103" s="16">
        <f t="shared" ref="T103" si="100">SUM(T101:T102)</f>
        <v>1</v>
      </c>
      <c r="U103" s="3">
        <f t="shared" si="98"/>
        <v>1.3553606071141248E-2</v>
      </c>
      <c r="V103" s="16">
        <f t="shared" ref="V103" si="101">SUM(V101:V102)</f>
        <v>1</v>
      </c>
      <c r="W103" s="3">
        <f t="shared" si="98"/>
        <v>0.7356015885783912</v>
      </c>
      <c r="X103" s="3">
        <f t="shared" si="98"/>
        <v>33.917935105485718</v>
      </c>
      <c r="AA103" s="5" t="s">
        <v>10</v>
      </c>
      <c r="AB103" s="16">
        <f>+D103</f>
        <v>1</v>
      </c>
      <c r="AC103" s="16">
        <f>+F103</f>
        <v>1</v>
      </c>
      <c r="AD103" s="16">
        <f>+G103</f>
        <v>4.832035281913182</v>
      </c>
      <c r="AE103" s="16">
        <f>+H103</f>
        <v>1</v>
      </c>
      <c r="AF103" s="16">
        <f>+L103</f>
        <v>1</v>
      </c>
      <c r="AG103" s="16">
        <f>+N103</f>
        <v>1</v>
      </c>
      <c r="AH103" s="16">
        <f>+P103</f>
        <v>1</v>
      </c>
      <c r="AI103" s="16">
        <f>+R103</f>
        <v>1</v>
      </c>
      <c r="AJ103" s="16">
        <f>+T103</f>
        <v>1</v>
      </c>
      <c r="AK103" s="16">
        <f>+V103</f>
        <v>1</v>
      </c>
    </row>
    <row r="104" spans="1:52" ht="15.5" x14ac:dyDescent="0.35">
      <c r="A104" s="5"/>
      <c r="D104" s="16"/>
      <c r="E104" s="3"/>
      <c r="F104" s="16"/>
      <c r="G104" s="3"/>
      <c r="H104" s="16"/>
      <c r="I104" s="3"/>
      <c r="J104" s="16"/>
      <c r="K104" s="3"/>
      <c r="L104" s="16"/>
      <c r="M104" s="3"/>
      <c r="N104" s="16"/>
      <c r="O104" s="3"/>
      <c r="P104" s="16"/>
      <c r="Q104" s="3"/>
      <c r="R104" s="16"/>
      <c r="S104" s="3"/>
      <c r="T104" s="16"/>
      <c r="U104" s="3"/>
      <c r="V104" s="16"/>
      <c r="W104" s="3"/>
      <c r="X104" s="3"/>
      <c r="AA104" s="5"/>
    </row>
    <row r="105" spans="1:52" ht="15.5" x14ac:dyDescent="0.35">
      <c r="A105" s="4" t="s">
        <v>162</v>
      </c>
      <c r="D105" s="16"/>
      <c r="E105" s="3"/>
      <c r="F105" s="16"/>
      <c r="G105" s="3"/>
      <c r="H105" s="3"/>
      <c r="I105" s="3"/>
      <c r="J105" s="3"/>
      <c r="K105" s="3"/>
      <c r="L105" s="3"/>
      <c r="M105" s="3"/>
      <c r="N105" s="3"/>
      <c r="O105" s="3"/>
      <c r="P105" s="3"/>
      <c r="Q105" s="3"/>
      <c r="R105" s="3"/>
      <c r="S105" s="3"/>
      <c r="T105" s="3"/>
      <c r="U105" s="3"/>
      <c r="V105" s="3"/>
      <c r="W105" s="3"/>
      <c r="X105" s="3"/>
      <c r="AA105" s="4" t="s">
        <v>163</v>
      </c>
      <c r="AB105" s="4" t="s">
        <v>0</v>
      </c>
      <c r="AC105" s="4" t="s">
        <v>1</v>
      </c>
      <c r="AD105" s="4" t="s">
        <v>2</v>
      </c>
      <c r="AE105" s="4" t="s">
        <v>3</v>
      </c>
      <c r="AF105" s="4" t="s">
        <v>4</v>
      </c>
      <c r="AG105" s="4" t="s">
        <v>5</v>
      </c>
      <c r="AH105" s="4" t="s">
        <v>6</v>
      </c>
      <c r="AI105" s="4" t="s">
        <v>7</v>
      </c>
      <c r="AJ105" s="4" t="s">
        <v>8</v>
      </c>
      <c r="AK105" s="4" t="s">
        <v>9</v>
      </c>
      <c r="AL105" t="s">
        <v>126</v>
      </c>
      <c r="AN105" s="4" t="s">
        <v>164</v>
      </c>
      <c r="AO105" s="4" t="s">
        <v>0</v>
      </c>
      <c r="AP105" s="4" t="s">
        <v>1</v>
      </c>
      <c r="AQ105" s="4" t="s">
        <v>2</v>
      </c>
      <c r="AR105" s="4" t="s">
        <v>3</v>
      </c>
      <c r="AS105" s="4" t="s">
        <v>4</v>
      </c>
      <c r="AT105" s="4" t="s">
        <v>5</v>
      </c>
      <c r="AU105" s="4" t="s">
        <v>6</v>
      </c>
      <c r="AV105" s="4" t="s">
        <v>7</v>
      </c>
      <c r="AW105" s="4" t="s">
        <v>8</v>
      </c>
      <c r="AX105" s="4" t="s">
        <v>9</v>
      </c>
      <c r="AY105" s="4" t="s">
        <v>10</v>
      </c>
    </row>
    <row r="106" spans="1:52" ht="15.5" x14ac:dyDescent="0.35">
      <c r="A106" s="5" t="s">
        <v>165</v>
      </c>
      <c r="B106" t="s">
        <v>166</v>
      </c>
      <c r="C106">
        <v>15</v>
      </c>
      <c r="D106" s="16">
        <v>0.25</v>
      </c>
      <c r="E106" s="3">
        <f>+D106*(E$40-E$103)</f>
        <v>859.93257970263289</v>
      </c>
      <c r="F106" s="16">
        <v>0.25</v>
      </c>
      <c r="G106" s="3">
        <f t="shared" ref="G106:G113" si="102">+F106*(G$40-G$103)</f>
        <v>430.22371277891295</v>
      </c>
      <c r="H106" s="16">
        <v>0.1</v>
      </c>
      <c r="I106" s="3">
        <f t="shared" ref="I106:I113" si="103">+H106*(I$40-I$103)</f>
        <v>54.70546597212504</v>
      </c>
      <c r="J106" s="16">
        <v>0.1</v>
      </c>
      <c r="K106" s="3">
        <f t="shared" ref="K106:K113" si="104">+J106*(K$40-K$103)</f>
        <v>33.181682743869054</v>
      </c>
      <c r="L106" s="16">
        <v>0.3</v>
      </c>
      <c r="M106" s="3">
        <f t="shared" ref="M106:M113" si="105">+L106*(M$40-M$103)</f>
        <v>24.579375227972125</v>
      </c>
      <c r="N106" s="16">
        <v>0.05</v>
      </c>
      <c r="O106" s="3">
        <f t="shared" ref="O106:O113" si="106">+N106*(O$40-O$103)</f>
        <v>219.93031421944738</v>
      </c>
      <c r="P106" s="16">
        <v>0.05</v>
      </c>
      <c r="Q106" s="3">
        <f t="shared" ref="Q106:Q113" si="107">+P106*(Q$40-Q$103)</f>
        <v>60.711728180926698</v>
      </c>
      <c r="R106" s="16">
        <v>0.05</v>
      </c>
      <c r="S106" s="3">
        <f t="shared" ref="S106:S113" si="108">+R106*(S$40-S$103)</f>
        <v>3.9277644767144788</v>
      </c>
      <c r="T106" s="16">
        <v>0</v>
      </c>
      <c r="U106" s="3">
        <f t="shared" ref="U106:U113" si="109">+T106*(U$40-U$103)</f>
        <v>0</v>
      </c>
      <c r="V106" s="16">
        <v>0</v>
      </c>
      <c r="W106" s="3">
        <f t="shared" ref="W106:W113" si="110">+V106*(W$40-W$103)</f>
        <v>0</v>
      </c>
      <c r="X106" s="3">
        <f>+W106+U106+S106+Q106+O106+M106+K106+I106+G106+E106</f>
        <v>1687.1926233026006</v>
      </c>
      <c r="AA106" s="5" t="s">
        <v>165</v>
      </c>
      <c r="AB106" s="16">
        <f t="shared" ref="AB106:AB113" si="111">+D106</f>
        <v>0.25</v>
      </c>
      <c r="AC106" s="16">
        <f t="shared" ref="AC106:AC113" si="112">+F106</f>
        <v>0.25</v>
      </c>
      <c r="AD106" s="16">
        <f t="shared" ref="AD106:AD113" si="113">+H106</f>
        <v>0.1</v>
      </c>
      <c r="AE106" s="16">
        <f t="shared" ref="AE106:AE111" si="114">+J106</f>
        <v>0.1</v>
      </c>
      <c r="AF106" s="16">
        <f t="shared" ref="AF106:AF113" si="115">+L106</f>
        <v>0.3</v>
      </c>
      <c r="AG106" s="16">
        <f t="shared" ref="AG106:AG113" si="116">+N106</f>
        <v>0.05</v>
      </c>
      <c r="AH106" s="16">
        <f t="shared" ref="AH106:AH113" si="117">+P106</f>
        <v>0.05</v>
      </c>
      <c r="AI106" s="16">
        <f t="shared" ref="AI106:AI113" si="118">+R106</f>
        <v>0.05</v>
      </c>
      <c r="AJ106" s="16">
        <f t="shared" ref="AJ106:AJ113" si="119">+T106</f>
        <v>0</v>
      </c>
      <c r="AK106" s="16">
        <f t="shared" ref="AK106:AK113" si="120">+V106</f>
        <v>0</v>
      </c>
      <c r="AN106" s="5" t="s">
        <v>165</v>
      </c>
      <c r="AO106" s="3">
        <f t="shared" ref="AO106:AO113" si="121">+E106</f>
        <v>859.93257970263289</v>
      </c>
      <c r="AP106" s="3">
        <f t="shared" ref="AP106:AP113" si="122">+G106</f>
        <v>430.22371277891295</v>
      </c>
      <c r="AQ106" s="3">
        <f t="shared" ref="AQ106:AQ113" si="123">+I106</f>
        <v>54.70546597212504</v>
      </c>
      <c r="AR106" s="3">
        <f t="shared" ref="AR106:AR113" si="124">+K106</f>
        <v>33.181682743869054</v>
      </c>
      <c r="AS106" s="3">
        <f t="shared" ref="AS106:AS113" si="125">+M106</f>
        <v>24.579375227972125</v>
      </c>
      <c r="AT106" s="3">
        <f t="shared" ref="AT106:AT113" si="126">+O106</f>
        <v>219.93031421944738</v>
      </c>
      <c r="AU106" s="3">
        <f t="shared" ref="AU106:AU113" si="127">+Q106</f>
        <v>60.711728180926698</v>
      </c>
      <c r="AV106" s="3">
        <f t="shared" ref="AV106:AV113" si="128">+S106</f>
        <v>3.9277644767144788</v>
      </c>
      <c r="AW106" s="3">
        <f t="shared" ref="AW106:AW113" si="129">+U106</f>
        <v>0</v>
      </c>
      <c r="AX106" s="3">
        <f t="shared" ref="AX106:AX113" si="130">+W106</f>
        <v>0</v>
      </c>
      <c r="AY106" s="3">
        <f>SUM(AO106:AX106)</f>
        <v>1687.1926233026004</v>
      </c>
    </row>
    <row r="107" spans="1:52" ht="15.5" x14ac:dyDescent="0.35">
      <c r="A107" s="5" t="s">
        <v>168</v>
      </c>
      <c r="B107" t="s">
        <v>169</v>
      </c>
      <c r="C107">
        <v>25</v>
      </c>
      <c r="D107" s="16">
        <v>0</v>
      </c>
      <c r="E107" s="3">
        <f t="shared" ref="E107:E113" si="131">+D107*(E$40-E$103)</f>
        <v>0</v>
      </c>
      <c r="F107" s="16">
        <v>0</v>
      </c>
      <c r="G107" s="3">
        <f t="shared" si="102"/>
        <v>0</v>
      </c>
      <c r="H107" s="16">
        <v>0.1</v>
      </c>
      <c r="I107" s="3">
        <f t="shared" si="103"/>
        <v>54.70546597212504</v>
      </c>
      <c r="J107" s="16">
        <v>0.1</v>
      </c>
      <c r="K107" s="3">
        <f t="shared" si="104"/>
        <v>33.181682743869054</v>
      </c>
      <c r="L107" s="16">
        <v>0</v>
      </c>
      <c r="M107" s="3">
        <f t="shared" si="105"/>
        <v>0</v>
      </c>
      <c r="N107" s="16">
        <v>0.05</v>
      </c>
      <c r="O107" s="3">
        <f t="shared" si="106"/>
        <v>219.93031421944738</v>
      </c>
      <c r="P107" s="16">
        <v>0.05</v>
      </c>
      <c r="Q107" s="3">
        <f t="shared" si="107"/>
        <v>60.711728180926698</v>
      </c>
      <c r="R107" s="16">
        <v>0.05</v>
      </c>
      <c r="S107" s="3">
        <f t="shared" si="108"/>
        <v>3.9277644767144788</v>
      </c>
      <c r="T107" s="16">
        <v>0</v>
      </c>
      <c r="U107" s="3">
        <f t="shared" si="109"/>
        <v>0</v>
      </c>
      <c r="V107" s="16">
        <v>0</v>
      </c>
      <c r="W107" s="3">
        <f t="shared" si="110"/>
        <v>0</v>
      </c>
      <c r="X107" s="3">
        <f>+W107+U107+S107+Q107+O107+M107+K107+I107+G107+E107</f>
        <v>372.45695559308263</v>
      </c>
      <c r="Y107" s="3">
        <f>+X106+X107</f>
        <v>2059.6495788956831</v>
      </c>
      <c r="Z107" s="24">
        <f>+Y107/(X$48-X$49-X77-X85)</f>
        <v>0.99515846102187722</v>
      </c>
      <c r="AA107" s="5" t="s">
        <v>168</v>
      </c>
      <c r="AB107" s="16">
        <f t="shared" si="111"/>
        <v>0</v>
      </c>
      <c r="AC107" s="16">
        <f t="shared" si="112"/>
        <v>0</v>
      </c>
      <c r="AD107" s="16">
        <f t="shared" si="113"/>
        <v>0.1</v>
      </c>
      <c r="AE107" s="16">
        <f t="shared" si="114"/>
        <v>0.1</v>
      </c>
      <c r="AF107" s="16">
        <f t="shared" si="115"/>
        <v>0</v>
      </c>
      <c r="AG107" s="16">
        <f t="shared" si="116"/>
        <v>0.05</v>
      </c>
      <c r="AH107" s="16">
        <f t="shared" si="117"/>
        <v>0.05</v>
      </c>
      <c r="AI107" s="16">
        <f t="shared" si="118"/>
        <v>0.05</v>
      </c>
      <c r="AJ107" s="16">
        <f t="shared" si="119"/>
        <v>0</v>
      </c>
      <c r="AK107" s="16">
        <f t="shared" si="120"/>
        <v>0</v>
      </c>
      <c r="AN107" s="5" t="s">
        <v>168</v>
      </c>
      <c r="AO107" s="3">
        <f t="shared" si="121"/>
        <v>0</v>
      </c>
      <c r="AP107" s="3">
        <f t="shared" si="122"/>
        <v>0</v>
      </c>
      <c r="AQ107" s="3">
        <f t="shared" si="123"/>
        <v>54.70546597212504</v>
      </c>
      <c r="AR107" s="3">
        <f t="shared" si="124"/>
        <v>33.181682743869054</v>
      </c>
      <c r="AS107" s="3">
        <f t="shared" si="125"/>
        <v>0</v>
      </c>
      <c r="AT107" s="3">
        <f t="shared" si="126"/>
        <v>219.93031421944738</v>
      </c>
      <c r="AU107" s="3">
        <f t="shared" si="127"/>
        <v>60.711728180926698</v>
      </c>
      <c r="AV107" s="3">
        <f t="shared" si="128"/>
        <v>3.9277644767144788</v>
      </c>
      <c r="AW107" s="3">
        <f t="shared" si="129"/>
        <v>0</v>
      </c>
      <c r="AX107" s="3">
        <f t="shared" si="130"/>
        <v>0</v>
      </c>
      <c r="AY107" s="3">
        <f t="shared" ref="AY107:AY113" si="132">SUM(AO107:AX107)</f>
        <v>372.45695559308263</v>
      </c>
      <c r="AZ107" s="3">
        <f>+AY106+AY107</f>
        <v>2059.6495788956831</v>
      </c>
    </row>
    <row r="108" spans="1:52" ht="15.5" x14ac:dyDescent="0.35">
      <c r="A108" s="5" t="s">
        <v>156</v>
      </c>
      <c r="B108" t="s">
        <v>143</v>
      </c>
      <c r="C108">
        <v>25</v>
      </c>
      <c r="D108" s="16">
        <v>0.05</v>
      </c>
      <c r="E108" s="3">
        <f t="shared" si="131"/>
        <v>171.9865159405266</v>
      </c>
      <c r="F108" s="16">
        <v>0.05</v>
      </c>
      <c r="G108" s="3">
        <f t="shared" si="102"/>
        <v>86.044742555782591</v>
      </c>
      <c r="H108" s="16">
        <v>0</v>
      </c>
      <c r="I108" s="3">
        <f t="shared" si="103"/>
        <v>0</v>
      </c>
      <c r="J108" s="16">
        <v>0</v>
      </c>
      <c r="K108" s="3">
        <f t="shared" si="104"/>
        <v>0</v>
      </c>
      <c r="L108" s="16">
        <v>0.1</v>
      </c>
      <c r="M108" s="3">
        <f t="shared" si="105"/>
        <v>8.193125075990709</v>
      </c>
      <c r="N108" s="16">
        <v>0</v>
      </c>
      <c r="O108" s="3">
        <f t="shared" si="106"/>
        <v>0</v>
      </c>
      <c r="P108" s="16">
        <v>0.2</v>
      </c>
      <c r="Q108" s="3">
        <f t="shared" si="107"/>
        <v>242.84691272370679</v>
      </c>
      <c r="R108" s="16">
        <v>0.2</v>
      </c>
      <c r="S108" s="3">
        <f t="shared" si="108"/>
        <v>15.711057906857915</v>
      </c>
      <c r="T108" s="16">
        <v>0.2</v>
      </c>
      <c r="U108" s="3">
        <f t="shared" si="109"/>
        <v>0.96540399815300371</v>
      </c>
      <c r="V108" s="16">
        <v>0.2</v>
      </c>
      <c r="W108" s="3">
        <f t="shared" si="110"/>
        <v>52.395850295026548</v>
      </c>
      <c r="X108" s="3">
        <f>+W108+U108+S108+Q108+O108+M108+K108+I108+G108+E108</f>
        <v>578.14360849604418</v>
      </c>
      <c r="AA108" s="5" t="s">
        <v>156</v>
      </c>
      <c r="AB108" s="16">
        <f t="shared" si="111"/>
        <v>0.05</v>
      </c>
      <c r="AC108" s="16">
        <f t="shared" si="112"/>
        <v>0.05</v>
      </c>
      <c r="AD108" s="16">
        <f t="shared" si="113"/>
        <v>0</v>
      </c>
      <c r="AE108" s="16">
        <f t="shared" si="114"/>
        <v>0</v>
      </c>
      <c r="AF108" s="16">
        <f t="shared" si="115"/>
        <v>0.1</v>
      </c>
      <c r="AG108" s="16">
        <f t="shared" si="116"/>
        <v>0</v>
      </c>
      <c r="AH108" s="16">
        <f t="shared" si="117"/>
        <v>0.2</v>
      </c>
      <c r="AI108" s="16">
        <f t="shared" si="118"/>
        <v>0.2</v>
      </c>
      <c r="AJ108" s="16">
        <f t="shared" si="119"/>
        <v>0.2</v>
      </c>
      <c r="AK108" s="16">
        <f t="shared" si="120"/>
        <v>0.2</v>
      </c>
      <c r="AN108" s="5" t="s">
        <v>156</v>
      </c>
      <c r="AO108" s="3">
        <f t="shared" si="121"/>
        <v>171.9865159405266</v>
      </c>
      <c r="AP108" s="3">
        <f t="shared" si="122"/>
        <v>86.044742555782591</v>
      </c>
      <c r="AQ108" s="3">
        <f t="shared" si="123"/>
        <v>0</v>
      </c>
      <c r="AR108" s="3">
        <f t="shared" si="124"/>
        <v>0</v>
      </c>
      <c r="AS108" s="3">
        <f t="shared" si="125"/>
        <v>8.193125075990709</v>
      </c>
      <c r="AT108" s="3">
        <f t="shared" si="126"/>
        <v>0</v>
      </c>
      <c r="AU108" s="3">
        <f t="shared" si="127"/>
        <v>242.84691272370679</v>
      </c>
      <c r="AV108" s="3">
        <f t="shared" si="128"/>
        <v>15.711057906857915</v>
      </c>
      <c r="AW108" s="3">
        <f t="shared" si="129"/>
        <v>0.96540399815300371</v>
      </c>
      <c r="AX108" s="3">
        <f t="shared" si="130"/>
        <v>52.395850295026548</v>
      </c>
      <c r="AY108" s="3">
        <f t="shared" si="132"/>
        <v>578.14360849604418</v>
      </c>
    </row>
    <row r="109" spans="1:52" ht="15.5" x14ac:dyDescent="0.35">
      <c r="A109" s="5" t="s">
        <v>170</v>
      </c>
      <c r="B109" t="s">
        <v>140</v>
      </c>
      <c r="C109">
        <v>25</v>
      </c>
      <c r="D109" s="16">
        <v>0.05</v>
      </c>
      <c r="E109" s="3">
        <f t="shared" si="131"/>
        <v>171.9865159405266</v>
      </c>
      <c r="F109" s="16">
        <v>0.05</v>
      </c>
      <c r="G109" s="3">
        <f t="shared" si="102"/>
        <v>86.044742555782591</v>
      </c>
      <c r="H109" s="16">
        <v>0.1</v>
      </c>
      <c r="I109" s="3">
        <f t="shared" si="103"/>
        <v>54.70546597212504</v>
      </c>
      <c r="J109" s="16">
        <v>0.1</v>
      </c>
      <c r="K109" s="3">
        <f t="shared" si="104"/>
        <v>33.181682743869054</v>
      </c>
      <c r="L109" s="16">
        <v>0.1</v>
      </c>
      <c r="M109" s="3">
        <f t="shared" si="105"/>
        <v>8.193125075990709</v>
      </c>
      <c r="N109" s="16">
        <v>0.15</v>
      </c>
      <c r="O109" s="3">
        <v>0</v>
      </c>
      <c r="P109" s="16">
        <v>0.1</v>
      </c>
      <c r="Q109" s="3">
        <f t="shared" si="107"/>
        <v>121.4234563618534</v>
      </c>
      <c r="R109" s="16">
        <v>0.1</v>
      </c>
      <c r="S109" s="3">
        <f t="shared" si="108"/>
        <v>7.8555289534289576</v>
      </c>
      <c r="T109" s="16">
        <v>0.1</v>
      </c>
      <c r="U109" s="3">
        <f t="shared" si="109"/>
        <v>0.48270199907650185</v>
      </c>
      <c r="V109" s="16">
        <v>0.1</v>
      </c>
      <c r="W109" s="3">
        <f t="shared" si="110"/>
        <v>26.197925147513274</v>
      </c>
      <c r="X109" s="3">
        <f t="shared" ref="X109:X111" si="133">+W109+U109+S109+Q109+O109+M109+K109+I109+G109+E109</f>
        <v>510.07114475016613</v>
      </c>
      <c r="AA109" s="5" t="s">
        <v>170</v>
      </c>
      <c r="AB109" s="16">
        <f t="shared" si="111"/>
        <v>0.05</v>
      </c>
      <c r="AC109" s="16">
        <f t="shared" si="112"/>
        <v>0.05</v>
      </c>
      <c r="AD109" s="16">
        <f t="shared" si="113"/>
        <v>0.1</v>
      </c>
      <c r="AE109" s="16">
        <f t="shared" si="114"/>
        <v>0.1</v>
      </c>
      <c r="AF109" s="16">
        <f t="shared" si="115"/>
        <v>0.1</v>
      </c>
      <c r="AG109" s="16">
        <f t="shared" si="116"/>
        <v>0.15</v>
      </c>
      <c r="AH109" s="16">
        <f t="shared" si="117"/>
        <v>0.1</v>
      </c>
      <c r="AI109" s="16">
        <f t="shared" si="118"/>
        <v>0.1</v>
      </c>
      <c r="AJ109" s="16">
        <f t="shared" si="119"/>
        <v>0.1</v>
      </c>
      <c r="AK109" s="16">
        <f t="shared" si="120"/>
        <v>0.1</v>
      </c>
      <c r="AN109" s="5" t="s">
        <v>170</v>
      </c>
      <c r="AO109" s="3">
        <f t="shared" si="121"/>
        <v>171.9865159405266</v>
      </c>
      <c r="AP109" s="3">
        <f t="shared" si="122"/>
        <v>86.044742555782591</v>
      </c>
      <c r="AQ109" s="3">
        <f t="shared" si="123"/>
        <v>54.70546597212504</v>
      </c>
      <c r="AR109" s="3">
        <f t="shared" si="124"/>
        <v>33.181682743869054</v>
      </c>
      <c r="AS109" s="3">
        <f t="shared" si="125"/>
        <v>8.193125075990709</v>
      </c>
      <c r="AT109" s="3">
        <f t="shared" si="126"/>
        <v>0</v>
      </c>
      <c r="AU109" s="3">
        <f t="shared" si="127"/>
        <v>121.4234563618534</v>
      </c>
      <c r="AV109" s="3">
        <f t="shared" si="128"/>
        <v>7.8555289534289576</v>
      </c>
      <c r="AW109" s="3">
        <f t="shared" si="129"/>
        <v>0.48270199907650185</v>
      </c>
      <c r="AX109" s="3">
        <f t="shared" si="130"/>
        <v>26.197925147513274</v>
      </c>
      <c r="AY109" s="3">
        <f t="shared" si="132"/>
        <v>510.07114475016613</v>
      </c>
    </row>
    <row r="110" spans="1:52" ht="15.5" x14ac:dyDescent="0.35">
      <c r="A110" s="5" t="s">
        <v>158</v>
      </c>
      <c r="B110" t="s">
        <v>143</v>
      </c>
      <c r="C110">
        <v>25</v>
      </c>
      <c r="D110" s="16">
        <v>0.1</v>
      </c>
      <c r="E110" s="3">
        <f t="shared" si="131"/>
        <v>343.9730318810532</v>
      </c>
      <c r="F110" s="16">
        <v>0.05</v>
      </c>
      <c r="G110" s="3">
        <f t="shared" si="102"/>
        <v>86.044742555782591</v>
      </c>
      <c r="H110" s="16">
        <v>0.1</v>
      </c>
      <c r="I110" s="3">
        <f t="shared" si="103"/>
        <v>54.70546597212504</v>
      </c>
      <c r="J110" s="16">
        <v>0.1</v>
      </c>
      <c r="K110" s="3">
        <f t="shared" si="104"/>
        <v>33.181682743869054</v>
      </c>
      <c r="L110" s="16">
        <v>0.1</v>
      </c>
      <c r="M110" s="3">
        <f t="shared" si="105"/>
        <v>8.193125075990709</v>
      </c>
      <c r="N110" s="16">
        <v>0.1</v>
      </c>
      <c r="O110" s="3">
        <f t="shared" si="106"/>
        <v>439.86062843889476</v>
      </c>
      <c r="P110" s="16">
        <v>0.1</v>
      </c>
      <c r="Q110" s="3">
        <f t="shared" si="107"/>
        <v>121.4234563618534</v>
      </c>
      <c r="R110" s="16">
        <v>0.1</v>
      </c>
      <c r="S110" s="3">
        <f t="shared" si="108"/>
        <v>7.8555289534289576</v>
      </c>
      <c r="T110" s="16">
        <v>0.1</v>
      </c>
      <c r="U110" s="3">
        <f t="shared" si="109"/>
        <v>0.48270199907650185</v>
      </c>
      <c r="V110" s="16">
        <v>0.1</v>
      </c>
      <c r="W110" s="3">
        <f t="shared" si="110"/>
        <v>26.197925147513274</v>
      </c>
      <c r="X110" s="3">
        <f t="shared" si="133"/>
        <v>1121.9182891295873</v>
      </c>
      <c r="AA110" s="5" t="s">
        <v>158</v>
      </c>
      <c r="AB110" s="16">
        <f t="shared" si="111"/>
        <v>0.1</v>
      </c>
      <c r="AC110" s="16">
        <f t="shared" si="112"/>
        <v>0.05</v>
      </c>
      <c r="AD110" s="16">
        <f t="shared" si="113"/>
        <v>0.1</v>
      </c>
      <c r="AE110" s="16">
        <f t="shared" si="114"/>
        <v>0.1</v>
      </c>
      <c r="AF110" s="16">
        <f t="shared" si="115"/>
        <v>0.1</v>
      </c>
      <c r="AG110" s="16">
        <f t="shared" si="116"/>
        <v>0.1</v>
      </c>
      <c r="AH110" s="16">
        <f t="shared" si="117"/>
        <v>0.1</v>
      </c>
      <c r="AI110" s="16">
        <f t="shared" si="118"/>
        <v>0.1</v>
      </c>
      <c r="AJ110" s="16">
        <f t="shared" si="119"/>
        <v>0.1</v>
      </c>
      <c r="AK110" s="16">
        <f t="shared" si="120"/>
        <v>0.1</v>
      </c>
      <c r="AN110" s="5" t="s">
        <v>158</v>
      </c>
      <c r="AO110" s="3">
        <f t="shared" si="121"/>
        <v>343.9730318810532</v>
      </c>
      <c r="AP110" s="3">
        <f t="shared" si="122"/>
        <v>86.044742555782591</v>
      </c>
      <c r="AQ110" s="3">
        <f t="shared" si="123"/>
        <v>54.70546597212504</v>
      </c>
      <c r="AR110" s="3">
        <f t="shared" si="124"/>
        <v>33.181682743869054</v>
      </c>
      <c r="AS110" s="3">
        <f t="shared" si="125"/>
        <v>8.193125075990709</v>
      </c>
      <c r="AT110" s="3">
        <f t="shared" si="126"/>
        <v>439.86062843889476</v>
      </c>
      <c r="AU110" s="3">
        <f t="shared" si="127"/>
        <v>121.4234563618534</v>
      </c>
      <c r="AV110" s="3">
        <f t="shared" si="128"/>
        <v>7.8555289534289576</v>
      </c>
      <c r="AW110" s="3">
        <f t="shared" si="129"/>
        <v>0.48270199907650185</v>
      </c>
      <c r="AX110" s="3">
        <f t="shared" si="130"/>
        <v>26.197925147513274</v>
      </c>
      <c r="AY110" s="3">
        <f t="shared" si="132"/>
        <v>1121.9182891295873</v>
      </c>
    </row>
    <row r="111" spans="1:52" ht="15.5" x14ac:dyDescent="0.35">
      <c r="A111" s="5" t="s">
        <v>159</v>
      </c>
      <c r="B111" t="s">
        <v>143</v>
      </c>
      <c r="C111">
        <v>25</v>
      </c>
      <c r="D111" s="16">
        <v>0</v>
      </c>
      <c r="E111" s="3">
        <f t="shared" si="131"/>
        <v>0</v>
      </c>
      <c r="F111" s="16">
        <v>0</v>
      </c>
      <c r="G111" s="3">
        <f t="shared" si="102"/>
        <v>0</v>
      </c>
      <c r="H111" s="16">
        <v>0</v>
      </c>
      <c r="I111" s="3">
        <f t="shared" si="103"/>
        <v>0</v>
      </c>
      <c r="J111" s="16">
        <v>0</v>
      </c>
      <c r="K111" s="3">
        <f t="shared" si="104"/>
        <v>0</v>
      </c>
      <c r="L111" s="16">
        <v>0</v>
      </c>
      <c r="M111" s="3">
        <f t="shared" si="105"/>
        <v>0</v>
      </c>
      <c r="N111" s="16">
        <v>0</v>
      </c>
      <c r="O111" s="3">
        <f t="shared" si="106"/>
        <v>0</v>
      </c>
      <c r="P111" s="16">
        <v>0</v>
      </c>
      <c r="Q111" s="3">
        <f t="shared" si="107"/>
        <v>0</v>
      </c>
      <c r="R111" s="16">
        <v>0</v>
      </c>
      <c r="S111" s="3">
        <f t="shared" si="108"/>
        <v>0</v>
      </c>
      <c r="T111" s="16">
        <v>0</v>
      </c>
      <c r="U111" s="3">
        <f t="shared" si="109"/>
        <v>0</v>
      </c>
      <c r="V111" s="16">
        <v>0</v>
      </c>
      <c r="W111" s="3">
        <f t="shared" si="110"/>
        <v>0</v>
      </c>
      <c r="X111" s="3">
        <f t="shared" si="133"/>
        <v>0</v>
      </c>
      <c r="AA111" s="5" t="s">
        <v>159</v>
      </c>
      <c r="AB111" s="16">
        <f t="shared" si="111"/>
        <v>0</v>
      </c>
      <c r="AC111" s="16">
        <f t="shared" si="112"/>
        <v>0</v>
      </c>
      <c r="AD111" s="16">
        <f t="shared" si="113"/>
        <v>0</v>
      </c>
      <c r="AE111" s="16">
        <f t="shared" si="114"/>
        <v>0</v>
      </c>
      <c r="AF111" s="16">
        <f t="shared" si="115"/>
        <v>0</v>
      </c>
      <c r="AG111" s="16">
        <f t="shared" si="116"/>
        <v>0</v>
      </c>
      <c r="AH111" s="16">
        <f t="shared" si="117"/>
        <v>0</v>
      </c>
      <c r="AI111" s="16">
        <f t="shared" si="118"/>
        <v>0</v>
      </c>
      <c r="AJ111" s="16">
        <f t="shared" si="119"/>
        <v>0</v>
      </c>
      <c r="AK111" s="16">
        <f t="shared" si="120"/>
        <v>0</v>
      </c>
      <c r="AN111" s="5" t="s">
        <v>159</v>
      </c>
      <c r="AO111" s="3">
        <f t="shared" si="121"/>
        <v>0</v>
      </c>
      <c r="AP111" s="3">
        <f t="shared" si="122"/>
        <v>0</v>
      </c>
      <c r="AQ111" s="3">
        <f t="shared" si="123"/>
        <v>0</v>
      </c>
      <c r="AR111" s="3">
        <f t="shared" si="124"/>
        <v>0</v>
      </c>
      <c r="AS111" s="3">
        <f t="shared" si="125"/>
        <v>0</v>
      </c>
      <c r="AT111" s="3">
        <f t="shared" si="126"/>
        <v>0</v>
      </c>
      <c r="AU111" s="3">
        <f t="shared" si="127"/>
        <v>0</v>
      </c>
      <c r="AV111" s="3">
        <f t="shared" si="128"/>
        <v>0</v>
      </c>
      <c r="AW111" s="3">
        <f t="shared" si="129"/>
        <v>0</v>
      </c>
      <c r="AX111" s="3">
        <f t="shared" si="130"/>
        <v>0</v>
      </c>
      <c r="AY111" s="3">
        <f t="shared" si="132"/>
        <v>0</v>
      </c>
    </row>
    <row r="112" spans="1:52" ht="15.5" x14ac:dyDescent="0.35">
      <c r="A112" s="5" t="s">
        <v>148</v>
      </c>
      <c r="B112" t="s">
        <v>146</v>
      </c>
      <c r="C112">
        <v>35</v>
      </c>
      <c r="D112" s="16">
        <v>0</v>
      </c>
      <c r="E112" s="3">
        <f t="shared" si="131"/>
        <v>0</v>
      </c>
      <c r="F112" s="16">
        <v>0</v>
      </c>
      <c r="G112" s="3">
        <f t="shared" si="102"/>
        <v>0</v>
      </c>
      <c r="H112" s="16">
        <v>0.3</v>
      </c>
      <c r="I112" s="3">
        <f t="shared" si="103"/>
        <v>164.11639791637509</v>
      </c>
      <c r="J112" s="16">
        <v>0.3</v>
      </c>
      <c r="K112" s="3">
        <f t="shared" si="104"/>
        <v>99.54504823160714</v>
      </c>
      <c r="L112" s="16">
        <v>0</v>
      </c>
      <c r="M112" s="3">
        <f t="shared" si="105"/>
        <v>0</v>
      </c>
      <c r="N112" s="16">
        <v>0.1</v>
      </c>
      <c r="O112" s="3">
        <f t="shared" si="106"/>
        <v>439.86062843889476</v>
      </c>
      <c r="P112" s="16">
        <v>0</v>
      </c>
      <c r="Q112" s="3">
        <f t="shared" si="107"/>
        <v>0</v>
      </c>
      <c r="R112" s="16">
        <v>0</v>
      </c>
      <c r="S112" s="3">
        <f t="shared" si="108"/>
        <v>0</v>
      </c>
      <c r="T112" s="16">
        <v>0</v>
      </c>
      <c r="U112" s="3">
        <f t="shared" si="109"/>
        <v>0</v>
      </c>
      <c r="V112" s="16">
        <v>0</v>
      </c>
      <c r="W112" s="3">
        <f t="shared" si="110"/>
        <v>0</v>
      </c>
      <c r="X112" s="3">
        <f>+W112+U112+S112+Q112+O112+M112+K112+I112+G112+E112</f>
        <v>703.5220745868769</v>
      </c>
      <c r="AA112" s="5" t="s">
        <v>148</v>
      </c>
      <c r="AB112" s="16">
        <f t="shared" si="111"/>
        <v>0</v>
      </c>
      <c r="AC112" s="16">
        <f t="shared" si="112"/>
        <v>0</v>
      </c>
      <c r="AD112" s="16">
        <f t="shared" si="113"/>
        <v>0.3</v>
      </c>
      <c r="AE112" s="16">
        <f>+H112</f>
        <v>0.3</v>
      </c>
      <c r="AF112" s="16">
        <f t="shared" si="115"/>
        <v>0</v>
      </c>
      <c r="AG112" s="16">
        <f t="shared" si="116"/>
        <v>0.1</v>
      </c>
      <c r="AH112" s="16">
        <f t="shared" si="117"/>
        <v>0</v>
      </c>
      <c r="AI112" s="16">
        <f t="shared" si="118"/>
        <v>0</v>
      </c>
      <c r="AJ112" s="16">
        <f t="shared" si="119"/>
        <v>0</v>
      </c>
      <c r="AK112" s="16">
        <f t="shared" si="120"/>
        <v>0</v>
      </c>
      <c r="AN112" s="5" t="s">
        <v>148</v>
      </c>
      <c r="AO112" s="3">
        <f t="shared" si="121"/>
        <v>0</v>
      </c>
      <c r="AP112" s="3">
        <f t="shared" si="122"/>
        <v>0</v>
      </c>
      <c r="AQ112" s="3">
        <f t="shared" si="123"/>
        <v>164.11639791637509</v>
      </c>
      <c r="AR112" s="3">
        <f t="shared" si="124"/>
        <v>99.54504823160714</v>
      </c>
      <c r="AS112" s="3">
        <f t="shared" si="125"/>
        <v>0</v>
      </c>
      <c r="AT112" s="3">
        <f t="shared" si="126"/>
        <v>439.86062843889476</v>
      </c>
      <c r="AU112" s="3">
        <f t="shared" si="127"/>
        <v>0</v>
      </c>
      <c r="AV112" s="3">
        <f t="shared" si="128"/>
        <v>0</v>
      </c>
      <c r="AW112" s="3">
        <f t="shared" si="129"/>
        <v>0</v>
      </c>
      <c r="AX112" s="3">
        <f t="shared" si="130"/>
        <v>0</v>
      </c>
      <c r="AY112" s="3">
        <f>SUM(AO112:AX112)</f>
        <v>703.52207458687701</v>
      </c>
    </row>
    <row r="113" spans="1:51" ht="15.5" x14ac:dyDescent="0.35">
      <c r="A113" s="5" t="s">
        <v>149</v>
      </c>
      <c r="B113" t="s">
        <v>143</v>
      </c>
      <c r="C113">
        <v>25</v>
      </c>
      <c r="D113" s="16">
        <v>0.55000000000000004</v>
      </c>
      <c r="E113" s="3">
        <f t="shared" si="131"/>
        <v>1891.8516753457925</v>
      </c>
      <c r="F113" s="16">
        <v>0.6</v>
      </c>
      <c r="G113" s="3">
        <f t="shared" si="102"/>
        <v>1032.5369106693911</v>
      </c>
      <c r="H113" s="16">
        <v>0.3</v>
      </c>
      <c r="I113" s="3">
        <f t="shared" si="103"/>
        <v>164.11639791637509</v>
      </c>
      <c r="J113" s="16">
        <v>0.3</v>
      </c>
      <c r="K113" s="3">
        <f t="shared" si="104"/>
        <v>99.54504823160714</v>
      </c>
      <c r="L113" s="16">
        <v>0.4</v>
      </c>
      <c r="M113" s="3">
        <f t="shared" si="105"/>
        <v>32.772500303962836</v>
      </c>
      <c r="N113" s="16">
        <v>0.55000000000000004</v>
      </c>
      <c r="O113" s="3">
        <f t="shared" si="106"/>
        <v>2419.2334564139214</v>
      </c>
      <c r="P113" s="16">
        <v>0.5</v>
      </c>
      <c r="Q113" s="3">
        <f t="shared" si="107"/>
        <v>607.11728180926696</v>
      </c>
      <c r="R113" s="16">
        <v>0.5</v>
      </c>
      <c r="S113" s="3">
        <f t="shared" si="108"/>
        <v>39.277644767144785</v>
      </c>
      <c r="T113" s="16">
        <v>0.6</v>
      </c>
      <c r="U113" s="3">
        <f t="shared" si="109"/>
        <v>2.8962119944590108</v>
      </c>
      <c r="V113" s="16">
        <v>0.6</v>
      </c>
      <c r="W113" s="3">
        <f t="shared" si="110"/>
        <v>157.18755088507965</v>
      </c>
      <c r="X113" s="3">
        <f>+W113+U113+S113+Q113+O113+M113+K113+I113+G113+E113</f>
        <v>6446.5346783370014</v>
      </c>
      <c r="AA113" s="5" t="s">
        <v>149</v>
      </c>
      <c r="AB113" s="16">
        <f t="shared" si="111"/>
        <v>0.55000000000000004</v>
      </c>
      <c r="AC113" s="16">
        <f t="shared" si="112"/>
        <v>0.6</v>
      </c>
      <c r="AD113" s="16">
        <f t="shared" si="113"/>
        <v>0.3</v>
      </c>
      <c r="AE113" s="16">
        <f>+H113</f>
        <v>0.3</v>
      </c>
      <c r="AF113" s="16">
        <f t="shared" si="115"/>
        <v>0.4</v>
      </c>
      <c r="AG113" s="16">
        <f t="shared" si="116"/>
        <v>0.55000000000000004</v>
      </c>
      <c r="AH113" s="16">
        <f t="shared" si="117"/>
        <v>0.5</v>
      </c>
      <c r="AI113" s="16">
        <f t="shared" si="118"/>
        <v>0.5</v>
      </c>
      <c r="AJ113" s="16">
        <f t="shared" si="119"/>
        <v>0.6</v>
      </c>
      <c r="AK113" s="16">
        <f t="shared" si="120"/>
        <v>0.6</v>
      </c>
      <c r="AN113" s="5" t="s">
        <v>149</v>
      </c>
      <c r="AO113" s="3">
        <f t="shared" si="121"/>
        <v>1891.8516753457925</v>
      </c>
      <c r="AP113" s="3">
        <f t="shared" si="122"/>
        <v>1032.5369106693911</v>
      </c>
      <c r="AQ113" s="3">
        <f t="shared" si="123"/>
        <v>164.11639791637509</v>
      </c>
      <c r="AR113" s="3">
        <f t="shared" si="124"/>
        <v>99.54504823160714</v>
      </c>
      <c r="AS113" s="3">
        <f t="shared" si="125"/>
        <v>32.772500303962836</v>
      </c>
      <c r="AT113" s="3">
        <f t="shared" si="126"/>
        <v>2419.2334564139214</v>
      </c>
      <c r="AU113" s="3">
        <f t="shared" si="127"/>
        <v>607.11728180926696</v>
      </c>
      <c r="AV113" s="3">
        <f t="shared" si="128"/>
        <v>39.277644767144785</v>
      </c>
      <c r="AW113" s="3">
        <f t="shared" si="129"/>
        <v>2.8962119944590108</v>
      </c>
      <c r="AX113" s="3">
        <f t="shared" si="130"/>
        <v>157.18755088507965</v>
      </c>
      <c r="AY113" s="3">
        <f t="shared" si="132"/>
        <v>6446.5346783370014</v>
      </c>
    </row>
    <row r="114" spans="1:51" ht="15.5" x14ac:dyDescent="0.35">
      <c r="A114" s="5" t="s">
        <v>10</v>
      </c>
      <c r="D114" s="16">
        <f t="shared" ref="D114:W114" si="134">SUM(D106:D113)</f>
        <v>1</v>
      </c>
      <c r="E114" s="30">
        <f t="shared" si="134"/>
        <v>3439.7303188105316</v>
      </c>
      <c r="F114" s="16">
        <f t="shared" si="134"/>
        <v>1</v>
      </c>
      <c r="G114" s="30">
        <f t="shared" si="134"/>
        <v>1720.8948511156518</v>
      </c>
      <c r="H114" s="16">
        <f t="shared" si="134"/>
        <v>1</v>
      </c>
      <c r="I114" s="30">
        <f t="shared" si="134"/>
        <v>547.05465972125035</v>
      </c>
      <c r="J114" s="16">
        <f t="shared" si="134"/>
        <v>1</v>
      </c>
      <c r="K114" s="30">
        <f t="shared" si="134"/>
        <v>331.8168274386905</v>
      </c>
      <c r="L114" s="16">
        <f t="shared" si="134"/>
        <v>1</v>
      </c>
      <c r="M114" s="30">
        <f t="shared" si="134"/>
        <v>81.931250759907087</v>
      </c>
      <c r="N114" s="16">
        <f t="shared" si="134"/>
        <v>1</v>
      </c>
      <c r="O114" s="30">
        <f t="shared" si="134"/>
        <v>3738.8153417306057</v>
      </c>
      <c r="P114" s="16">
        <f t="shared" si="134"/>
        <v>1</v>
      </c>
      <c r="Q114" s="30">
        <f t="shared" si="134"/>
        <v>1214.2345636185339</v>
      </c>
      <c r="R114" s="16">
        <f t="shared" si="134"/>
        <v>1</v>
      </c>
      <c r="S114" s="30">
        <f t="shared" si="134"/>
        <v>78.555289534289571</v>
      </c>
      <c r="T114" s="16">
        <f t="shared" si="134"/>
        <v>1</v>
      </c>
      <c r="U114" s="30">
        <f t="shared" si="134"/>
        <v>4.8270199907650184</v>
      </c>
      <c r="V114" s="16">
        <f t="shared" si="134"/>
        <v>1</v>
      </c>
      <c r="W114" s="30">
        <f t="shared" si="134"/>
        <v>261.97925147513274</v>
      </c>
      <c r="X114" s="3">
        <f>SUM(X106:X113)</f>
        <v>11419.839374195359</v>
      </c>
      <c r="Y114" s="3">
        <f>+X103+X114</f>
        <v>11453.757309300845</v>
      </c>
      <c r="Z114" s="3">
        <f>+E114+G114+I114+K114+M114+O114+Q114+S114+U114+W114</f>
        <v>11419.839374195361</v>
      </c>
      <c r="AN114" s="5" t="s">
        <v>10</v>
      </c>
      <c r="AO114" s="3">
        <f>SUM(AO106:AO113)</f>
        <v>3439.7303188105316</v>
      </c>
      <c r="AP114" s="3">
        <f t="shared" ref="AP114:AX114" si="135">SUM(AP106:AP113)</f>
        <v>1720.8948511156518</v>
      </c>
      <c r="AQ114" s="3">
        <f t="shared" si="135"/>
        <v>547.05465972125035</v>
      </c>
      <c r="AR114" s="3">
        <f t="shared" si="135"/>
        <v>331.8168274386905</v>
      </c>
      <c r="AS114" s="3">
        <f t="shared" si="135"/>
        <v>81.931250759907087</v>
      </c>
      <c r="AT114" s="3">
        <f t="shared" si="135"/>
        <v>3738.8153417306057</v>
      </c>
      <c r="AU114" s="3">
        <f t="shared" si="135"/>
        <v>1214.2345636185339</v>
      </c>
      <c r="AV114" s="3">
        <f t="shared" si="135"/>
        <v>78.555289534289571</v>
      </c>
      <c r="AW114" s="3">
        <f t="shared" si="135"/>
        <v>4.8270199907650184</v>
      </c>
      <c r="AX114" s="3">
        <f t="shared" si="135"/>
        <v>261.97925147513274</v>
      </c>
      <c r="AY114" s="3">
        <f>SUM(AY106:AY113)</f>
        <v>11419.839374195359</v>
      </c>
    </row>
    <row r="115" spans="1:51" ht="15.5" x14ac:dyDescent="0.35">
      <c r="A115" s="4" t="s">
        <v>191</v>
      </c>
      <c r="D115" s="16"/>
      <c r="E115" s="30"/>
      <c r="F115" s="16"/>
      <c r="G115" s="30"/>
      <c r="H115" s="16"/>
      <c r="I115" s="30"/>
      <c r="J115" s="16"/>
      <c r="K115" s="30"/>
      <c r="L115" s="16"/>
      <c r="M115" s="30"/>
      <c r="N115" s="16"/>
      <c r="O115" s="30"/>
      <c r="P115" s="16"/>
      <c r="Q115" s="30"/>
      <c r="R115" s="16"/>
      <c r="S115" s="30"/>
      <c r="T115" s="16"/>
      <c r="U115" s="30"/>
      <c r="V115" s="16"/>
      <c r="W115" s="30"/>
      <c r="X115" s="3"/>
      <c r="Y115" s="3"/>
    </row>
    <row r="116" spans="1:51" ht="15.5" x14ac:dyDescent="0.35">
      <c r="A116" s="4" t="s">
        <v>184</v>
      </c>
      <c r="D116" s="16"/>
      <c r="E116" s="30"/>
      <c r="F116" s="16"/>
      <c r="G116" s="30"/>
      <c r="H116" s="16"/>
      <c r="I116" s="30"/>
      <c r="J116" s="16"/>
      <c r="K116" s="30"/>
      <c r="L116" s="16"/>
      <c r="M116" s="30"/>
      <c r="N116" s="16"/>
      <c r="O116" s="30"/>
      <c r="P116" s="16"/>
      <c r="Q116" s="30"/>
      <c r="R116" s="16"/>
      <c r="S116" s="30"/>
      <c r="T116" s="16"/>
      <c r="U116" s="30"/>
      <c r="V116" s="16"/>
      <c r="W116" s="30"/>
      <c r="X116" s="3"/>
      <c r="Y116" s="3"/>
    </row>
    <row r="117" spans="1:51" ht="15.5" x14ac:dyDescent="0.35">
      <c r="A117" s="5" t="s">
        <v>152</v>
      </c>
      <c r="C117">
        <v>16</v>
      </c>
      <c r="D117" s="16">
        <v>0.2</v>
      </c>
      <c r="E117" s="3">
        <f>+D117*E$63</f>
        <v>2.0876928899849303</v>
      </c>
      <c r="F117" s="16">
        <v>0.2</v>
      </c>
      <c r="G117" s="3">
        <f>+F117*G$63</f>
        <v>1.032063965972644</v>
      </c>
      <c r="H117" s="16">
        <v>0.2</v>
      </c>
      <c r="I117" s="3">
        <f>+H117*I$63</f>
        <v>0.43233746438180465</v>
      </c>
      <c r="J117" s="16">
        <v>0.2</v>
      </c>
      <c r="K117" s="3">
        <f>+J117*K$63</f>
        <v>0.26145344708022911</v>
      </c>
      <c r="L117" s="16">
        <v>0.2</v>
      </c>
      <c r="M117" s="3">
        <f>+L117*M$63</f>
        <v>4.4125609760767084E-2</v>
      </c>
      <c r="N117" s="16">
        <v>0.2</v>
      </c>
      <c r="O117" s="3">
        <f>+N117*O$63</f>
        <v>3.2207446948034821</v>
      </c>
      <c r="P117" s="16">
        <v>0.2</v>
      </c>
      <c r="Q117" s="3">
        <f>+P117*Q$63</f>
        <v>0.77679676785679364</v>
      </c>
      <c r="R117" s="16">
        <v>0.8</v>
      </c>
      <c r="S117" s="3">
        <f>+R117*S$63</f>
        <v>0.18016010420242698</v>
      </c>
      <c r="T117" s="16">
        <v>0.2</v>
      </c>
      <c r="U117" s="3">
        <f>+T117*U$63</f>
        <v>1.6274961000119334E-3</v>
      </c>
      <c r="V117" s="16">
        <v>0.2</v>
      </c>
      <c r="W117" s="3">
        <f>+V117*W$63</f>
        <v>0.15807040171217318</v>
      </c>
      <c r="X117" s="3">
        <f>+W117+U117+S117+Q117+O117+M117+K117+I117+G117+E117</f>
        <v>8.1950728418552643</v>
      </c>
      <c r="Y117" s="3"/>
    </row>
    <row r="118" spans="1:51" ht="15.5" x14ac:dyDescent="0.35">
      <c r="A118" s="5" t="s">
        <v>153</v>
      </c>
      <c r="C118">
        <v>18</v>
      </c>
      <c r="D118" s="16">
        <v>0.8</v>
      </c>
      <c r="E118" s="30">
        <f>+D118*E$63</f>
        <v>8.3507715599397212</v>
      </c>
      <c r="F118" s="16">
        <v>0.8</v>
      </c>
      <c r="G118" s="30">
        <f>+F118*G$63</f>
        <v>4.1282558638905762</v>
      </c>
      <c r="H118" s="16">
        <v>0.8</v>
      </c>
      <c r="I118" s="30">
        <f>+H118*I$63</f>
        <v>1.7293498575272186</v>
      </c>
      <c r="J118" s="16">
        <v>0.8</v>
      </c>
      <c r="K118" s="30">
        <f>+J118*K$63</f>
        <v>1.0458137883209164</v>
      </c>
      <c r="L118" s="16">
        <v>0.8</v>
      </c>
      <c r="M118" s="30">
        <f>+L118*M$63</f>
        <v>0.17650243904306834</v>
      </c>
      <c r="N118" s="16">
        <v>0.8</v>
      </c>
      <c r="O118" s="30">
        <f>+N118*O$63</f>
        <v>12.882978779213929</v>
      </c>
      <c r="P118" s="16">
        <v>0.8</v>
      </c>
      <c r="Q118" s="30">
        <f>+P118*Q$63</f>
        <v>3.1071870714271745</v>
      </c>
      <c r="R118" s="16">
        <v>0.2</v>
      </c>
      <c r="S118" s="30">
        <f>+R118*S$63</f>
        <v>4.5040026050606745E-2</v>
      </c>
      <c r="T118" s="16">
        <v>0.8</v>
      </c>
      <c r="U118" s="30">
        <f>+T118*U$63</f>
        <v>6.5099844000477336E-3</v>
      </c>
      <c r="V118" s="16">
        <v>0.8</v>
      </c>
      <c r="W118" s="30">
        <f>+V118*W$63</f>
        <v>0.63228160684869272</v>
      </c>
      <c r="X118" s="3">
        <f>+W118+U118+S118+Q118+O118+M118+K118+I118+G118+E118</f>
        <v>32.104690976661949</v>
      </c>
      <c r="Y118" s="3"/>
    </row>
    <row r="119" spans="1:51" ht="15.5" x14ac:dyDescent="0.35">
      <c r="A119" s="5" t="s">
        <v>10</v>
      </c>
      <c r="D119" s="16">
        <f t="shared" ref="D119:V119" si="136">SUM(D117:D118)</f>
        <v>1</v>
      </c>
      <c r="E119" s="30">
        <f>SUM(E117:E118)</f>
        <v>10.438464449924652</v>
      </c>
      <c r="F119" s="16">
        <f t="shared" si="136"/>
        <v>1</v>
      </c>
      <c r="G119" s="30">
        <f>SUM(G117:G118)</f>
        <v>5.1603198298632202</v>
      </c>
      <c r="H119" s="16">
        <f t="shared" si="136"/>
        <v>1</v>
      </c>
      <c r="I119" s="30">
        <f>SUM(I117:I118)</f>
        <v>2.1616873219090231</v>
      </c>
      <c r="J119" s="16">
        <f t="shared" si="136"/>
        <v>1</v>
      </c>
      <c r="K119" s="30">
        <f>SUM(K117:K118)</f>
        <v>1.3072672354011456</v>
      </c>
      <c r="L119" s="16">
        <f t="shared" si="136"/>
        <v>1</v>
      </c>
      <c r="M119" s="30">
        <f>SUM(M117:M118)</f>
        <v>0.22062804880383541</v>
      </c>
      <c r="N119" s="16">
        <f t="shared" si="136"/>
        <v>1</v>
      </c>
      <c r="O119" s="30">
        <f>SUM(O117:O118)</f>
        <v>16.103723474017411</v>
      </c>
      <c r="P119" s="16">
        <f t="shared" si="136"/>
        <v>1</v>
      </c>
      <c r="Q119" s="30">
        <f>SUM(Q117:Q118)</f>
        <v>3.8839838392839683</v>
      </c>
      <c r="R119" s="16">
        <f t="shared" si="136"/>
        <v>1</v>
      </c>
      <c r="S119" s="30">
        <f>SUM(S117:S118)</f>
        <v>0.22520013025303373</v>
      </c>
      <c r="T119" s="16">
        <f t="shared" si="136"/>
        <v>1</v>
      </c>
      <c r="U119" s="30">
        <f>SUM(U117:U118)</f>
        <v>8.1374805000596663E-3</v>
      </c>
      <c r="V119" s="16">
        <f t="shared" si="136"/>
        <v>1</v>
      </c>
      <c r="W119" s="30">
        <f>SUM(W117:W118)</f>
        <v>0.79035200856086596</v>
      </c>
      <c r="X119" s="3">
        <f t="shared" ref="X119" si="137">SUM(X117:X118)</f>
        <v>40.299763818517214</v>
      </c>
      <c r="Y119" s="3"/>
    </row>
    <row r="120" spans="1:51" ht="15.5" x14ac:dyDescent="0.35">
      <c r="A120" s="4" t="s">
        <v>172</v>
      </c>
      <c r="D120" s="16"/>
      <c r="E120" s="30"/>
      <c r="F120" s="16"/>
      <c r="G120" s="30"/>
      <c r="H120" s="16"/>
      <c r="I120" s="30"/>
      <c r="J120" s="16"/>
      <c r="K120" s="30"/>
      <c r="L120" s="16"/>
      <c r="M120" s="30"/>
      <c r="N120" s="16"/>
      <c r="O120" s="30"/>
      <c r="P120" s="16"/>
      <c r="Q120" s="30"/>
      <c r="R120" s="16"/>
      <c r="S120" s="30"/>
      <c r="T120" s="16"/>
      <c r="U120" s="30"/>
      <c r="V120" s="16"/>
      <c r="W120" s="30"/>
      <c r="X120" s="3"/>
      <c r="Y120" s="3"/>
      <c r="AA120" s="4" t="s">
        <v>185</v>
      </c>
      <c r="AB120" s="4" t="s">
        <v>0</v>
      </c>
      <c r="AC120" s="4" t="s">
        <v>1</v>
      </c>
      <c r="AD120" s="4" t="s">
        <v>2</v>
      </c>
      <c r="AE120" s="4" t="s">
        <v>3</v>
      </c>
      <c r="AF120" s="4" t="s">
        <v>4</v>
      </c>
      <c r="AG120" s="4" t="s">
        <v>5</v>
      </c>
      <c r="AH120" s="4" t="s">
        <v>6</v>
      </c>
      <c r="AI120" s="4" t="s">
        <v>7</v>
      </c>
      <c r="AJ120" s="4" t="s">
        <v>8</v>
      </c>
      <c r="AK120" s="4" t="s">
        <v>9</v>
      </c>
      <c r="AL120" s="4" t="s">
        <v>10</v>
      </c>
      <c r="AN120" s="4" t="s">
        <v>185</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156</v>
      </c>
      <c r="B121" t="s">
        <v>143</v>
      </c>
      <c r="C121">
        <v>25</v>
      </c>
      <c r="D121" s="16">
        <v>0.1</v>
      </c>
      <c r="E121" s="3">
        <f t="shared" ref="E121:E127" si="138">+D121*(E$39-E$118)</f>
        <v>371.96722462702934</v>
      </c>
      <c r="F121" s="16">
        <v>0.1</v>
      </c>
      <c r="G121" s="3">
        <f t="shared" ref="G121:G127" si="139">+F121*(G$39-G$118)</f>
        <v>183.88431119444022</v>
      </c>
      <c r="H121" s="16">
        <v>0</v>
      </c>
      <c r="I121" s="3">
        <f>+H121*(I$39-I$118)</f>
        <v>0</v>
      </c>
      <c r="J121" s="16">
        <v>0</v>
      </c>
      <c r="K121" s="3">
        <f>+J121*(K$39-K$118)</f>
        <v>0</v>
      </c>
      <c r="L121" s="16">
        <v>0.1</v>
      </c>
      <c r="M121" s="3">
        <f>+L121*(M$39-M$118)</f>
        <v>7.8619229276612446</v>
      </c>
      <c r="N121" s="16">
        <v>0</v>
      </c>
      <c r="O121" s="3">
        <f>+N121*(O$39-O$118)</f>
        <v>0</v>
      </c>
      <c r="P121" s="16">
        <v>0</v>
      </c>
      <c r="Q121" s="3">
        <f>+P121*(Q$39-Q$118)</f>
        <v>0</v>
      </c>
      <c r="R121" s="16">
        <v>0</v>
      </c>
      <c r="S121" s="3">
        <f>+R121*(S$39-S$118)</f>
        <v>0</v>
      </c>
      <c r="T121" s="16">
        <v>0</v>
      </c>
      <c r="U121" s="3">
        <f>+T121*(U$39-U$118)</f>
        <v>0</v>
      </c>
      <c r="V121" s="16">
        <v>0</v>
      </c>
      <c r="W121" s="3">
        <f>+V121*(W$39-W$118)</f>
        <v>0</v>
      </c>
      <c r="X121" s="3">
        <f>+W121+U121+S121+Q121+O121+M121+K121+I121+G121+E121</f>
        <v>563.71345874913084</v>
      </c>
      <c r="Y121" s="3"/>
      <c r="AA121" s="5" t="s">
        <v>156</v>
      </c>
      <c r="AB121" s="16">
        <f t="shared" ref="AB121:AB126" si="140">+D121</f>
        <v>0.1</v>
      </c>
      <c r="AC121" s="16">
        <f t="shared" ref="AC121:AC126" si="141">+F121</f>
        <v>0.1</v>
      </c>
      <c r="AD121" s="16">
        <f t="shared" ref="AD121:AD126" si="142">+H121</f>
        <v>0</v>
      </c>
      <c r="AE121" s="16">
        <f t="shared" ref="AE121:AE126" si="143">+J121</f>
        <v>0</v>
      </c>
      <c r="AF121" s="16">
        <f t="shared" ref="AF121:AF126" si="144">+L121</f>
        <v>0.1</v>
      </c>
      <c r="AG121" s="16">
        <f t="shared" ref="AG121:AG126" si="145">+N121</f>
        <v>0</v>
      </c>
      <c r="AH121" s="16">
        <f t="shared" ref="AH121:AH126" si="146">+P121</f>
        <v>0</v>
      </c>
      <c r="AI121" s="16">
        <f t="shared" ref="AI121:AI126" si="147">+R121</f>
        <v>0</v>
      </c>
      <c r="AJ121" s="16">
        <f t="shared" ref="AJ121:AJ126" si="148">+T121</f>
        <v>0</v>
      </c>
      <c r="AK121" s="16">
        <f t="shared" ref="AK121:AK126" si="149">+V121</f>
        <v>0</v>
      </c>
      <c r="AN121" s="5" t="s">
        <v>156</v>
      </c>
      <c r="AO121" s="3">
        <f t="shared" ref="AO121:AO126" si="150">+E121</f>
        <v>371.96722462702934</v>
      </c>
      <c r="AP121" s="3">
        <f t="shared" ref="AP121:AP126" si="151">+G121</f>
        <v>183.88431119444022</v>
      </c>
      <c r="AQ121" s="3">
        <f t="shared" ref="AQ121:AQ126" si="152">+I121</f>
        <v>0</v>
      </c>
      <c r="AR121" s="3">
        <f t="shared" ref="AR121:AR126" si="153">+K121</f>
        <v>0</v>
      </c>
      <c r="AS121" s="3">
        <f t="shared" ref="AS121:AS126" si="154">+M121</f>
        <v>7.8619229276612446</v>
      </c>
      <c r="AT121" s="3">
        <f t="shared" ref="AT121:AT126" si="155">+O121</f>
        <v>0</v>
      </c>
      <c r="AU121" s="3">
        <f t="shared" ref="AU121:AU126" si="156">+Q121</f>
        <v>0</v>
      </c>
      <c r="AV121" s="3">
        <f t="shared" ref="AV121:AV126" si="157">+S121</f>
        <v>0</v>
      </c>
      <c r="AW121" s="3">
        <f t="shared" ref="AW121:AW126" si="158">+U121</f>
        <v>0</v>
      </c>
      <c r="AX121" s="3">
        <f t="shared" ref="AX121:AX126" si="159">+W121</f>
        <v>0</v>
      </c>
      <c r="AY121" s="3">
        <f>SUM(AO121:AX121)</f>
        <v>563.71345874913072</v>
      </c>
    </row>
    <row r="122" spans="1:51" ht="15.5" x14ac:dyDescent="0.35">
      <c r="A122" s="5" t="s">
        <v>170</v>
      </c>
      <c r="B122" t="s">
        <v>140</v>
      </c>
      <c r="C122">
        <v>25</v>
      </c>
      <c r="D122" s="16">
        <v>0.1</v>
      </c>
      <c r="E122" s="3">
        <f t="shared" si="138"/>
        <v>371.96722462702934</v>
      </c>
      <c r="F122" s="16">
        <v>0.1</v>
      </c>
      <c r="G122" s="3">
        <f t="shared" si="139"/>
        <v>183.88431119444022</v>
      </c>
      <c r="H122" s="16">
        <v>0.1</v>
      </c>
      <c r="I122" s="3">
        <f t="shared" ref="I122:I127" si="160">+H122*(I$39-I$118)</f>
        <v>77.030183653855246</v>
      </c>
      <c r="J122" s="16">
        <v>0.1</v>
      </c>
      <c r="K122" s="3">
        <f t="shared" ref="K122:K127" si="161">+J122*(K$39-K$118)</f>
        <v>46.583534171208818</v>
      </c>
      <c r="L122" s="16">
        <v>0.1</v>
      </c>
      <c r="M122" s="3">
        <f t="shared" ref="M122:M127" si="162">+L122*(M$39-M$118)</f>
        <v>7.8619229276612446</v>
      </c>
      <c r="N122" s="16">
        <v>0.1</v>
      </c>
      <c r="O122" s="3">
        <f t="shared" ref="O122:O127" si="163">+N122*(O$39-O$118)</f>
        <v>573.84468333698612</v>
      </c>
      <c r="P122" s="16">
        <v>0.1</v>
      </c>
      <c r="Q122" s="3">
        <f t="shared" ref="Q122:Q127" si="164">+P122*(Q$39-Q$118)</f>
        <v>138.4029898387133</v>
      </c>
      <c r="R122" s="16">
        <v>0.1</v>
      </c>
      <c r="S122" s="3">
        <f t="shared" ref="S122:S127" si="165">+R122*(S$39-S$118)</f>
        <v>8.0383577921461438</v>
      </c>
      <c r="T122" s="16">
        <v>0.1</v>
      </c>
      <c r="U122" s="3">
        <f t="shared" ref="U122:U127" si="166">+T122*(U$39-U$118)</f>
        <v>0.28997330513355474</v>
      </c>
      <c r="V122" s="16">
        <v>0.1</v>
      </c>
      <c r="W122" s="3">
        <f t="shared" ref="W122:W127" si="167">+V122*(W$39-W$118)</f>
        <v>28.163629287917487</v>
      </c>
      <c r="X122" s="3">
        <f t="shared" ref="X122:X126" si="168">+W122+U122+S122+Q122+O122+M122+K122+I122+G122+E122</f>
        <v>1436.0668101350916</v>
      </c>
      <c r="Y122" s="3"/>
      <c r="AA122" s="5" t="s">
        <v>170</v>
      </c>
      <c r="AB122" s="16">
        <f t="shared" si="140"/>
        <v>0.1</v>
      </c>
      <c r="AC122" s="16">
        <f t="shared" si="141"/>
        <v>0.1</v>
      </c>
      <c r="AD122" s="16">
        <f t="shared" si="142"/>
        <v>0.1</v>
      </c>
      <c r="AE122" s="16">
        <f t="shared" si="143"/>
        <v>0.1</v>
      </c>
      <c r="AF122" s="16">
        <f t="shared" si="144"/>
        <v>0.1</v>
      </c>
      <c r="AG122" s="16">
        <f t="shared" si="145"/>
        <v>0.1</v>
      </c>
      <c r="AH122" s="16">
        <f t="shared" si="146"/>
        <v>0.1</v>
      </c>
      <c r="AI122" s="16">
        <f t="shared" si="147"/>
        <v>0.1</v>
      </c>
      <c r="AJ122" s="16">
        <f t="shared" si="148"/>
        <v>0.1</v>
      </c>
      <c r="AK122" s="16">
        <f t="shared" si="149"/>
        <v>0.1</v>
      </c>
      <c r="AN122" s="5" t="s">
        <v>170</v>
      </c>
      <c r="AO122" s="3">
        <f t="shared" si="150"/>
        <v>371.96722462702934</v>
      </c>
      <c r="AP122" s="3">
        <f t="shared" si="151"/>
        <v>183.88431119444022</v>
      </c>
      <c r="AQ122" s="3">
        <f t="shared" si="152"/>
        <v>77.030183653855246</v>
      </c>
      <c r="AR122" s="3">
        <f t="shared" si="153"/>
        <v>46.583534171208818</v>
      </c>
      <c r="AS122" s="3">
        <f t="shared" si="154"/>
        <v>7.8619229276612446</v>
      </c>
      <c r="AT122" s="3">
        <f t="shared" si="155"/>
        <v>573.84468333698612</v>
      </c>
      <c r="AU122" s="3">
        <f t="shared" si="156"/>
        <v>138.4029898387133</v>
      </c>
      <c r="AV122" s="3">
        <f t="shared" si="157"/>
        <v>8.0383577921461438</v>
      </c>
      <c r="AW122" s="3">
        <f t="shared" si="158"/>
        <v>0.28997330513355474</v>
      </c>
      <c r="AX122" s="3">
        <f t="shared" si="159"/>
        <v>28.163629287917487</v>
      </c>
      <c r="AY122" s="3">
        <f t="shared" ref="AY122:AY126" si="169">SUM(AO122:AX122)</f>
        <v>1436.0668101350914</v>
      </c>
    </row>
    <row r="123" spans="1:51" ht="15.5" x14ac:dyDescent="0.35">
      <c r="A123" s="5" t="s">
        <v>158</v>
      </c>
      <c r="B123" t="s">
        <v>143</v>
      </c>
      <c r="C123">
        <v>25</v>
      </c>
      <c r="D123" s="16">
        <v>0.1</v>
      </c>
      <c r="E123" s="3">
        <f t="shared" si="138"/>
        <v>371.96722462702934</v>
      </c>
      <c r="F123" s="16">
        <v>0.1</v>
      </c>
      <c r="G123" s="3">
        <f t="shared" si="139"/>
        <v>183.88431119444022</v>
      </c>
      <c r="H123" s="16">
        <v>0.1</v>
      </c>
      <c r="I123" s="3">
        <f t="shared" si="160"/>
        <v>77.030183653855246</v>
      </c>
      <c r="J123" s="16">
        <v>0.1</v>
      </c>
      <c r="K123" s="3">
        <f t="shared" si="161"/>
        <v>46.583534171208818</v>
      </c>
      <c r="L123" s="16">
        <v>0.1</v>
      </c>
      <c r="M123" s="3">
        <f t="shared" si="162"/>
        <v>7.8619229276612446</v>
      </c>
      <c r="N123" s="16">
        <v>0.1</v>
      </c>
      <c r="O123" s="3">
        <f t="shared" si="163"/>
        <v>573.84468333698612</v>
      </c>
      <c r="P123" s="16">
        <v>0.1</v>
      </c>
      <c r="Q123" s="3">
        <f t="shared" si="164"/>
        <v>138.4029898387133</v>
      </c>
      <c r="R123" s="16">
        <v>0.1</v>
      </c>
      <c r="S123" s="3">
        <f t="shared" si="165"/>
        <v>8.0383577921461438</v>
      </c>
      <c r="T123" s="16">
        <v>0.1</v>
      </c>
      <c r="U123" s="3">
        <f t="shared" si="166"/>
        <v>0.28997330513355474</v>
      </c>
      <c r="V123" s="16">
        <v>0.1</v>
      </c>
      <c r="W123" s="3">
        <f t="shared" si="167"/>
        <v>28.163629287917487</v>
      </c>
      <c r="X123" s="3">
        <f t="shared" si="168"/>
        <v>1436.0668101350916</v>
      </c>
      <c r="Y123" s="3"/>
      <c r="AA123" s="5" t="s">
        <v>158</v>
      </c>
      <c r="AB123" s="16">
        <f t="shared" si="140"/>
        <v>0.1</v>
      </c>
      <c r="AC123" s="16">
        <f t="shared" si="141"/>
        <v>0.1</v>
      </c>
      <c r="AD123" s="16">
        <f t="shared" si="142"/>
        <v>0.1</v>
      </c>
      <c r="AE123" s="16">
        <f t="shared" si="143"/>
        <v>0.1</v>
      </c>
      <c r="AF123" s="16">
        <f t="shared" si="144"/>
        <v>0.1</v>
      </c>
      <c r="AG123" s="16">
        <f t="shared" si="145"/>
        <v>0.1</v>
      </c>
      <c r="AH123" s="16">
        <f t="shared" si="146"/>
        <v>0.1</v>
      </c>
      <c r="AI123" s="16">
        <f t="shared" si="147"/>
        <v>0.1</v>
      </c>
      <c r="AJ123" s="16">
        <f t="shared" si="148"/>
        <v>0.1</v>
      </c>
      <c r="AK123" s="16">
        <f t="shared" si="149"/>
        <v>0.1</v>
      </c>
      <c r="AN123" s="5" t="s">
        <v>158</v>
      </c>
      <c r="AO123" s="3">
        <f t="shared" si="150"/>
        <v>371.96722462702934</v>
      </c>
      <c r="AP123" s="3">
        <f t="shared" si="151"/>
        <v>183.88431119444022</v>
      </c>
      <c r="AQ123" s="3">
        <f t="shared" si="152"/>
        <v>77.030183653855246</v>
      </c>
      <c r="AR123" s="3">
        <f t="shared" si="153"/>
        <v>46.583534171208818</v>
      </c>
      <c r="AS123" s="3">
        <f t="shared" si="154"/>
        <v>7.8619229276612446</v>
      </c>
      <c r="AT123" s="3">
        <f t="shared" si="155"/>
        <v>573.84468333698612</v>
      </c>
      <c r="AU123" s="3">
        <f t="shared" si="156"/>
        <v>138.4029898387133</v>
      </c>
      <c r="AV123" s="3">
        <f t="shared" si="157"/>
        <v>8.0383577921461438</v>
      </c>
      <c r="AW123" s="3">
        <f t="shared" si="158"/>
        <v>0.28997330513355474</v>
      </c>
      <c r="AX123" s="3">
        <f t="shared" si="159"/>
        <v>28.163629287917487</v>
      </c>
      <c r="AY123" s="3">
        <f t="shared" si="169"/>
        <v>1436.0668101350914</v>
      </c>
    </row>
    <row r="124" spans="1:51" ht="15.5" x14ac:dyDescent="0.35">
      <c r="A124" s="5" t="s">
        <v>159</v>
      </c>
      <c r="B124" t="s">
        <v>143</v>
      </c>
      <c r="C124">
        <v>25</v>
      </c>
      <c r="D124" s="16">
        <v>0.02</v>
      </c>
      <c r="E124" s="3">
        <f t="shared" si="138"/>
        <v>74.393444925405873</v>
      </c>
      <c r="F124" s="16">
        <v>0.02</v>
      </c>
      <c r="G124" s="3">
        <f t="shared" si="139"/>
        <v>36.776862238888043</v>
      </c>
      <c r="H124" s="16">
        <v>0</v>
      </c>
      <c r="I124" s="3">
        <f t="shared" si="160"/>
        <v>0</v>
      </c>
      <c r="J124" s="16">
        <v>0</v>
      </c>
      <c r="K124" s="3">
        <f t="shared" si="161"/>
        <v>0</v>
      </c>
      <c r="L124" s="16">
        <v>0.02</v>
      </c>
      <c r="M124" s="3">
        <f t="shared" si="162"/>
        <v>1.5723845855322489</v>
      </c>
      <c r="N124" s="16">
        <v>0.02</v>
      </c>
      <c r="O124" s="3">
        <f t="shared" si="163"/>
        <v>114.76893666739723</v>
      </c>
      <c r="P124" s="16">
        <v>0</v>
      </c>
      <c r="Q124" s="3">
        <f t="shared" si="164"/>
        <v>0</v>
      </c>
      <c r="R124" s="16">
        <v>0</v>
      </c>
      <c r="S124" s="3">
        <f t="shared" si="165"/>
        <v>0</v>
      </c>
      <c r="T124" s="16">
        <v>0</v>
      </c>
      <c r="U124" s="3">
        <f t="shared" si="166"/>
        <v>0</v>
      </c>
      <c r="V124" s="16">
        <v>0</v>
      </c>
      <c r="W124" s="3">
        <f t="shared" si="167"/>
        <v>0</v>
      </c>
      <c r="X124" s="3">
        <f t="shared" si="168"/>
        <v>227.51162841722339</v>
      </c>
      <c r="Y124" s="3"/>
      <c r="AA124" s="5" t="s">
        <v>159</v>
      </c>
      <c r="AB124" s="16">
        <f t="shared" si="140"/>
        <v>0.02</v>
      </c>
      <c r="AC124" s="16">
        <f t="shared" si="141"/>
        <v>0.02</v>
      </c>
      <c r="AD124" s="16">
        <f t="shared" si="142"/>
        <v>0</v>
      </c>
      <c r="AE124" s="16">
        <f t="shared" si="143"/>
        <v>0</v>
      </c>
      <c r="AF124" s="16">
        <f t="shared" si="144"/>
        <v>0.02</v>
      </c>
      <c r="AG124" s="16">
        <f t="shared" si="145"/>
        <v>0.02</v>
      </c>
      <c r="AH124" s="16">
        <f t="shared" si="146"/>
        <v>0</v>
      </c>
      <c r="AI124" s="16">
        <f t="shared" si="147"/>
        <v>0</v>
      </c>
      <c r="AJ124" s="16">
        <f t="shared" si="148"/>
        <v>0</v>
      </c>
      <c r="AK124" s="16">
        <f t="shared" si="149"/>
        <v>0</v>
      </c>
      <c r="AN124" s="5" t="s">
        <v>159</v>
      </c>
      <c r="AO124" s="3">
        <f t="shared" si="150"/>
        <v>74.393444925405873</v>
      </c>
      <c r="AP124" s="3">
        <f t="shared" si="151"/>
        <v>36.776862238888043</v>
      </c>
      <c r="AQ124" s="3">
        <f t="shared" si="152"/>
        <v>0</v>
      </c>
      <c r="AR124" s="3">
        <f t="shared" si="153"/>
        <v>0</v>
      </c>
      <c r="AS124" s="3">
        <f t="shared" si="154"/>
        <v>1.5723845855322489</v>
      </c>
      <c r="AT124" s="3">
        <f t="shared" si="155"/>
        <v>114.76893666739723</v>
      </c>
      <c r="AU124" s="3">
        <f t="shared" si="156"/>
        <v>0</v>
      </c>
      <c r="AV124" s="3">
        <f t="shared" si="157"/>
        <v>0</v>
      </c>
      <c r="AW124" s="3">
        <f t="shared" si="158"/>
        <v>0</v>
      </c>
      <c r="AX124" s="3">
        <f t="shared" si="159"/>
        <v>0</v>
      </c>
      <c r="AY124" s="3">
        <f t="shared" si="169"/>
        <v>227.51162841722339</v>
      </c>
    </row>
    <row r="125" spans="1:51" ht="15.5" x14ac:dyDescent="0.35">
      <c r="A125" s="5" t="s">
        <v>148</v>
      </c>
      <c r="B125" t="s">
        <v>146</v>
      </c>
      <c r="C125">
        <v>35</v>
      </c>
      <c r="D125" s="16">
        <v>0.35</v>
      </c>
      <c r="E125" s="3">
        <f t="shared" si="138"/>
        <v>1301.8852861946025</v>
      </c>
      <c r="F125" s="16">
        <v>0.25</v>
      </c>
      <c r="G125" s="3">
        <f t="shared" si="139"/>
        <v>459.71077798610054</v>
      </c>
      <c r="H125" s="16">
        <v>0.2</v>
      </c>
      <c r="I125" s="3">
        <f t="shared" si="160"/>
        <v>154.06036730771049</v>
      </c>
      <c r="J125" s="16">
        <v>0.2</v>
      </c>
      <c r="K125" s="3">
        <f t="shared" si="161"/>
        <v>93.167068342417636</v>
      </c>
      <c r="L125" s="16">
        <v>0.4</v>
      </c>
      <c r="M125" s="3">
        <f t="shared" si="162"/>
        <v>31.447691710644978</v>
      </c>
      <c r="N125" s="16">
        <v>0.2</v>
      </c>
      <c r="O125" s="3">
        <f t="shared" si="163"/>
        <v>1147.6893666739722</v>
      </c>
      <c r="P125" s="16">
        <v>0.1</v>
      </c>
      <c r="Q125" s="3">
        <f t="shared" si="164"/>
        <v>138.4029898387133</v>
      </c>
      <c r="R125" s="16">
        <v>0.1</v>
      </c>
      <c r="S125" s="3">
        <f t="shared" si="165"/>
        <v>8.0383577921461438</v>
      </c>
      <c r="T125" s="16">
        <v>0</v>
      </c>
      <c r="U125" s="3">
        <f t="shared" si="166"/>
        <v>0</v>
      </c>
      <c r="V125" s="16">
        <v>0</v>
      </c>
      <c r="W125" s="3">
        <f t="shared" si="167"/>
        <v>0</v>
      </c>
      <c r="X125" s="3">
        <f t="shared" si="168"/>
        <v>3334.4019058463077</v>
      </c>
      <c r="Y125" s="3"/>
      <c r="AA125" s="5" t="s">
        <v>148</v>
      </c>
      <c r="AB125" s="16">
        <f t="shared" si="140"/>
        <v>0.35</v>
      </c>
      <c r="AC125" s="16">
        <f t="shared" si="141"/>
        <v>0.25</v>
      </c>
      <c r="AD125" s="16">
        <f t="shared" si="142"/>
        <v>0.2</v>
      </c>
      <c r="AE125" s="16">
        <f t="shared" si="143"/>
        <v>0.2</v>
      </c>
      <c r="AF125" s="16">
        <f t="shared" si="144"/>
        <v>0.4</v>
      </c>
      <c r="AG125" s="16">
        <f t="shared" si="145"/>
        <v>0.2</v>
      </c>
      <c r="AH125" s="16">
        <f t="shared" si="146"/>
        <v>0.1</v>
      </c>
      <c r="AI125" s="16">
        <f t="shared" si="147"/>
        <v>0.1</v>
      </c>
      <c r="AJ125" s="16">
        <f t="shared" si="148"/>
        <v>0</v>
      </c>
      <c r="AK125" s="16">
        <f t="shared" si="149"/>
        <v>0</v>
      </c>
      <c r="AN125" s="5" t="s">
        <v>148</v>
      </c>
      <c r="AO125" s="3">
        <f t="shared" si="150"/>
        <v>1301.8852861946025</v>
      </c>
      <c r="AP125" s="3">
        <f t="shared" si="151"/>
        <v>459.71077798610054</v>
      </c>
      <c r="AQ125" s="3">
        <f t="shared" si="152"/>
        <v>154.06036730771049</v>
      </c>
      <c r="AR125" s="3">
        <f t="shared" si="153"/>
        <v>93.167068342417636</v>
      </c>
      <c r="AS125" s="3">
        <f t="shared" si="154"/>
        <v>31.447691710644978</v>
      </c>
      <c r="AT125" s="3">
        <f t="shared" si="155"/>
        <v>1147.6893666739722</v>
      </c>
      <c r="AU125" s="3">
        <f t="shared" si="156"/>
        <v>138.4029898387133</v>
      </c>
      <c r="AV125" s="3">
        <f t="shared" si="157"/>
        <v>8.0383577921461438</v>
      </c>
      <c r="AW125" s="3">
        <f t="shared" si="158"/>
        <v>0</v>
      </c>
      <c r="AX125" s="3">
        <f t="shared" si="159"/>
        <v>0</v>
      </c>
      <c r="AY125" s="3">
        <f t="shared" si="169"/>
        <v>3334.4019058463077</v>
      </c>
    </row>
    <row r="126" spans="1:51" ht="15.5" x14ac:dyDescent="0.35">
      <c r="A126" s="5" t="s">
        <v>149</v>
      </c>
      <c r="B126" t="s">
        <v>143</v>
      </c>
      <c r="C126">
        <v>25</v>
      </c>
      <c r="D126" s="16">
        <v>0.33</v>
      </c>
      <c r="E126" s="3">
        <f t="shared" si="138"/>
        <v>1227.4918412691968</v>
      </c>
      <c r="F126" s="16">
        <v>0.43</v>
      </c>
      <c r="G126" s="3">
        <f t="shared" si="139"/>
        <v>790.70253813609293</v>
      </c>
      <c r="H126" s="16">
        <v>0.6</v>
      </c>
      <c r="I126" s="3">
        <f t="shared" si="160"/>
        <v>462.18110192313139</v>
      </c>
      <c r="J126" s="16">
        <v>0.6</v>
      </c>
      <c r="K126" s="3">
        <f t="shared" si="161"/>
        <v>279.50120502725287</v>
      </c>
      <c r="L126" s="16">
        <v>0.28000000000000003</v>
      </c>
      <c r="M126" s="3">
        <f t="shared" si="162"/>
        <v>22.013384197451487</v>
      </c>
      <c r="N126" s="16">
        <v>0.57999999999999996</v>
      </c>
      <c r="O126" s="3">
        <f t="shared" si="163"/>
        <v>3328.2991633545194</v>
      </c>
      <c r="P126" s="16">
        <v>0.7</v>
      </c>
      <c r="Q126" s="3">
        <f t="shared" si="164"/>
        <v>968.82092887099293</v>
      </c>
      <c r="R126" s="16">
        <v>0.7</v>
      </c>
      <c r="S126" s="3">
        <f t="shared" si="165"/>
        <v>56.268504545022999</v>
      </c>
      <c r="T126" s="16">
        <v>0.8</v>
      </c>
      <c r="U126" s="3">
        <f t="shared" si="166"/>
        <v>2.3197864410684379</v>
      </c>
      <c r="V126" s="16">
        <v>0.8</v>
      </c>
      <c r="W126" s="3">
        <f t="shared" si="167"/>
        <v>225.3090343033399</v>
      </c>
      <c r="X126" s="3">
        <f t="shared" si="168"/>
        <v>7362.9074880680691</v>
      </c>
      <c r="Y126" s="3"/>
      <c r="AA126" s="5" t="s">
        <v>149</v>
      </c>
      <c r="AB126" s="16">
        <f t="shared" si="140"/>
        <v>0.33</v>
      </c>
      <c r="AC126" s="16">
        <f t="shared" si="141"/>
        <v>0.43</v>
      </c>
      <c r="AD126" s="16">
        <f t="shared" si="142"/>
        <v>0.6</v>
      </c>
      <c r="AE126" s="16">
        <f t="shared" si="143"/>
        <v>0.6</v>
      </c>
      <c r="AF126" s="16">
        <f t="shared" si="144"/>
        <v>0.28000000000000003</v>
      </c>
      <c r="AG126" s="16">
        <f t="shared" si="145"/>
        <v>0.57999999999999996</v>
      </c>
      <c r="AH126" s="16">
        <f t="shared" si="146"/>
        <v>0.7</v>
      </c>
      <c r="AI126" s="16">
        <f t="shared" si="147"/>
        <v>0.7</v>
      </c>
      <c r="AJ126" s="16">
        <f t="shared" si="148"/>
        <v>0.8</v>
      </c>
      <c r="AK126" s="16">
        <f t="shared" si="149"/>
        <v>0.8</v>
      </c>
      <c r="AN126" s="5" t="s">
        <v>149</v>
      </c>
      <c r="AO126" s="3">
        <f t="shared" si="150"/>
        <v>1227.4918412691968</v>
      </c>
      <c r="AP126" s="3">
        <f t="shared" si="151"/>
        <v>790.70253813609293</v>
      </c>
      <c r="AQ126" s="3">
        <f t="shared" si="152"/>
        <v>462.18110192313139</v>
      </c>
      <c r="AR126" s="3">
        <f t="shared" si="153"/>
        <v>279.50120502725287</v>
      </c>
      <c r="AS126" s="3">
        <f t="shared" si="154"/>
        <v>22.013384197451487</v>
      </c>
      <c r="AT126" s="3">
        <f t="shared" si="155"/>
        <v>3328.2991633545194</v>
      </c>
      <c r="AU126" s="3">
        <f t="shared" si="156"/>
        <v>968.82092887099293</v>
      </c>
      <c r="AV126" s="3">
        <f t="shared" si="157"/>
        <v>56.268504545022999</v>
      </c>
      <c r="AW126" s="3">
        <f t="shared" si="158"/>
        <v>2.3197864410684379</v>
      </c>
      <c r="AX126" s="3">
        <f t="shared" si="159"/>
        <v>225.3090343033399</v>
      </c>
      <c r="AY126" s="3">
        <f t="shared" si="169"/>
        <v>7362.9074880680701</v>
      </c>
    </row>
    <row r="127" spans="1:51" ht="15.5" x14ac:dyDescent="0.35">
      <c r="A127" s="5" t="s">
        <v>10</v>
      </c>
      <c r="D127" s="16">
        <f t="shared" ref="D127:F127" si="170">SUM(D121:D126)</f>
        <v>1</v>
      </c>
      <c r="E127" s="3">
        <f t="shared" si="138"/>
        <v>3719.6722462702933</v>
      </c>
      <c r="F127" s="16">
        <f t="shared" si="170"/>
        <v>1</v>
      </c>
      <c r="G127" s="3">
        <f t="shared" si="139"/>
        <v>1838.8431119444022</v>
      </c>
      <c r="H127" s="16">
        <f t="shared" ref="H127" si="171">SUM(H121:H126)</f>
        <v>1</v>
      </c>
      <c r="I127" s="3">
        <f t="shared" si="160"/>
        <v>770.30183653855238</v>
      </c>
      <c r="J127" s="16">
        <f t="shared" ref="J127" si="172">SUM(J121:J126)</f>
        <v>1</v>
      </c>
      <c r="K127" s="3">
        <f t="shared" si="161"/>
        <v>465.83534171208817</v>
      </c>
      <c r="L127" s="16">
        <f t="shared" ref="L127" si="173">SUM(L121:L126)</f>
        <v>1</v>
      </c>
      <c r="M127" s="3">
        <f t="shared" si="162"/>
        <v>78.619229276612444</v>
      </c>
      <c r="N127" s="16">
        <f t="shared" ref="N127" si="174">SUM(N121:N126)</f>
        <v>1</v>
      </c>
      <c r="O127" s="3">
        <f t="shared" si="163"/>
        <v>5738.4468333698615</v>
      </c>
      <c r="P127" s="16">
        <f t="shared" ref="P127" si="175">SUM(P121:P126)</f>
        <v>1</v>
      </c>
      <c r="Q127" s="3">
        <f t="shared" si="164"/>
        <v>1384.0298983871328</v>
      </c>
      <c r="R127" s="16">
        <f t="shared" ref="R127" si="176">SUM(R121:R126)</f>
        <v>1</v>
      </c>
      <c r="S127" s="3">
        <f t="shared" si="165"/>
        <v>80.383577921461438</v>
      </c>
      <c r="T127" s="16">
        <f t="shared" ref="T127" si="177">SUM(T121:T126)</f>
        <v>1</v>
      </c>
      <c r="U127" s="3">
        <f t="shared" si="166"/>
        <v>2.8997330513355473</v>
      </c>
      <c r="V127" s="16">
        <f t="shared" ref="V127" si="178">SUM(V121:V126)</f>
        <v>1</v>
      </c>
      <c r="W127" s="3">
        <f t="shared" si="167"/>
        <v>281.63629287917485</v>
      </c>
      <c r="X127" s="3">
        <f t="shared" ref="X127" si="179">SUM(X121:X126)</f>
        <v>14360.668101350915</v>
      </c>
      <c r="Y127" s="3"/>
      <c r="AA127" s="5" t="s">
        <v>10</v>
      </c>
      <c r="AN127" s="5" t="s">
        <v>10</v>
      </c>
      <c r="AO127" s="3">
        <f>SUM(AO121:AO126)</f>
        <v>3719.6722462702933</v>
      </c>
      <c r="AP127" s="3">
        <f t="shared" ref="AP127:AY127" si="180">SUM(AP121:AP126)</f>
        <v>1838.8431119444022</v>
      </c>
      <c r="AQ127" s="3">
        <f t="shared" si="180"/>
        <v>770.30183653855238</v>
      </c>
      <c r="AR127" s="3">
        <f t="shared" si="180"/>
        <v>465.83534171208817</v>
      </c>
      <c r="AS127" s="3">
        <f t="shared" si="180"/>
        <v>78.619229276612444</v>
      </c>
      <c r="AT127" s="3">
        <f t="shared" si="180"/>
        <v>5738.4468333698605</v>
      </c>
      <c r="AU127" s="3">
        <f t="shared" si="180"/>
        <v>1384.0298983871328</v>
      </c>
      <c r="AV127" s="3">
        <f t="shared" si="180"/>
        <v>80.383577921461438</v>
      </c>
      <c r="AW127" s="3">
        <f t="shared" si="180"/>
        <v>2.8997330513355473</v>
      </c>
      <c r="AX127" s="3">
        <f t="shared" si="180"/>
        <v>281.6362928791749</v>
      </c>
      <c r="AY127" s="3">
        <f t="shared" si="180"/>
        <v>14360.668101350915</v>
      </c>
    </row>
    <row r="128" spans="1:51" ht="15.5" x14ac:dyDescent="0.35">
      <c r="A128" s="4" t="s">
        <v>175</v>
      </c>
      <c r="E128" s="4" t="s">
        <v>72</v>
      </c>
      <c r="F128" s="4"/>
      <c r="G128" s="4" t="s">
        <v>73</v>
      </c>
      <c r="H128" s="4"/>
      <c r="I128" s="4" t="s">
        <v>80</v>
      </c>
      <c r="J128" s="4"/>
      <c r="K128" s="4" t="s">
        <v>75</v>
      </c>
      <c r="L128" s="4"/>
      <c r="M128" s="4" t="s">
        <v>76</v>
      </c>
      <c r="N128" s="4"/>
      <c r="O128" s="4" t="s">
        <v>77</v>
      </c>
      <c r="P128" s="4"/>
      <c r="Q128" s="4" t="s">
        <v>78</v>
      </c>
      <c r="R128" s="4"/>
      <c r="S128" s="4" t="s">
        <v>79</v>
      </c>
      <c r="T128" s="4"/>
      <c r="U128" s="4" t="s">
        <v>81</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55748.33655340883</v>
      </c>
      <c r="F129" s="11"/>
      <c r="G129" s="12">
        <f>+G36</f>
        <v>26308.060732270125</v>
      </c>
      <c r="H129" s="11"/>
      <c r="I129" s="12">
        <f>+I36</f>
        <v>18799.327417198037</v>
      </c>
      <c r="J129" s="11"/>
      <c r="K129" s="12">
        <f>+K36</f>
        <v>9920.3777972309927</v>
      </c>
      <c r="L129" s="11"/>
      <c r="M129" s="12">
        <f>+M36</f>
        <v>1182.0189880016092</v>
      </c>
      <c r="N129" s="11"/>
      <c r="O129" s="12">
        <f>+O36</f>
        <v>114009.3954553542</v>
      </c>
      <c r="P129" s="11"/>
      <c r="Q129" s="12">
        <f>+Q36</f>
        <v>25446.208497296251</v>
      </c>
      <c r="R129" s="11"/>
      <c r="S129" s="12">
        <f>+S36</f>
        <v>1673.5526242872618</v>
      </c>
      <c r="T129" s="11"/>
      <c r="U129" s="12">
        <f>+U36</f>
        <v>64.231979909008245</v>
      </c>
      <c r="V129" s="11"/>
      <c r="W129" s="12">
        <f>+W36</f>
        <v>3043.6451001191417</v>
      </c>
      <c r="X129" s="12">
        <f>+X36</f>
        <v>256195.15514507543</v>
      </c>
      <c r="AA129" s="5" t="s">
        <v>30</v>
      </c>
      <c r="AB129" s="12">
        <f>+E129</f>
        <v>55748.33655340883</v>
      </c>
      <c r="AC129" s="12">
        <f>+G129</f>
        <v>26308.060732270125</v>
      </c>
      <c r="AD129" s="12">
        <f>+I129</f>
        <v>18799.327417198037</v>
      </c>
      <c r="AE129" s="12">
        <f>+K129</f>
        <v>9920.3777972309927</v>
      </c>
      <c r="AF129" s="12">
        <f>+M129</f>
        <v>1182.0189880016092</v>
      </c>
      <c r="AG129" s="12">
        <f>+O129</f>
        <v>114009.3954553542</v>
      </c>
      <c r="AH129" s="12">
        <f>+Q129</f>
        <v>25446.208497296251</v>
      </c>
      <c r="AI129" s="12">
        <f>+S129</f>
        <v>1673.5526242872618</v>
      </c>
      <c r="AJ129" s="12">
        <f>+U129</f>
        <v>64.231979909008245</v>
      </c>
      <c r="AK129" s="12">
        <f>+W129</f>
        <v>3043.6451001191417</v>
      </c>
      <c r="AL129" s="12">
        <f>+X129</f>
        <v>256195.15514507543</v>
      </c>
      <c r="AM129" s="5"/>
      <c r="AN129" s="5"/>
    </row>
    <row r="130" spans="1:40" ht="15.5" x14ac:dyDescent="0.35">
      <c r="A130" s="5" t="s">
        <v>269</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63</v>
      </c>
      <c r="AB130" s="12">
        <f t="shared" ref="AB130:AB146" si="181">+E130</f>
        <v>0</v>
      </c>
      <c r="AC130" s="12">
        <f t="shared" ref="AC130:AC146" si="182">+G130</f>
        <v>0</v>
      </c>
      <c r="AD130" s="12">
        <f t="shared" ref="AD130:AD146" si="183">+I130</f>
        <v>0</v>
      </c>
      <c r="AE130" s="12">
        <f t="shared" ref="AE130:AE146" si="184">+K130</f>
        <v>0</v>
      </c>
      <c r="AF130" s="12">
        <f t="shared" ref="AF130:AF146" si="185">+M130</f>
        <v>0</v>
      </c>
      <c r="AG130" s="12">
        <f t="shared" ref="AG130:AG146" si="186">+O130</f>
        <v>0</v>
      </c>
      <c r="AH130" s="12">
        <f t="shared" ref="AH130:AH146" si="187">+Q130</f>
        <v>0</v>
      </c>
      <c r="AI130" s="12">
        <f t="shared" ref="AI130:AI146" si="188">+S130</f>
        <v>0</v>
      </c>
      <c r="AJ130" s="12">
        <f t="shared" ref="AJ130:AJ145" si="189">+U130</f>
        <v>0</v>
      </c>
      <c r="AK130" s="12">
        <f t="shared" ref="AK130:AL145" si="190">+W130</f>
        <v>0</v>
      </c>
      <c r="AL130" s="12">
        <f t="shared" si="190"/>
        <v>0</v>
      </c>
      <c r="AM130" s="5"/>
      <c r="AN130" s="5"/>
    </row>
    <row r="131" spans="1:40" ht="15.5" x14ac:dyDescent="0.35">
      <c r="A131" s="5" t="s">
        <v>282</v>
      </c>
      <c r="E131" s="12">
        <f>+E114</f>
        <v>3439.7303188105316</v>
      </c>
      <c r="F131" s="11"/>
      <c r="G131" s="12">
        <f>+G114</f>
        <v>1720.8948511156518</v>
      </c>
      <c r="H131" s="11"/>
      <c r="I131" s="12">
        <f>+I114</f>
        <v>547.05465972125035</v>
      </c>
      <c r="J131" s="11"/>
      <c r="K131" s="12">
        <f>+K114</f>
        <v>331.8168274386905</v>
      </c>
      <c r="L131" s="11"/>
      <c r="M131" s="12">
        <f>+M114</f>
        <v>81.931250759907087</v>
      </c>
      <c r="N131" s="11"/>
      <c r="O131" s="12">
        <f>+O114</f>
        <v>3738.8153417306057</v>
      </c>
      <c r="P131" s="11"/>
      <c r="Q131" s="12">
        <f>+Q114</f>
        <v>1214.2345636185339</v>
      </c>
      <c r="R131" s="11"/>
      <c r="S131" s="12">
        <f>+S114</f>
        <v>78.555289534289571</v>
      </c>
      <c r="T131" s="11"/>
      <c r="U131" s="12">
        <f>+U114</f>
        <v>4.8270199907650184</v>
      </c>
      <c r="V131" s="11"/>
      <c r="W131" s="12">
        <f>+W114</f>
        <v>261.97925147513274</v>
      </c>
      <c r="X131" s="12">
        <f>+X114</f>
        <v>11419.839374195359</v>
      </c>
      <c r="AA131" s="5" t="s">
        <v>60</v>
      </c>
      <c r="AB131" s="12">
        <f t="shared" si="181"/>
        <v>3439.7303188105316</v>
      </c>
      <c r="AC131" s="12">
        <f t="shared" si="182"/>
        <v>1720.8948511156518</v>
      </c>
      <c r="AD131" s="12">
        <f t="shared" si="183"/>
        <v>547.05465972125035</v>
      </c>
      <c r="AE131" s="12">
        <f t="shared" si="184"/>
        <v>331.8168274386905</v>
      </c>
      <c r="AF131" s="12">
        <f t="shared" si="185"/>
        <v>81.931250759907087</v>
      </c>
      <c r="AG131" s="12">
        <f t="shared" si="186"/>
        <v>3738.8153417306057</v>
      </c>
      <c r="AH131" s="12">
        <f t="shared" si="187"/>
        <v>1214.2345636185339</v>
      </c>
      <c r="AI131" s="12">
        <f t="shared" si="188"/>
        <v>78.555289534289571</v>
      </c>
      <c r="AJ131" s="12">
        <f t="shared" si="189"/>
        <v>4.8270199907650184</v>
      </c>
      <c r="AK131" s="12">
        <f t="shared" si="190"/>
        <v>261.97925147513274</v>
      </c>
      <c r="AL131" s="12">
        <f t="shared" si="190"/>
        <v>11419.839374195359</v>
      </c>
      <c r="AM131" s="5"/>
      <c r="AN131" s="5"/>
    </row>
    <row r="132" spans="1:40" ht="15.5" x14ac:dyDescent="0.35">
      <c r="A132" s="5" t="s">
        <v>61</v>
      </c>
      <c r="E132" s="12">
        <f>+E98+E85</f>
        <v>7876.0401305413307</v>
      </c>
      <c r="F132" s="11"/>
      <c r="G132" s="12">
        <f>+G98+G85</f>
        <v>3876.3963356634404</v>
      </c>
      <c r="H132" s="11"/>
      <c r="I132" s="12">
        <f>+I98+I85</f>
        <v>842.07135253880369</v>
      </c>
      <c r="J132" s="11"/>
      <c r="K132" s="12">
        <f>+K98+K85</f>
        <v>765.38752687807573</v>
      </c>
      <c r="L132" s="11"/>
      <c r="M132" s="12">
        <f>+M98+M85</f>
        <v>148.49721184067718</v>
      </c>
      <c r="N132" s="11"/>
      <c r="O132" s="12">
        <f>+O98+O85</f>
        <v>8664.1971585345582</v>
      </c>
      <c r="P132" s="11"/>
      <c r="Q132" s="12">
        <f>+Q98+Q85</f>
        <v>3012.1808731010101</v>
      </c>
      <c r="R132" s="11"/>
      <c r="S132" s="12">
        <f>+S98+S85</f>
        <v>232.0924427795737</v>
      </c>
      <c r="T132" s="11"/>
      <c r="U132" s="12">
        <f>+U98+U85</f>
        <v>2.2490263479160042</v>
      </c>
      <c r="V132" s="11"/>
      <c r="W132" s="12">
        <f>+W98+W85</f>
        <v>700.35587890428155</v>
      </c>
      <c r="X132" s="12">
        <f>+X98+X85</f>
        <v>26119.46793712967</v>
      </c>
      <c r="AA132" s="5" t="s">
        <v>61</v>
      </c>
      <c r="AB132" s="12">
        <f t="shared" si="181"/>
        <v>7876.0401305413307</v>
      </c>
      <c r="AC132" s="12">
        <f t="shared" si="182"/>
        <v>3876.3963356634404</v>
      </c>
      <c r="AD132" s="12">
        <f t="shared" si="183"/>
        <v>842.07135253880369</v>
      </c>
      <c r="AE132" s="12">
        <f t="shared" si="184"/>
        <v>765.38752687807573</v>
      </c>
      <c r="AF132" s="12">
        <f t="shared" si="185"/>
        <v>148.49721184067718</v>
      </c>
      <c r="AG132" s="12">
        <f t="shared" si="186"/>
        <v>8664.1971585345582</v>
      </c>
      <c r="AH132" s="12">
        <f t="shared" si="187"/>
        <v>3012.1808731010101</v>
      </c>
      <c r="AI132" s="12">
        <f t="shared" si="188"/>
        <v>232.0924427795737</v>
      </c>
      <c r="AJ132" s="12">
        <f t="shared" si="189"/>
        <v>2.2490263479160042</v>
      </c>
      <c r="AK132" s="12">
        <f t="shared" si="190"/>
        <v>700.35587890428155</v>
      </c>
      <c r="AL132" s="12">
        <f t="shared" si="190"/>
        <v>26119.46793712967</v>
      </c>
      <c r="AM132" s="5"/>
      <c r="AN132" s="5"/>
    </row>
    <row r="133" spans="1:40" ht="15.5" x14ac:dyDescent="0.35">
      <c r="A133" s="5" t="s">
        <v>62</v>
      </c>
      <c r="E133" s="12">
        <f>+E130+E131+E132</f>
        <v>11315.770449351861</v>
      </c>
      <c r="F133" s="11"/>
      <c r="G133" s="12">
        <f>+G130+G131+G132</f>
        <v>5597.2911867790917</v>
      </c>
      <c r="H133" s="11"/>
      <c r="I133" s="12">
        <f>+I130+I131+I132</f>
        <v>1389.126012260054</v>
      </c>
      <c r="J133" s="11"/>
      <c r="K133" s="12">
        <f>+K130+K131+K132</f>
        <v>1097.2043543167663</v>
      </c>
      <c r="L133" s="11"/>
      <c r="M133" s="12">
        <f>+M130+M131+M132</f>
        <v>230.42846260058428</v>
      </c>
      <c r="N133" s="11"/>
      <c r="O133" s="12">
        <f>+O130+O131+O132</f>
        <v>12403.012500265164</v>
      </c>
      <c r="P133" s="11"/>
      <c r="Q133" s="12">
        <f>+Q130+Q131+Q132</f>
        <v>4226.4154367195442</v>
      </c>
      <c r="R133" s="11"/>
      <c r="S133" s="12">
        <f>+S130+S131+S132</f>
        <v>310.64773231386329</v>
      </c>
      <c r="T133" s="11"/>
      <c r="U133" s="12">
        <f>+U130+U131+U132</f>
        <v>7.0760463386810226</v>
      </c>
      <c r="V133" s="11"/>
      <c r="W133" s="12">
        <f>+W130+W131+W132</f>
        <v>962.3351303794143</v>
      </c>
      <c r="X133" s="12">
        <f>+X130+X131+X132</f>
        <v>37539.307311325028</v>
      </c>
      <c r="AA133" s="5" t="s">
        <v>62</v>
      </c>
      <c r="AB133" s="12">
        <f t="shared" si="181"/>
        <v>11315.770449351861</v>
      </c>
      <c r="AC133" s="12">
        <f t="shared" si="182"/>
        <v>5597.2911867790917</v>
      </c>
      <c r="AD133" s="12">
        <f t="shared" si="183"/>
        <v>1389.126012260054</v>
      </c>
      <c r="AE133" s="12">
        <f t="shared" si="184"/>
        <v>1097.2043543167663</v>
      </c>
      <c r="AF133" s="12">
        <f t="shared" si="185"/>
        <v>230.42846260058428</v>
      </c>
      <c r="AG133" s="12">
        <f t="shared" si="186"/>
        <v>12403.012500265164</v>
      </c>
      <c r="AH133" s="12">
        <f t="shared" si="187"/>
        <v>4226.4154367195442</v>
      </c>
      <c r="AI133" s="12">
        <f t="shared" si="188"/>
        <v>310.64773231386329</v>
      </c>
      <c r="AJ133" s="12">
        <f t="shared" si="189"/>
        <v>7.0760463386810226</v>
      </c>
      <c r="AK133" s="12">
        <f t="shared" si="190"/>
        <v>962.3351303794143</v>
      </c>
      <c r="AL133" s="12">
        <f t="shared" si="190"/>
        <v>37539.307311325028</v>
      </c>
      <c r="AM133" s="5"/>
      <c r="AN133" s="5"/>
    </row>
    <row r="134" spans="1:40" ht="15.5" x14ac:dyDescent="0.35">
      <c r="A134" s="5" t="s">
        <v>12</v>
      </c>
      <c r="E134" s="12">
        <f>+E73+E79</f>
        <v>2406.4257365260091</v>
      </c>
      <c r="F134" s="4"/>
      <c r="G134" s="12">
        <f>+G73+G79</f>
        <v>1031.4404091150309</v>
      </c>
      <c r="H134" s="4"/>
      <c r="I134" s="12">
        <f>+I73+I79</f>
        <v>206.76620847601478</v>
      </c>
      <c r="J134" s="4"/>
      <c r="K134" s="12">
        <f>+K73+K79</f>
        <v>201.06473066593657</v>
      </c>
      <c r="L134" s="4"/>
      <c r="M134" s="12">
        <f>+M73+M79</f>
        <v>40.667461286046674</v>
      </c>
      <c r="N134" s="4"/>
      <c r="O134" s="12">
        <f>+O73+O79</f>
        <v>2128.8737312180992</v>
      </c>
      <c r="P134" s="4"/>
      <c r="Q134" s="12">
        <f>+Q73+Q79</f>
        <v>800.02368171784917</v>
      </c>
      <c r="R134" s="4"/>
      <c r="S134" s="12">
        <f>+S73+S79</f>
        <v>109.43012856642657</v>
      </c>
      <c r="T134" s="4"/>
      <c r="U134" s="12">
        <f>+U73+U79</f>
        <v>0</v>
      </c>
      <c r="V134" s="4"/>
      <c r="W134" s="12">
        <f>+W73+W79</f>
        <v>135.61899032048836</v>
      </c>
      <c r="X134" s="12">
        <f>SUM(E134:W134)</f>
        <v>7060.3110778919017</v>
      </c>
      <c r="AA134" s="5" t="s">
        <v>12</v>
      </c>
      <c r="AB134" s="12">
        <f t="shared" si="181"/>
        <v>2406.4257365260091</v>
      </c>
      <c r="AC134" s="12">
        <f t="shared" si="182"/>
        <v>1031.4404091150309</v>
      </c>
      <c r="AD134" s="12">
        <f t="shared" si="183"/>
        <v>206.76620847601478</v>
      </c>
      <c r="AE134" s="12">
        <f t="shared" si="184"/>
        <v>201.06473066593657</v>
      </c>
      <c r="AF134" s="12">
        <f t="shared" si="185"/>
        <v>40.667461286046674</v>
      </c>
      <c r="AG134" s="12">
        <f t="shared" si="186"/>
        <v>2128.8737312180992</v>
      </c>
      <c r="AH134" s="12">
        <f t="shared" si="187"/>
        <v>800.02368171784917</v>
      </c>
      <c r="AI134" s="12">
        <f t="shared" si="188"/>
        <v>109.43012856642657</v>
      </c>
      <c r="AJ134" s="12">
        <f t="shared" si="189"/>
        <v>0</v>
      </c>
      <c r="AK134" s="12">
        <f t="shared" si="190"/>
        <v>135.61899032048836</v>
      </c>
      <c r="AL134" s="12">
        <f t="shared" si="190"/>
        <v>7060.3110778919017</v>
      </c>
      <c r="AM134" s="5"/>
      <c r="AN134" s="5"/>
    </row>
    <row r="135" spans="1:40" ht="15.5" x14ac:dyDescent="0.35">
      <c r="A135" s="5" t="s">
        <v>13</v>
      </c>
      <c r="E135" s="12">
        <f>+E80+E81+E106+E107</f>
        <v>859.93257970263289</v>
      </c>
      <c r="F135" s="4"/>
      <c r="G135" s="12">
        <f>+G80+G81+G106+G107</f>
        <v>430.22371277891295</v>
      </c>
      <c r="H135" s="4"/>
      <c r="I135" s="12">
        <f>+I80+I81+I106+I107</f>
        <v>109.41093194425008</v>
      </c>
      <c r="J135" s="4"/>
      <c r="K135" s="12">
        <f>+K80+K81+K106+K107</f>
        <v>66.363365487738108</v>
      </c>
      <c r="L135" s="4"/>
      <c r="M135" s="12">
        <f>+M80+M81+M106+M107</f>
        <v>24.579375227972125</v>
      </c>
      <c r="N135" s="4"/>
      <c r="O135" s="12">
        <f>+O80+O81+O106+O107</f>
        <v>439.86062843889476</v>
      </c>
      <c r="P135" s="4"/>
      <c r="Q135" s="12">
        <f>+Q80+Q81+Q106+Q107</f>
        <v>121.4234563618534</v>
      </c>
      <c r="R135" s="4"/>
      <c r="S135" s="12">
        <f>+S80+S81+S106+S107</f>
        <v>7.8555289534289576</v>
      </c>
      <c r="T135" s="4"/>
      <c r="U135" s="12">
        <f>+U80+U81+U106+U107</f>
        <v>0</v>
      </c>
      <c r="V135" s="4"/>
      <c r="W135" s="12">
        <f>+W80+W81+W106+W107</f>
        <v>0</v>
      </c>
      <c r="X135" s="12">
        <f>SUM(E135:W135)</f>
        <v>2059.6495788956831</v>
      </c>
      <c r="Y135" s="3">
        <f>+X134+X135</f>
        <v>9119.9606567875853</v>
      </c>
      <c r="AA135" s="5" t="s">
        <v>13</v>
      </c>
      <c r="AB135" s="12">
        <f t="shared" si="181"/>
        <v>859.93257970263289</v>
      </c>
      <c r="AC135" s="12">
        <f t="shared" si="182"/>
        <v>430.22371277891295</v>
      </c>
      <c r="AD135" s="12">
        <f t="shared" si="183"/>
        <v>109.41093194425008</v>
      </c>
      <c r="AE135" s="12">
        <f t="shared" si="184"/>
        <v>66.363365487738108</v>
      </c>
      <c r="AF135" s="12">
        <f t="shared" si="185"/>
        <v>24.579375227972125</v>
      </c>
      <c r="AG135" s="12">
        <f t="shared" si="186"/>
        <v>439.86062843889476</v>
      </c>
      <c r="AH135" s="12">
        <f t="shared" si="187"/>
        <v>121.4234563618534</v>
      </c>
      <c r="AI135" s="12">
        <f t="shared" si="188"/>
        <v>7.8555289534289576</v>
      </c>
      <c r="AJ135" s="12">
        <f t="shared" si="189"/>
        <v>0</v>
      </c>
      <c r="AK135" s="12">
        <f t="shared" si="190"/>
        <v>0</v>
      </c>
      <c r="AL135" s="12">
        <f t="shared" si="190"/>
        <v>2059.6495788956831</v>
      </c>
      <c r="AM135" s="6">
        <f>10*AL135/1000</f>
        <v>20.596495788956833</v>
      </c>
      <c r="AN135" s="6">
        <f>5*AL135/1000</f>
        <v>10.298247894478417</v>
      </c>
    </row>
    <row r="136" spans="1:40" ht="15.5" x14ac:dyDescent="0.35">
      <c r="A136" s="5" t="s">
        <v>14</v>
      </c>
      <c r="E136" s="12">
        <f>+E92+E93+E108+E109+E121+E122</f>
        <v>2183.1779583506309</v>
      </c>
      <c r="F136" s="4"/>
      <c r="G136" s="12">
        <f>+G92+G93+G108+G109+G121+G122</f>
        <v>1109.4268994392319</v>
      </c>
      <c r="H136" s="4"/>
      <c r="I136" s="12">
        <f>+I92+I93+I108+I109+I121+I122</f>
        <v>250.96391639720309</v>
      </c>
      <c r="J136" s="4"/>
      <c r="K136" s="12">
        <f>+K92+K93+K108+K109+K121+K122</f>
        <v>164.49808353377841</v>
      </c>
      <c r="L136" s="4"/>
      <c r="M136" s="12">
        <f>+M92+M93+M108+M109+M121+M122</f>
        <v>53.698819896550198</v>
      </c>
      <c r="N136" s="4"/>
      <c r="O136" s="12">
        <f>+O92+O93+O108+O109+O121+O122</f>
        <v>2536.229965466147</v>
      </c>
      <c r="P136" s="4"/>
      <c r="Q136" s="12">
        <f>+Q92+Q93+Q108+Q109+Q121+Q122</f>
        <v>1166.9925362318647</v>
      </c>
      <c r="R136" s="4"/>
      <c r="S136" s="12">
        <f>+S92+S93+S108+S109+S121+S122</f>
        <v>62.347124295716299</v>
      </c>
      <c r="T136" s="4"/>
      <c r="U136" s="12">
        <f>+U92+U93+U108+U109+U121+U122</f>
        <v>2.3003358893420613</v>
      </c>
      <c r="V136" s="4"/>
      <c r="W136" s="12">
        <f>+W92+W93+W108+W109+W121+W122</f>
        <v>248.03656016962998</v>
      </c>
      <c r="X136" s="12">
        <f>SUM(E136:W136)</f>
        <v>7777.6721996700944</v>
      </c>
      <c r="AA136" s="5" t="s">
        <v>14</v>
      </c>
      <c r="AB136" s="12">
        <f t="shared" si="181"/>
        <v>2183.1779583506309</v>
      </c>
      <c r="AC136" s="12">
        <f t="shared" si="182"/>
        <v>1109.4268994392319</v>
      </c>
      <c r="AD136" s="12">
        <f t="shared" si="183"/>
        <v>250.96391639720309</v>
      </c>
      <c r="AE136" s="12">
        <f t="shared" si="184"/>
        <v>164.49808353377841</v>
      </c>
      <c r="AF136" s="12">
        <f t="shared" si="185"/>
        <v>53.698819896550198</v>
      </c>
      <c r="AG136" s="12">
        <f t="shared" si="186"/>
        <v>2536.229965466147</v>
      </c>
      <c r="AH136" s="12">
        <f t="shared" si="187"/>
        <v>1166.9925362318647</v>
      </c>
      <c r="AI136" s="12">
        <f t="shared" si="188"/>
        <v>62.347124295716299</v>
      </c>
      <c r="AJ136" s="12">
        <f t="shared" si="189"/>
        <v>2.3003358893420613</v>
      </c>
      <c r="AK136" s="12">
        <f t="shared" si="190"/>
        <v>248.03656016962998</v>
      </c>
      <c r="AL136" s="12">
        <f t="shared" si="190"/>
        <v>7777.6721996700944</v>
      </c>
      <c r="AM136" s="6"/>
      <c r="AN136" s="6"/>
    </row>
    <row r="137" spans="1:40" ht="15.5" x14ac:dyDescent="0.35">
      <c r="A137" s="5" t="s">
        <v>176</v>
      </c>
      <c r="E137" s="3">
        <f>+E77+E79+E82+E90+E93+E103+E109+E119+E122</f>
        <v>3533.4883100887614</v>
      </c>
      <c r="F137" s="3"/>
      <c r="G137" s="3">
        <f>+G77+G79+G82+G90+G93+G103+G109+G119+G122</f>
        <v>1604.1425668216168</v>
      </c>
      <c r="H137" s="3"/>
      <c r="I137" s="3">
        <f>+I77+I79+I82+I90+I93+I103+I109+I119+I122</f>
        <v>463.6597096683343</v>
      </c>
      <c r="J137" s="3"/>
      <c r="K137" s="3">
        <f>+K77+K79+K82+K90+K93+K103+K109+K119+K122</f>
        <v>369.38789861693596</v>
      </c>
      <c r="L137" s="3"/>
      <c r="M137" s="3">
        <f>+M77+M79+M82+M90+M93+M103+M109+M119+M122</f>
        <v>68.270641718521901</v>
      </c>
      <c r="N137" s="3"/>
      <c r="O137" s="3">
        <f>+O77+O79+O82+O90+O93+O103+O109+O119+O122</f>
        <v>4711.9251232898596</v>
      </c>
      <c r="P137" s="3"/>
      <c r="Q137" s="3">
        <f>+Q77+Q79+Q82+Q90+Q93+Q103+Q109+Q119+Q122</f>
        <v>1737.6804141150999</v>
      </c>
      <c r="R137" s="3"/>
      <c r="S137" s="3">
        <f>+S77+S79+S82+S90+S93+S103+S109+S119+S122</f>
        <v>156.85724669273893</v>
      </c>
      <c r="T137" s="3"/>
      <c r="U137" s="3">
        <f>+U77+U79+U82+U90+U93+U103+U109+U119+U122</f>
        <v>1.3629379334102432</v>
      </c>
      <c r="V137" s="3"/>
      <c r="W137" s="3">
        <f>+W77+W79+W82+W90+W93+W103+W109+W119+W122</f>
        <v>334.37242328773721</v>
      </c>
      <c r="X137" s="3">
        <f>SUM(E137:W137)</f>
        <v>12981.147272233016</v>
      </c>
      <c r="Y137" s="1">
        <f>+X137/(X137+X138)</f>
        <v>5.0668980312614388E-2</v>
      </c>
      <c r="Z137" s="1">
        <f>+X137/80415</f>
        <v>0.16142693865862109</v>
      </c>
      <c r="AA137" s="5" t="s">
        <v>15</v>
      </c>
      <c r="AB137" s="12">
        <f t="shared" si="181"/>
        <v>3533.4883100887614</v>
      </c>
      <c r="AC137" s="12">
        <f t="shared" si="182"/>
        <v>1604.1425668216168</v>
      </c>
      <c r="AD137" s="12">
        <f t="shared" si="183"/>
        <v>463.6597096683343</v>
      </c>
      <c r="AE137" s="12">
        <f t="shared" si="184"/>
        <v>369.38789861693596</v>
      </c>
      <c r="AF137" s="12">
        <f t="shared" si="185"/>
        <v>68.270641718521901</v>
      </c>
      <c r="AG137" s="12">
        <f t="shared" si="186"/>
        <v>4711.9251232898596</v>
      </c>
      <c r="AH137" s="12">
        <f t="shared" si="187"/>
        <v>1737.6804141150999</v>
      </c>
      <c r="AI137" s="12">
        <f t="shared" si="188"/>
        <v>156.85724669273893</v>
      </c>
      <c r="AJ137" s="12">
        <f t="shared" si="189"/>
        <v>1.3629379334102432</v>
      </c>
      <c r="AK137" s="12">
        <f t="shared" si="190"/>
        <v>334.37242328773721</v>
      </c>
      <c r="AL137" s="12">
        <f t="shared" si="190"/>
        <v>12981.147272233016</v>
      </c>
      <c r="AM137" s="6"/>
      <c r="AN137" s="6"/>
    </row>
    <row r="138" spans="1:40" ht="15.5" x14ac:dyDescent="0.35">
      <c r="A138" s="5" t="s">
        <v>16</v>
      </c>
      <c r="E138" s="3">
        <f>+E36-E137</f>
        <v>52214.84824332007</v>
      </c>
      <c r="F138" s="3"/>
      <c r="G138" s="3">
        <f>+G36-G137</f>
        <v>24703.918165448507</v>
      </c>
      <c r="H138" s="3"/>
      <c r="I138" s="3">
        <f>+I36-I137</f>
        <v>18335.667707529705</v>
      </c>
      <c r="J138" s="3"/>
      <c r="K138" s="3">
        <f>+K36-K137</f>
        <v>9550.9898986140561</v>
      </c>
      <c r="L138" s="3"/>
      <c r="M138" s="3">
        <f>+M36-M137</f>
        <v>1113.7483462830874</v>
      </c>
      <c r="N138" s="3"/>
      <c r="O138" s="3">
        <f>+O36-O137</f>
        <v>109297.47033206435</v>
      </c>
      <c r="P138" s="3"/>
      <c r="Q138" s="3">
        <f>+Q36-Q137</f>
        <v>23708.528083181151</v>
      </c>
      <c r="R138" s="3"/>
      <c r="S138" s="3">
        <f>+S36-S137</f>
        <v>1516.6953775945228</v>
      </c>
      <c r="T138" s="3"/>
      <c r="U138" s="3">
        <f>+U36-U137</f>
        <v>62.869041975598002</v>
      </c>
      <c r="V138" s="3"/>
      <c r="W138" s="3">
        <f t="shared" ref="W138" si="191">+W36-W137</f>
        <v>2709.2726768314046</v>
      </c>
      <c r="X138" s="3">
        <f>SUM(E138:W138)</f>
        <v>243214.00787284243</v>
      </c>
      <c r="AA138" s="5" t="s">
        <v>16</v>
      </c>
      <c r="AB138" s="12">
        <f t="shared" si="181"/>
        <v>52214.84824332007</v>
      </c>
      <c r="AC138" s="12">
        <f t="shared" si="182"/>
        <v>24703.918165448507</v>
      </c>
      <c r="AD138" s="12">
        <f t="shared" si="183"/>
        <v>18335.667707529705</v>
      </c>
      <c r="AE138" s="12">
        <f t="shared" si="184"/>
        <v>9550.9898986140561</v>
      </c>
      <c r="AF138" s="12">
        <f t="shared" si="185"/>
        <v>1113.7483462830874</v>
      </c>
      <c r="AG138" s="12">
        <f t="shared" si="186"/>
        <v>109297.47033206435</v>
      </c>
      <c r="AH138" s="12">
        <f t="shared" si="187"/>
        <v>23708.528083181151</v>
      </c>
      <c r="AI138" s="12">
        <f t="shared" si="188"/>
        <v>1516.6953775945228</v>
      </c>
      <c r="AJ138" s="12">
        <f t="shared" si="189"/>
        <v>62.869041975598002</v>
      </c>
      <c r="AK138" s="12">
        <f t="shared" si="190"/>
        <v>2709.2726768314046</v>
      </c>
      <c r="AL138" s="12">
        <f t="shared" si="190"/>
        <v>243214.00787284243</v>
      </c>
      <c r="AM138" s="6"/>
      <c r="AN138" s="6"/>
    </row>
    <row r="139" spans="1:40" ht="15.5" x14ac:dyDescent="0.35">
      <c r="A139" s="5" t="s">
        <v>17</v>
      </c>
      <c r="E139" s="7">
        <f>-E137/E129</f>
        <v>-6.3382847427269115E-2</v>
      </c>
      <c r="F139" s="7"/>
      <c r="G139" s="7">
        <f>-G137/G129</f>
        <v>-6.097532551511619E-2</v>
      </c>
      <c r="H139" s="7"/>
      <c r="I139" s="7">
        <f>-I137/I129</f>
        <v>-2.4663632872533953E-2</v>
      </c>
      <c r="J139" s="7"/>
      <c r="K139" s="7">
        <f>-K137/K129</f>
        <v>-3.7235265245648276E-2</v>
      </c>
      <c r="L139" s="7"/>
      <c r="M139" s="7">
        <f>-M137/M129</f>
        <v>-5.7757652297907892E-2</v>
      </c>
      <c r="N139" s="7"/>
      <c r="O139" s="7">
        <f>-O137/O129</f>
        <v>-4.1329270315577087E-2</v>
      </c>
      <c r="P139" s="7"/>
      <c r="Q139" s="7">
        <f>-Q137/Q129</f>
        <v>-6.8288382306532405E-2</v>
      </c>
      <c r="R139" s="7"/>
      <c r="S139" s="7">
        <f>-S137/S129</f>
        <v>-9.3727107481631669E-2</v>
      </c>
      <c r="T139" s="7"/>
      <c r="U139" s="7">
        <f>-U137/U129</f>
        <v>-2.1218993020937493E-2</v>
      </c>
      <c r="V139" s="7"/>
      <c r="W139" s="7">
        <f>-W137/W129</f>
        <v>-0.10985920246570416</v>
      </c>
      <c r="X139" s="7">
        <f>-X137/X129</f>
        <v>-5.0668980312614388E-2</v>
      </c>
      <c r="AA139" s="5" t="s">
        <v>17</v>
      </c>
      <c r="AB139" s="52">
        <f t="shared" si="181"/>
        <v>-6.3382847427269115E-2</v>
      </c>
      <c r="AC139" s="52">
        <f t="shared" si="182"/>
        <v>-6.097532551511619E-2</v>
      </c>
      <c r="AD139" s="52">
        <f t="shared" si="183"/>
        <v>-2.4663632872533953E-2</v>
      </c>
      <c r="AE139" s="52">
        <f t="shared" si="184"/>
        <v>-3.7235265245648276E-2</v>
      </c>
      <c r="AF139" s="52">
        <f t="shared" si="185"/>
        <v>-5.7757652297907892E-2</v>
      </c>
      <c r="AG139" s="52">
        <f t="shared" si="186"/>
        <v>-4.1329270315577087E-2</v>
      </c>
      <c r="AH139" s="52">
        <f t="shared" si="187"/>
        <v>-6.8288382306532405E-2</v>
      </c>
      <c r="AI139" s="52">
        <f t="shared" si="188"/>
        <v>-9.3727107481631669E-2</v>
      </c>
      <c r="AJ139" s="52">
        <f t="shared" si="189"/>
        <v>-2.1218993020937493E-2</v>
      </c>
      <c r="AK139" s="52">
        <f>-AK137/AK129</f>
        <v>-0.10985920246570416</v>
      </c>
      <c r="AL139" s="52">
        <f>-AL137/AL129</f>
        <v>-5.0668980312614388E-2</v>
      </c>
      <c r="AM139" s="6"/>
      <c r="AN139" s="6"/>
    </row>
    <row r="140" spans="1:40" ht="15.5" x14ac:dyDescent="0.35">
      <c r="A140" s="5" t="s">
        <v>18</v>
      </c>
      <c r="E140" s="1">
        <f>+E35</f>
        <v>0.91065495651808381</v>
      </c>
      <c r="F140" s="3"/>
      <c r="G140" s="1">
        <f>+G35</f>
        <v>1.1313642728325746</v>
      </c>
      <c r="H140" s="3"/>
      <c r="I140" s="1">
        <f>+I35</f>
        <v>3.1576767978249127</v>
      </c>
      <c r="J140" s="3"/>
      <c r="K140" s="1">
        <f>+K35</f>
        <v>3.8749149261966283</v>
      </c>
      <c r="L140" s="3"/>
      <c r="M140" s="1">
        <f>+M35</f>
        <v>0.89000262320537937</v>
      </c>
      <c r="N140" s="3"/>
      <c r="O140" s="1">
        <f>+O35</f>
        <v>4.8707099777356232E-2</v>
      </c>
      <c r="P140" s="3"/>
      <c r="Q140" s="1">
        <f>+Q35</f>
        <v>3.7824259755722241E-2</v>
      </c>
      <c r="R140" s="3"/>
      <c r="S140" s="1">
        <f>+S35</f>
        <v>0.30109599942493748</v>
      </c>
      <c r="T140" s="3"/>
      <c r="U140" s="1">
        <f>+U35</f>
        <v>0</v>
      </c>
      <c r="V140" s="3"/>
      <c r="W140" s="1">
        <f>+W35</f>
        <v>0</v>
      </c>
      <c r="X140" s="1">
        <f>+X35</f>
        <v>0</v>
      </c>
      <c r="AA140" s="5" t="s">
        <v>18</v>
      </c>
      <c r="AB140" s="34">
        <f t="shared" si="181"/>
        <v>0.91065495651808381</v>
      </c>
      <c r="AC140" s="34">
        <f t="shared" si="182"/>
        <v>1.1313642728325746</v>
      </c>
      <c r="AD140" s="34">
        <f t="shared" si="183"/>
        <v>3.1576767978249127</v>
      </c>
      <c r="AE140" s="34">
        <f t="shared" si="184"/>
        <v>3.8749149261966283</v>
      </c>
      <c r="AF140" s="34">
        <f t="shared" si="185"/>
        <v>0.89000262320537937</v>
      </c>
      <c r="AG140" s="34">
        <f t="shared" si="186"/>
        <v>4.8707099777356232E-2</v>
      </c>
      <c r="AH140" s="34">
        <f t="shared" si="187"/>
        <v>3.7824259755722241E-2</v>
      </c>
      <c r="AI140" s="34">
        <f t="shared" si="188"/>
        <v>0.30109599942493748</v>
      </c>
      <c r="AJ140" s="34">
        <f t="shared" si="189"/>
        <v>0</v>
      </c>
      <c r="AK140" s="12">
        <f t="shared" si="190"/>
        <v>0</v>
      </c>
      <c r="AL140" s="12"/>
      <c r="AM140" s="6"/>
      <c r="AN140" s="6"/>
    </row>
    <row r="141" spans="1:40" ht="15.5" x14ac:dyDescent="0.35">
      <c r="A141" s="5" t="s">
        <v>19</v>
      </c>
      <c r="E141" s="1">
        <f>+E34/E138</f>
        <v>0.97228088767824361</v>
      </c>
      <c r="F141" s="1"/>
      <c r="G141" s="1">
        <f>+G34/G138</f>
        <v>1.2048291206545787</v>
      </c>
      <c r="H141" s="1"/>
      <c r="I141" s="1">
        <f>+I34/I138</f>
        <v>3.2375259492525799</v>
      </c>
      <c r="J141" s="1"/>
      <c r="K141" s="1">
        <f>+K34/K138</f>
        <v>4.0247786258865297</v>
      </c>
      <c r="L141" s="1"/>
      <c r="M141" s="1">
        <f>+M34/M138</f>
        <v>0.94455808038758471</v>
      </c>
      <c r="N141" s="1"/>
      <c r="O141" s="1">
        <f>+O34/O138</f>
        <v>5.0806912393569922E-2</v>
      </c>
      <c r="P141" s="1"/>
      <c r="Q141" s="1">
        <f>+Q34/Q138</f>
        <v>4.0596531198526277E-2</v>
      </c>
      <c r="R141" s="1"/>
      <c r="S141" s="1">
        <f>+S34/S138</f>
        <v>0.33223546893060674</v>
      </c>
      <c r="T141" s="1"/>
      <c r="U141" s="1">
        <f>+U34/U138</f>
        <v>0</v>
      </c>
      <c r="V141" s="1"/>
      <c r="W141" s="1">
        <f>+W34/W138</f>
        <v>0</v>
      </c>
      <c r="X141" s="1">
        <f>+X34/X138</f>
        <v>0.76642694896692376</v>
      </c>
      <c r="AA141" s="5" t="s">
        <v>19</v>
      </c>
      <c r="AB141" s="34">
        <f t="shared" si="181"/>
        <v>0.97228088767824361</v>
      </c>
      <c r="AC141" s="34">
        <f t="shared" si="182"/>
        <v>1.2048291206545787</v>
      </c>
      <c r="AD141" s="34">
        <f t="shared" si="183"/>
        <v>3.2375259492525799</v>
      </c>
      <c r="AE141" s="34">
        <f t="shared" si="184"/>
        <v>4.0247786258865297</v>
      </c>
      <c r="AF141" s="34">
        <f t="shared" si="185"/>
        <v>0.94455808038758471</v>
      </c>
      <c r="AG141" s="34">
        <f t="shared" si="186"/>
        <v>5.0806912393569922E-2</v>
      </c>
      <c r="AH141" s="34">
        <f t="shared" si="187"/>
        <v>4.0596531198526277E-2</v>
      </c>
      <c r="AI141" s="34">
        <f t="shared" si="188"/>
        <v>0.33223546893060674</v>
      </c>
      <c r="AJ141" s="34">
        <f t="shared" si="189"/>
        <v>0</v>
      </c>
      <c r="AK141" s="12">
        <f t="shared" si="190"/>
        <v>0</v>
      </c>
      <c r="AL141" s="12"/>
      <c r="AM141" s="6"/>
      <c r="AN141" s="6"/>
    </row>
    <row r="142" spans="1:40" ht="15.5" x14ac:dyDescent="0.35">
      <c r="A142" s="5" t="s">
        <v>177</v>
      </c>
      <c r="E142" s="1">
        <f>+E141-E35</f>
        <v>6.1625931160159797E-2</v>
      </c>
      <c r="F142" s="1"/>
      <c r="G142" s="1">
        <f>+G141-G35</f>
        <v>7.3464847822004131E-2</v>
      </c>
      <c r="H142" s="1"/>
      <c r="I142" s="1">
        <f>+I141-I35</f>
        <v>7.9849151427667131E-2</v>
      </c>
      <c r="J142" s="1"/>
      <c r="K142" s="1">
        <f>+K141-K35</f>
        <v>0.14986369968990143</v>
      </c>
      <c r="L142" s="1"/>
      <c r="M142" s="1">
        <f>+M141-M35</f>
        <v>5.4555457182205336E-2</v>
      </c>
      <c r="N142" s="1"/>
      <c r="O142" s="1">
        <f>+O141-O35</f>
        <v>2.0998126162136907E-3</v>
      </c>
      <c r="P142" s="1"/>
      <c r="Q142" s="1">
        <f>+Q141-Q35</f>
        <v>2.7722714428040363E-3</v>
      </c>
      <c r="R142" s="1"/>
      <c r="S142" s="1">
        <f>+S141-S35</f>
        <v>3.1139469505669259E-2</v>
      </c>
      <c r="T142" s="1"/>
      <c r="U142" s="1">
        <f>+U141-U35</f>
        <v>0</v>
      </c>
      <c r="V142" s="1"/>
      <c r="W142" s="1">
        <f>+W141-W35</f>
        <v>0</v>
      </c>
      <c r="X142" s="1">
        <f>+X141-X35</f>
        <v>0.76642694896692376</v>
      </c>
      <c r="AA142" s="5" t="s">
        <v>20</v>
      </c>
      <c r="AB142" s="34">
        <f t="shared" si="181"/>
        <v>6.1625931160159797E-2</v>
      </c>
      <c r="AC142" s="34">
        <f t="shared" si="182"/>
        <v>7.3464847822004131E-2</v>
      </c>
      <c r="AD142" s="34">
        <f t="shared" si="183"/>
        <v>7.9849151427667131E-2</v>
      </c>
      <c r="AE142" s="34">
        <f t="shared" si="184"/>
        <v>0.14986369968990143</v>
      </c>
      <c r="AF142" s="34">
        <f t="shared" si="185"/>
        <v>5.4555457182205336E-2</v>
      </c>
      <c r="AG142" s="34">
        <f t="shared" si="186"/>
        <v>2.0998126162136907E-3</v>
      </c>
      <c r="AH142" s="34">
        <f t="shared" si="187"/>
        <v>2.7722714428040363E-3</v>
      </c>
      <c r="AI142" s="34">
        <f t="shared" si="188"/>
        <v>3.1139469505669259E-2</v>
      </c>
      <c r="AJ142" s="34">
        <f t="shared" si="189"/>
        <v>0</v>
      </c>
      <c r="AK142" s="12">
        <f t="shared" si="190"/>
        <v>0</v>
      </c>
      <c r="AL142" s="12"/>
      <c r="AM142" s="6"/>
      <c r="AN142" s="6"/>
    </row>
    <row r="143" spans="1:40" ht="15.5" x14ac:dyDescent="0.35">
      <c r="A143" s="5" t="s">
        <v>21</v>
      </c>
      <c r="E143" s="3">
        <f>+E43</f>
        <v>4483.1842672559305</v>
      </c>
      <c r="F143" s="1"/>
      <c r="G143" s="3">
        <f>+G43</f>
        <v>1752.49036411202</v>
      </c>
      <c r="H143" s="1"/>
      <c r="I143" s="3">
        <f>+I43</f>
        <v>1176.2778950702814</v>
      </c>
      <c r="J143" s="1"/>
      <c r="K143" s="3">
        <f>+K43</f>
        <v>716.2939455276761</v>
      </c>
      <c r="L143" s="1"/>
      <c r="M143" s="3">
        <f>+M43</f>
        <v>68.130845758368167</v>
      </c>
      <c r="N143" s="1"/>
      <c r="O143" s="3">
        <f>+O43</f>
        <v>7481.6706032780939</v>
      </c>
      <c r="P143" s="1"/>
      <c r="Q143" s="3">
        <f>+Q43</f>
        <v>1258.4272385636305</v>
      </c>
      <c r="R143" s="1"/>
      <c r="S143" s="3">
        <f>+S43</f>
        <v>50.195552618969359</v>
      </c>
      <c r="T143" s="1"/>
      <c r="U143" s="3">
        <f>+U43</f>
        <v>0</v>
      </c>
      <c r="V143" s="1"/>
      <c r="W143" s="3">
        <f>+W43</f>
        <v>0</v>
      </c>
      <c r="X143" s="3">
        <f>+X43</f>
        <v>16986.670712184969</v>
      </c>
      <c r="Y143" s="3">
        <f>SUM(E143:W143)</f>
        <v>16986.670712184969</v>
      </c>
      <c r="AA143" s="5" t="s">
        <v>21</v>
      </c>
      <c r="AB143" s="12">
        <f t="shared" si="181"/>
        <v>4483.1842672559305</v>
      </c>
      <c r="AC143" s="12">
        <f t="shared" si="182"/>
        <v>1752.49036411202</v>
      </c>
      <c r="AD143" s="12">
        <f t="shared" si="183"/>
        <v>1176.2778950702814</v>
      </c>
      <c r="AE143" s="12">
        <f t="shared" si="184"/>
        <v>716.2939455276761</v>
      </c>
      <c r="AF143" s="12">
        <f t="shared" si="185"/>
        <v>68.130845758368167</v>
      </c>
      <c r="AG143" s="12">
        <f t="shared" si="186"/>
        <v>7481.6706032780939</v>
      </c>
      <c r="AH143" s="12">
        <f t="shared" si="187"/>
        <v>1258.4272385636305</v>
      </c>
      <c r="AI143" s="12">
        <f t="shared" si="188"/>
        <v>50.195552618969359</v>
      </c>
      <c r="AJ143" s="12">
        <f t="shared" si="189"/>
        <v>0</v>
      </c>
      <c r="AK143" s="12">
        <f t="shared" si="190"/>
        <v>0</v>
      </c>
      <c r="AL143" s="12">
        <f t="shared" si="190"/>
        <v>16986.670712184969</v>
      </c>
      <c r="AM143" s="6"/>
      <c r="AN143" s="6"/>
    </row>
    <row r="144" spans="1:40" ht="15.5" x14ac:dyDescent="0.35">
      <c r="A144" s="5" t="s">
        <v>22</v>
      </c>
      <c r="E144" s="3">
        <f>+E112+E96+E83+E125+E107</f>
        <v>1849.5205248023622</v>
      </c>
      <c r="G144" s="3">
        <f>+G112+G96+G83+G125+G107</f>
        <v>744.49517395549378</v>
      </c>
      <c r="I144" s="3">
        <f>+I112+I96+I83+I125+I107</f>
        <v>452.36774237702582</v>
      </c>
      <c r="K144" s="3">
        <f>+K112+K96+K83+K125+K107</f>
        <v>282.38237706369421</v>
      </c>
      <c r="M144" s="3">
        <f>+M112+M96+M83+M125+M107</f>
        <v>31.447691710644978</v>
      </c>
      <c r="O144" s="3">
        <f>+O112+O96+O83+O125+O107</f>
        <v>1807.4803093323144</v>
      </c>
      <c r="Q144" s="3">
        <f>+Q112+Q96+Q83+Q125+Q107</f>
        <v>199.11471801964001</v>
      </c>
      <c r="S144" s="3">
        <f>+S112+S96+S83+S125+S107</f>
        <v>11.966122268860623</v>
      </c>
      <c r="U144" s="3">
        <f>+U112+U96+U83+U125+U107</f>
        <v>0</v>
      </c>
      <c r="W144" s="3">
        <f>+W112+W96+W83+W125+W107</f>
        <v>0</v>
      </c>
      <c r="X144" s="3">
        <f>+X112+X96+X83+X125+X107</f>
        <v>5378.7746595300359</v>
      </c>
      <c r="AA144" s="5" t="s">
        <v>22</v>
      </c>
      <c r="AB144" s="12">
        <f t="shared" si="181"/>
        <v>1849.5205248023622</v>
      </c>
      <c r="AC144" s="12">
        <f t="shared" si="182"/>
        <v>744.49517395549378</v>
      </c>
      <c r="AD144" s="12">
        <f t="shared" si="183"/>
        <v>452.36774237702582</v>
      </c>
      <c r="AE144" s="12">
        <f t="shared" si="184"/>
        <v>282.38237706369421</v>
      </c>
      <c r="AF144" s="12">
        <f t="shared" si="185"/>
        <v>31.447691710644978</v>
      </c>
      <c r="AG144" s="12">
        <f t="shared" si="186"/>
        <v>1807.4803093323144</v>
      </c>
      <c r="AH144" s="12">
        <f t="shared" si="187"/>
        <v>199.11471801964001</v>
      </c>
      <c r="AI144" s="12">
        <f t="shared" si="188"/>
        <v>11.966122268860623</v>
      </c>
      <c r="AJ144" s="12">
        <f t="shared" si="189"/>
        <v>0</v>
      </c>
      <c r="AK144" s="12">
        <f t="shared" si="190"/>
        <v>0</v>
      </c>
      <c r="AL144" s="12">
        <f t="shared" si="190"/>
        <v>5378.7746595300359</v>
      </c>
      <c r="AM144" s="6"/>
      <c r="AN144" s="6"/>
    </row>
    <row r="145" spans="1:41" ht="15.5" x14ac:dyDescent="0.35">
      <c r="A145" s="5" t="s">
        <v>23</v>
      </c>
      <c r="E145" s="3">
        <f>+E43-E144</f>
        <v>2633.6637424535684</v>
      </c>
      <c r="G145" s="3">
        <f>+G43-G144</f>
        <v>1007.9951901565262</v>
      </c>
      <c r="I145" s="3">
        <f>+I43-I144</f>
        <v>723.91015269325555</v>
      </c>
      <c r="K145" s="3">
        <f>+K43-K144</f>
        <v>433.91156846398189</v>
      </c>
      <c r="M145" s="3">
        <f>+M43-M144</f>
        <v>36.683154047723193</v>
      </c>
      <c r="O145" s="3">
        <f>+O43-O144</f>
        <v>5674.1902939457796</v>
      </c>
      <c r="Q145" s="3">
        <f>+Q43-Q144</f>
        <v>1059.3125205439906</v>
      </c>
      <c r="S145" s="3">
        <f>+S43-S144</f>
        <v>38.229430350108736</v>
      </c>
      <c r="U145" s="3">
        <f>+U43-U144</f>
        <v>0</v>
      </c>
      <c r="W145" s="3">
        <f>+W43-W144</f>
        <v>0</v>
      </c>
      <c r="X145" s="3">
        <f>+X43-X144</f>
        <v>11607.896052654933</v>
      </c>
      <c r="AA145" s="5" t="s">
        <v>23</v>
      </c>
      <c r="AB145" s="12">
        <f t="shared" si="181"/>
        <v>2633.6637424535684</v>
      </c>
      <c r="AC145" s="12">
        <f t="shared" si="182"/>
        <v>1007.9951901565262</v>
      </c>
      <c r="AD145" s="12">
        <f t="shared" si="183"/>
        <v>723.91015269325555</v>
      </c>
      <c r="AE145" s="12">
        <f t="shared" si="184"/>
        <v>433.91156846398189</v>
      </c>
      <c r="AF145" s="12">
        <f t="shared" si="185"/>
        <v>36.683154047723193</v>
      </c>
      <c r="AG145" s="12">
        <f t="shared" si="186"/>
        <v>5674.1902939457796</v>
      </c>
      <c r="AH145" s="12">
        <f t="shared" si="187"/>
        <v>1059.3125205439906</v>
      </c>
      <c r="AI145" s="12">
        <f t="shared" si="188"/>
        <v>38.229430350108736</v>
      </c>
      <c r="AJ145" s="12">
        <f t="shared" si="189"/>
        <v>0</v>
      </c>
      <c r="AK145" s="12">
        <f t="shared" si="190"/>
        <v>0</v>
      </c>
      <c r="AL145" s="12">
        <f t="shared" si="190"/>
        <v>11607.896052654933</v>
      </c>
      <c r="AM145" s="6">
        <f>10*AL145/1000</f>
        <v>116.07896052654932</v>
      </c>
      <c r="AN145" s="6">
        <f>5*AL145/1000</f>
        <v>58.039480263274662</v>
      </c>
    </row>
    <row r="146" spans="1:41" ht="15.5" x14ac:dyDescent="0.35">
      <c r="A146" s="5" t="s">
        <v>178</v>
      </c>
      <c r="E146" s="16">
        <f>-E145/E143</f>
        <v>-0.58745382421356118</v>
      </c>
      <c r="G146" s="16">
        <f>-G145/G143</f>
        <v>-0.5751787346729712</v>
      </c>
      <c r="I146" s="16">
        <f>-I145/I143</f>
        <v>-0.61542442965826771</v>
      </c>
      <c r="K146" s="16">
        <f>-K145/K143</f>
        <v>-0.60577305053769503</v>
      </c>
      <c r="M146" s="16">
        <f>-M145/M143</f>
        <v>-0.53842211467362544</v>
      </c>
      <c r="O146" s="16">
        <f>-O145/O143</f>
        <v>-0.75841220428224054</v>
      </c>
      <c r="Q146" s="16">
        <f>-Q145/Q143</f>
        <v>-0.84177494580703005</v>
      </c>
      <c r="S146" s="16">
        <f>-S145/S143</f>
        <v>-0.76160991074857665</v>
      </c>
      <c r="U146" s="16" t="e">
        <f>-U145/U143</f>
        <v>#DIV/0!</v>
      </c>
      <c r="W146" s="16"/>
      <c r="X146" s="16">
        <f>-X145/X143</f>
        <v>-0.68335321554966599</v>
      </c>
      <c r="AA146" s="5" t="s">
        <v>24</v>
      </c>
      <c r="AB146" s="33">
        <f t="shared" si="181"/>
        <v>-0.58745382421356118</v>
      </c>
      <c r="AC146" s="33">
        <f t="shared" si="182"/>
        <v>-0.5751787346729712</v>
      </c>
      <c r="AD146" s="33">
        <f t="shared" si="183"/>
        <v>-0.61542442965826771</v>
      </c>
      <c r="AE146" s="33">
        <f t="shared" si="184"/>
        <v>-0.60577305053769503</v>
      </c>
      <c r="AF146" s="33">
        <f t="shared" si="185"/>
        <v>-0.53842211467362544</v>
      </c>
      <c r="AG146" s="33">
        <f t="shared" si="186"/>
        <v>-0.75841220428224054</v>
      </c>
      <c r="AH146" s="33">
        <f t="shared" si="187"/>
        <v>-0.84177494580703005</v>
      </c>
      <c r="AI146" s="33">
        <f t="shared" si="188"/>
        <v>-0.76160991074857665</v>
      </c>
      <c r="AJ146" s="12">
        <f>+V146</f>
        <v>0</v>
      </c>
      <c r="AK146" s="12">
        <f t="shared" ref="AK146" si="192">+W146</f>
        <v>0</v>
      </c>
      <c r="AL146" s="33">
        <f>+X146</f>
        <v>-0.68335321554966599</v>
      </c>
      <c r="AM146" s="6"/>
      <c r="AN146" s="6"/>
    </row>
    <row r="147" spans="1:41" ht="15.5" x14ac:dyDescent="0.35">
      <c r="AB147" s="5"/>
      <c r="AM147" s="2">
        <f>+AM135+AM145</f>
        <v>136.67545631550615</v>
      </c>
      <c r="AN147" s="2">
        <f>+AN135+AN145</f>
        <v>68.337728157753077</v>
      </c>
      <c r="AO147" s="2">
        <f>+AM147-AN147</f>
        <v>68.337728157753077</v>
      </c>
    </row>
    <row r="148" spans="1:41" ht="15.5" x14ac:dyDescent="0.35">
      <c r="E148" s="4" t="s">
        <v>72</v>
      </c>
      <c r="F148" s="4"/>
      <c r="G148" s="4" t="s">
        <v>73</v>
      </c>
      <c r="H148" s="4"/>
      <c r="I148" s="4" t="s">
        <v>80</v>
      </c>
      <c r="J148" s="4"/>
      <c r="K148" s="4" t="s">
        <v>75</v>
      </c>
      <c r="L148" s="4"/>
      <c r="M148" s="4" t="s">
        <v>76</v>
      </c>
      <c r="N148" s="4"/>
      <c r="O148" s="4" t="s">
        <v>77</v>
      </c>
      <c r="P148" s="4"/>
      <c r="Q148" s="4" t="s">
        <v>78</v>
      </c>
      <c r="R148" s="4"/>
      <c r="S148" s="4" t="s">
        <v>79</v>
      </c>
      <c r="T148" s="4"/>
      <c r="U148" s="4" t="s">
        <v>81</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51</v>
      </c>
      <c r="AN148" s="4" t="s">
        <v>52</v>
      </c>
    </row>
    <row r="149" spans="1:41" ht="15.5" x14ac:dyDescent="0.35">
      <c r="A149" t="s">
        <v>25</v>
      </c>
      <c r="E149" s="6">
        <f>+E54</f>
        <v>328.52043195635048</v>
      </c>
      <c r="F149" s="6"/>
      <c r="G149" s="6">
        <f>+G54</f>
        <v>157.85009384316322</v>
      </c>
      <c r="H149" s="6"/>
      <c r="I149" s="6">
        <f>+I54</f>
        <v>50.573875887668429</v>
      </c>
      <c r="J149" s="6"/>
      <c r="K149" s="6">
        <f>+K54</f>
        <v>34.670068273888027</v>
      </c>
      <c r="L149" s="6"/>
      <c r="M149" s="6">
        <f>+M54</f>
        <v>6.4581953057732191</v>
      </c>
      <c r="N149" s="6"/>
      <c r="O149" s="6">
        <f>+O54</f>
        <v>402.30375584534369</v>
      </c>
      <c r="P149" s="6"/>
      <c r="Q149" s="6">
        <f>+Q54</f>
        <v>118.54133808759035</v>
      </c>
      <c r="R149" s="6"/>
      <c r="S149" s="6">
        <f>+S54</f>
        <v>8.289955233215947</v>
      </c>
      <c r="T149" s="6"/>
      <c r="U149" s="6">
        <f>+U54</f>
        <v>0.17739787251005373</v>
      </c>
      <c r="V149" s="6"/>
      <c r="W149" s="6">
        <f>+W54</f>
        <v>24.125930865909908</v>
      </c>
      <c r="X149" s="6">
        <f>+X54</f>
        <v>1131.5110431714131</v>
      </c>
      <c r="AA149" t="s">
        <v>25</v>
      </c>
      <c r="AB149" s="12">
        <f>+E149</f>
        <v>328.52043195635048</v>
      </c>
      <c r="AC149" s="12">
        <f>+G149</f>
        <v>157.85009384316322</v>
      </c>
      <c r="AD149" s="12">
        <f>+I149</f>
        <v>50.573875887668429</v>
      </c>
      <c r="AE149" s="12">
        <f>+K149</f>
        <v>34.670068273888027</v>
      </c>
      <c r="AF149" s="12">
        <f>+M149</f>
        <v>6.4581953057732191</v>
      </c>
      <c r="AG149" s="12">
        <f>+O149</f>
        <v>402.30375584534369</v>
      </c>
      <c r="AH149" s="12">
        <f>+Q149</f>
        <v>118.54133808759035</v>
      </c>
      <c r="AI149" s="12">
        <f>+S149</f>
        <v>8.289955233215947</v>
      </c>
      <c r="AJ149" s="12">
        <f>+U149</f>
        <v>0.17739787251005373</v>
      </c>
      <c r="AK149" s="12">
        <f>+W149</f>
        <v>24.125930865909908</v>
      </c>
      <c r="AL149" s="12">
        <f>+X149</f>
        <v>1131.5110431714131</v>
      </c>
      <c r="AM149" s="2">
        <f>+AL149</f>
        <v>1131.5110431714131</v>
      </c>
      <c r="AN149" s="3">
        <f>+AL149</f>
        <v>1131.5110431714131</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227.40894755180767</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116.06878389526602</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32.1445253044336</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24.290570948532391</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4.631823922672381</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266.0921850545688</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87.666634146923755</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5.3366575968719419</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0.17722700287925205</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21.122340687536038</v>
      </c>
      <c r="X150" s="2">
        <f>0.001*($C73*X73+$C74*X74+$C75*X75+$C76*X76+$C79*X79+$C80*X80+$C81*X81+$C82*X82+$C83*X83+$C84*X84+$C88*X88+$C89*X89+$C92*X92+$C93*X93+$C94*X94+$C95*X95+$C96*X96+$C97*X97+$C101*X101+$C102*X102+$C106*X106+$C107*X107+$C108*X108+$C109*X109+$C110*X110+$C111*X111+$C112*X112+$C113*X113+$N$2*($C117*X117+$C118*X118+$C121*X121+$C122*X122+$C123*X123+$C124*X124+$C125*X125+$C126*X126))</f>
        <v>784.93969611149203</v>
      </c>
      <c r="AA150" t="s">
        <v>26</v>
      </c>
      <c r="AB150" s="12">
        <f t="shared" ref="AB150:AB152" si="193">+E150</f>
        <v>227.40894755180767</v>
      </c>
      <c r="AC150" s="12">
        <f t="shared" ref="AC150:AC152" si="194">+G150</f>
        <v>116.06878389526602</v>
      </c>
      <c r="AD150" s="12">
        <f t="shared" ref="AD150:AD152" si="195">+I150</f>
        <v>32.1445253044336</v>
      </c>
      <c r="AE150" s="12">
        <f t="shared" ref="AE150:AE152" si="196">+K150</f>
        <v>24.290570948532391</v>
      </c>
      <c r="AF150" s="12">
        <f t="shared" ref="AF150:AF152" si="197">+M150</f>
        <v>4.631823922672381</v>
      </c>
      <c r="AG150" s="12">
        <f t="shared" ref="AG150:AG152" si="198">+O150</f>
        <v>266.0921850545688</v>
      </c>
      <c r="AH150" s="12">
        <f t="shared" ref="AH150:AH152" si="199">+Q150</f>
        <v>87.666634146923755</v>
      </c>
      <c r="AI150" s="12">
        <f t="shared" ref="AI150:AI152" si="200">+S150</f>
        <v>5.3366575968719419</v>
      </c>
      <c r="AJ150" s="12">
        <f t="shared" ref="AJ150:AJ152" si="201">+U150</f>
        <v>0.17722700287925205</v>
      </c>
      <c r="AK150" s="12">
        <f t="shared" ref="AK150:AK152" si="202">+W150</f>
        <v>21.122340687536038</v>
      </c>
      <c r="AL150" s="12">
        <f t="shared" ref="AL150:AL152" si="203">+X150</f>
        <v>784.93969611149203</v>
      </c>
      <c r="AM150" s="2">
        <f>+AL150+AO147</f>
        <v>853.2774242692451</v>
      </c>
      <c r="AN150" s="2">
        <f>+AL150+AM147</f>
        <v>921.61515242699818</v>
      </c>
    </row>
    <row r="151" spans="1:41" ht="15.5" x14ac:dyDescent="0.35">
      <c r="A151" t="s">
        <v>35</v>
      </c>
      <c r="E151" s="2">
        <f>+E150-E149</f>
        <v>-101.11148440454281</v>
      </c>
      <c r="F151" s="2"/>
      <c r="G151" s="2">
        <f t="shared" ref="G151:W151" si="204">+G150-G149</f>
        <v>-41.781309947897199</v>
      </c>
      <c r="H151" s="2"/>
      <c r="I151" s="2">
        <f t="shared" ref="I151" si="205">+I150-I149</f>
        <v>-18.429350583234829</v>
      </c>
      <c r="J151" s="2"/>
      <c r="K151" s="2">
        <f t="shared" ref="K151" si="206">+K150-K149</f>
        <v>-10.379497325355636</v>
      </c>
      <c r="L151" s="2"/>
      <c r="M151" s="2">
        <f t="shared" si="204"/>
        <v>-1.8263713831008381</v>
      </c>
      <c r="N151" s="2"/>
      <c r="O151" s="2">
        <f t="shared" si="204"/>
        <v>-136.21157079077489</v>
      </c>
      <c r="P151" s="2"/>
      <c r="Q151" s="2">
        <f t="shared" si="204"/>
        <v>-30.874703940666592</v>
      </c>
      <c r="R151" s="2"/>
      <c r="S151" s="2">
        <f t="shared" si="204"/>
        <v>-2.9532976363440051</v>
      </c>
      <c r="T151" s="2"/>
      <c r="U151" s="2">
        <f t="shared" si="204"/>
        <v>-1.7086963080167883E-4</v>
      </c>
      <c r="V151" s="2"/>
      <c r="W151" s="2">
        <f t="shared" si="204"/>
        <v>-3.0035901783738694</v>
      </c>
      <c r="X151" s="3">
        <f>SUM(E151:W151)</f>
        <v>-346.57134705992144</v>
      </c>
      <c r="AA151" t="s">
        <v>27</v>
      </c>
      <c r="AB151" s="12">
        <f t="shared" si="193"/>
        <v>-101.11148440454281</v>
      </c>
      <c r="AC151" s="12">
        <f t="shared" si="194"/>
        <v>-41.781309947897199</v>
      </c>
      <c r="AD151" s="12">
        <f t="shared" si="195"/>
        <v>-18.429350583234829</v>
      </c>
      <c r="AE151" s="12">
        <f t="shared" si="196"/>
        <v>-10.379497325355636</v>
      </c>
      <c r="AF151" s="12">
        <f t="shared" si="197"/>
        <v>-1.8263713831008381</v>
      </c>
      <c r="AG151" s="12">
        <f t="shared" si="198"/>
        <v>-136.21157079077489</v>
      </c>
      <c r="AH151" s="12">
        <f t="shared" si="199"/>
        <v>-30.874703940666592</v>
      </c>
      <c r="AI151" s="12">
        <f t="shared" si="200"/>
        <v>-2.9532976363440051</v>
      </c>
      <c r="AJ151" s="12">
        <f t="shared" si="201"/>
        <v>-1.7086963080167883E-4</v>
      </c>
      <c r="AK151" s="12">
        <f t="shared" si="202"/>
        <v>-3.0035901783738694</v>
      </c>
      <c r="AL151" s="12">
        <f t="shared" si="203"/>
        <v>-346.57134705992144</v>
      </c>
      <c r="AM151" s="2">
        <f>+AM150-AM149</f>
        <v>-278.23361890216802</v>
      </c>
      <c r="AN151" s="2">
        <f>+AN150-AN149</f>
        <v>-209.89589074441494</v>
      </c>
    </row>
    <row r="152" spans="1:41" ht="15.5" x14ac:dyDescent="0.35">
      <c r="A152" t="s">
        <v>28</v>
      </c>
      <c r="E152" s="2">
        <f>100*E151/E149</f>
        <v>-30.777837409509186</v>
      </c>
      <c r="F152" s="2"/>
      <c r="G152" s="2">
        <f>100*G151/G149</f>
        <v>-26.468980113125745</v>
      </c>
      <c r="H152" s="2"/>
      <c r="I152" s="2">
        <f>100*I151/I149</f>
        <v>-36.440455195027894</v>
      </c>
      <c r="J152" s="2"/>
      <c r="K152" s="2">
        <f>100*K151/K149</f>
        <v>-29.937920062225601</v>
      </c>
      <c r="L152" s="2"/>
      <c r="M152" s="2">
        <f>100*M151/M149</f>
        <v>-28.279903233464886</v>
      </c>
      <c r="N152" s="2"/>
      <c r="O152" s="2">
        <f>100*O151/O149</f>
        <v>-33.857891906715942</v>
      </c>
      <c r="P152" s="2"/>
      <c r="Q152" s="2">
        <f>100*Q151/Q149</f>
        <v>-26.045516643192631</v>
      </c>
      <c r="R152" s="2"/>
      <c r="S152" s="2">
        <f>100*S151/S149</f>
        <v>-35.625013082227753</v>
      </c>
      <c r="T152" s="2"/>
      <c r="U152" s="2">
        <f>100*U151/U149</f>
        <v>-9.6319999999997227E-2</v>
      </c>
      <c r="V152" s="2"/>
      <c r="W152" s="2">
        <f>100*W151/W149</f>
        <v>-12.449634358431995</v>
      </c>
      <c r="X152" s="2">
        <f t="shared" ref="X152" si="207">100*X151/X149</f>
        <v>-30.629073322037318</v>
      </c>
      <c r="AA152" t="s">
        <v>28</v>
      </c>
      <c r="AB152" s="6">
        <f t="shared" si="193"/>
        <v>-30.777837409509186</v>
      </c>
      <c r="AC152" s="6">
        <f t="shared" si="194"/>
        <v>-26.468980113125745</v>
      </c>
      <c r="AD152" s="6">
        <f t="shared" si="195"/>
        <v>-36.440455195027894</v>
      </c>
      <c r="AE152" s="6">
        <f t="shared" si="196"/>
        <v>-29.937920062225601</v>
      </c>
      <c r="AF152" s="6">
        <f t="shared" si="197"/>
        <v>-28.279903233464886</v>
      </c>
      <c r="AG152" s="6">
        <f t="shared" si="198"/>
        <v>-33.857891906715942</v>
      </c>
      <c r="AH152" s="6">
        <f t="shared" si="199"/>
        <v>-26.045516643192631</v>
      </c>
      <c r="AI152" s="6">
        <f t="shared" si="200"/>
        <v>-35.625013082227753</v>
      </c>
      <c r="AJ152" s="6">
        <f t="shared" si="201"/>
        <v>-9.6319999999997227E-2</v>
      </c>
      <c r="AK152" s="6">
        <f t="shared" si="202"/>
        <v>-12.449634358431995</v>
      </c>
      <c r="AL152" s="6">
        <f t="shared" si="203"/>
        <v>-30.629073322037318</v>
      </c>
      <c r="AM152" s="2">
        <f>100*AM151/AM149</f>
        <v>-24.589562831161718</v>
      </c>
      <c r="AN152" s="2">
        <f>100*AN151/AN149</f>
        <v>-18.55005234028615</v>
      </c>
    </row>
    <row r="155" spans="1:41" x14ac:dyDescent="0.35">
      <c r="AB155" t="s">
        <v>25</v>
      </c>
      <c r="AC155" t="s">
        <v>26</v>
      </c>
      <c r="AD155" t="s">
        <v>27</v>
      </c>
      <c r="AE155" t="s">
        <v>28</v>
      </c>
    </row>
    <row r="156" spans="1:41" x14ac:dyDescent="0.35">
      <c r="AA156" t="s">
        <v>0</v>
      </c>
      <c r="AB156" s="3">
        <v>393.27797482683394</v>
      </c>
      <c r="AC156" s="3">
        <v>291.12557314762091</v>
      </c>
      <c r="AD156" s="3">
        <v>-102.15240167921303</v>
      </c>
      <c r="AE156" s="2">
        <v>-25.974605296468035</v>
      </c>
    </row>
    <row r="157" spans="1:41" x14ac:dyDescent="0.35">
      <c r="AA157" t="s">
        <v>1</v>
      </c>
      <c r="AB157" s="3">
        <v>188.94713382649829</v>
      </c>
      <c r="AC157" s="3">
        <v>146.46418821975203</v>
      </c>
      <c r="AD157" s="3">
        <v>-42.482945606746256</v>
      </c>
      <c r="AE157" s="2">
        <v>-22.484038125583023</v>
      </c>
    </row>
    <row r="158" spans="1:41" x14ac:dyDescent="0.35">
      <c r="AA158" t="s">
        <v>2</v>
      </c>
      <c r="AB158" s="3">
        <v>65.66412551354928</v>
      </c>
      <c r="AC158" s="3">
        <v>44.646242474477511</v>
      </c>
      <c r="AD158" s="3">
        <v>-21.017883039071769</v>
      </c>
      <c r="AE158" s="2">
        <v>-32.008167130368463</v>
      </c>
    </row>
    <row r="159" spans="1:41" x14ac:dyDescent="0.35">
      <c r="AA159" t="s">
        <v>3</v>
      </c>
      <c r="AB159" s="3">
        <v>43.496944559521467</v>
      </c>
      <c r="AC159" s="3">
        <v>31.850908226274054</v>
      </c>
      <c r="AD159" s="3">
        <v>-11.646036333247412</v>
      </c>
      <c r="AE159" s="2">
        <v>-26.774377950411917</v>
      </c>
    </row>
    <row r="160" spans="1:41" x14ac:dyDescent="0.35">
      <c r="AA160" t="s">
        <v>4</v>
      </c>
      <c r="AB160" s="3">
        <v>7.7795252142181806</v>
      </c>
      <c r="AC160" s="3">
        <v>6.0021283442808064</v>
      </c>
      <c r="AD160" s="3">
        <v>-1.7773968699373741</v>
      </c>
      <c r="AE160" s="2">
        <v>-22.847112400753332</v>
      </c>
    </row>
    <row r="161" spans="27:31" x14ac:dyDescent="0.35">
      <c r="AA161" t="s">
        <v>5</v>
      </c>
      <c r="AB161" s="3">
        <v>508.28267558539892</v>
      </c>
      <c r="AC161" s="3">
        <v>359.22507907504621</v>
      </c>
      <c r="AD161" s="3">
        <v>-149.05759651035271</v>
      </c>
      <c r="AE161" s="2">
        <v>-29.325728314206305</v>
      </c>
    </row>
    <row r="162" spans="27:31" x14ac:dyDescent="0.35">
      <c r="AA162" t="s">
        <v>6</v>
      </c>
      <c r="AB162" s="3">
        <v>141.81959968324136</v>
      </c>
      <c r="AC162" s="3">
        <v>109.29851543110586</v>
      </c>
      <c r="AD162" s="3">
        <v>-32.521084252135509</v>
      </c>
      <c r="AE162" s="2">
        <v>-22.931304505704709</v>
      </c>
    </row>
    <row r="163" spans="27:31" x14ac:dyDescent="0.35">
      <c r="AA163" t="s">
        <v>7</v>
      </c>
      <c r="AB163" s="3">
        <v>9.574141803586711</v>
      </c>
      <c r="AC163" s="3">
        <v>6.5928573817284297</v>
      </c>
      <c r="AD163" s="3">
        <v>-2.9812844218582812</v>
      </c>
      <c r="AE163" s="2">
        <v>-31.138920678419641</v>
      </c>
    </row>
    <row r="164" spans="27:31" x14ac:dyDescent="0.35">
      <c r="AA164" t="s">
        <v>8</v>
      </c>
      <c r="AB164" s="3">
        <v>0.2209915180460876</v>
      </c>
      <c r="AC164" s="3">
        <v>0.22080893044336589</v>
      </c>
      <c r="AD164" s="3">
        <v>-1.825876027217177E-4</v>
      </c>
      <c r="AE164" s="2">
        <v>-8.2621995783403415E-2</v>
      </c>
    </row>
    <row r="165" spans="27:31" x14ac:dyDescent="0.35">
      <c r="AA165" t="s">
        <v>9</v>
      </c>
      <c r="AB165" s="3">
        <v>0</v>
      </c>
      <c r="AC165" s="3">
        <v>0</v>
      </c>
      <c r="AD165" s="3">
        <v>0</v>
      </c>
      <c r="AE165" s="2">
        <v>0</v>
      </c>
    </row>
    <row r="166" spans="27:31" x14ac:dyDescent="0.35">
      <c r="AA166" t="s">
        <v>10</v>
      </c>
      <c r="AB166" s="3">
        <v>1385.5381415362347</v>
      </c>
      <c r="AC166" s="3">
        <v>1020.7704146572205</v>
      </c>
      <c r="AD166" s="3">
        <v>-366.64153958543119</v>
      </c>
      <c r="AE166" s="2">
        <v>-26.462031509209286</v>
      </c>
    </row>
    <row r="167" spans="27:31" x14ac:dyDescent="0.35">
      <c r="AA167" t="s">
        <v>51</v>
      </c>
      <c r="AB167" s="3">
        <v>1385.5381415362347</v>
      </c>
      <c r="AC167" s="3">
        <v>1089.1066428149736</v>
      </c>
      <c r="AD167" s="3">
        <v>-296.43149872126105</v>
      </c>
      <c r="AE167" s="2">
        <v>-21.394683396632338</v>
      </c>
    </row>
    <row r="168" spans="27:31" x14ac:dyDescent="0.35">
      <c r="AA168" t="s">
        <v>52</v>
      </c>
      <c r="AB168" s="3">
        <v>1385.5381415362347</v>
      </c>
      <c r="AC168" s="3">
        <v>1157.4428709727267</v>
      </c>
      <c r="AD168" s="3">
        <v>-228.09527056350794</v>
      </c>
      <c r="AE168" s="2">
        <v>-16.462576072471318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73CE8-FDEC-4006-BE92-B7A36BF5F8A1}">
  <dimension ref="A2:AZ152"/>
  <sheetViews>
    <sheetView zoomScale="50" zoomScaleNormal="50" workbookViewId="0">
      <selection activeCell="O3" sqref="O3"/>
    </sheetView>
  </sheetViews>
  <sheetFormatPr defaultRowHeight="14.5" x14ac:dyDescent="0.35"/>
  <cols>
    <col min="1" max="1" width="77.08984375" customWidth="1"/>
    <col min="27" max="27" width="69.08984375" customWidth="1"/>
  </cols>
  <sheetData>
    <row r="2" spans="1:25" x14ac:dyDescent="0.35">
      <c r="N2">
        <f>+Koko_maa!N1</f>
        <v>0</v>
      </c>
      <c r="O2" t="s">
        <v>186</v>
      </c>
    </row>
    <row r="3" spans="1:25" x14ac:dyDescent="0.35">
      <c r="A3" s="8" t="s">
        <v>64</v>
      </c>
      <c r="O3" t="s">
        <v>304</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72</v>
      </c>
    </row>
    <row r="7" spans="1:25" ht="15.5" x14ac:dyDescent="0.35">
      <c r="A7" s="4" t="s">
        <v>73</v>
      </c>
    </row>
    <row r="8" spans="1:25" ht="15.5" x14ac:dyDescent="0.35">
      <c r="A8" s="4" t="s">
        <v>74</v>
      </c>
    </row>
    <row r="9" spans="1:25" ht="15.5" x14ac:dyDescent="0.35">
      <c r="A9" s="4" t="s">
        <v>75</v>
      </c>
    </row>
    <row r="10" spans="1:25" ht="15.5" x14ac:dyDescent="0.35">
      <c r="A10" s="4" t="s">
        <v>76</v>
      </c>
    </row>
    <row r="11" spans="1:25" ht="15.5" x14ac:dyDescent="0.35">
      <c r="A11" s="4" t="s">
        <v>77</v>
      </c>
    </row>
    <row r="12" spans="1:25" ht="15.5" x14ac:dyDescent="0.35">
      <c r="A12" s="4" t="s">
        <v>78</v>
      </c>
      <c r="F12" s="9"/>
    </row>
    <row r="13" spans="1:25" ht="15.5" x14ac:dyDescent="0.35">
      <c r="A13" s="4" t="s">
        <v>79</v>
      </c>
    </row>
    <row r="14" spans="1:25" ht="15.5" x14ac:dyDescent="0.35">
      <c r="A14" s="22"/>
      <c r="B14" s="24"/>
      <c r="C14" s="24"/>
      <c r="D14" s="24"/>
      <c r="E14" s="22" t="s">
        <v>72</v>
      </c>
      <c r="F14" s="22" t="s">
        <v>73</v>
      </c>
      <c r="G14" s="22" t="s">
        <v>80</v>
      </c>
      <c r="H14" s="22" t="s">
        <v>75</v>
      </c>
      <c r="I14" s="22" t="s">
        <v>76</v>
      </c>
      <c r="J14" s="22" t="s">
        <v>77</v>
      </c>
      <c r="K14" s="22" t="s">
        <v>78</v>
      </c>
      <c r="L14" s="22" t="s">
        <v>79</v>
      </c>
      <c r="M14" s="22" t="s">
        <v>81</v>
      </c>
      <c r="N14" s="22" t="s">
        <v>9</v>
      </c>
      <c r="O14" s="24"/>
    </row>
    <row r="15" spans="1:25" ht="15.5" x14ac:dyDescent="0.35">
      <c r="A15" s="22" t="s">
        <v>82</v>
      </c>
      <c r="B15" s="24"/>
      <c r="C15" s="24"/>
      <c r="D15" s="24"/>
      <c r="E15" s="53">
        <v>15763.53800000001</v>
      </c>
      <c r="F15" s="53">
        <v>12976.89</v>
      </c>
      <c r="G15" s="53">
        <v>2175.1</v>
      </c>
      <c r="H15" s="53">
        <v>683.76400000000001</v>
      </c>
      <c r="I15" s="53">
        <v>1198.0999999999999</v>
      </c>
      <c r="J15" s="53">
        <v>318.60000000000008</v>
      </c>
      <c r="K15" s="53">
        <v>482.9260000000001</v>
      </c>
      <c r="L15" s="53">
        <v>356.35599999999999</v>
      </c>
      <c r="M15" s="53">
        <v>4.8000000000000007</v>
      </c>
      <c r="N15" s="54">
        <v>0</v>
      </c>
      <c r="O15" s="26">
        <f>SUM(E15:N15)</f>
        <v>33960.074000000008</v>
      </c>
    </row>
    <row r="16" spans="1:25" ht="15.5" x14ac:dyDescent="0.35">
      <c r="A16" s="55" t="s">
        <v>65</v>
      </c>
      <c r="B16" s="26"/>
      <c r="C16" s="26"/>
      <c r="D16" s="26"/>
      <c r="E16" s="26">
        <v>18589.599297384255</v>
      </c>
      <c r="F16" s="26">
        <v>15080.670203236032</v>
      </c>
      <c r="G16" s="26">
        <v>753.87808651662453</v>
      </c>
      <c r="H16" s="26">
        <v>469.00836696223865</v>
      </c>
      <c r="I16" s="26">
        <v>1165.7045181365606</v>
      </c>
      <c r="J16" s="26">
        <v>29203.792197944949</v>
      </c>
      <c r="K16" s="26">
        <v>17594.453759732674</v>
      </c>
      <c r="L16" s="26">
        <v>1736.014522428525</v>
      </c>
      <c r="M16" s="26">
        <v>155.02561077469508</v>
      </c>
      <c r="N16" s="26">
        <v>5964.9952436986005</v>
      </c>
      <c r="O16" s="26">
        <v>90713.141806815154</v>
      </c>
    </row>
    <row r="17" spans="1:22" ht="15.5" x14ac:dyDescent="0.35">
      <c r="A17" s="56" t="s">
        <v>83</v>
      </c>
      <c r="B17" s="26"/>
      <c r="C17" s="26"/>
      <c r="D17" s="26"/>
      <c r="E17" s="26">
        <v>790.74002073973804</v>
      </c>
      <c r="F17" s="26">
        <v>470.47630135790359</v>
      </c>
      <c r="G17" s="26">
        <v>20.793521296035063</v>
      </c>
      <c r="H17" s="26">
        <v>7.1373719178095891</v>
      </c>
      <c r="I17" s="26">
        <v>26.872397875158981</v>
      </c>
      <c r="J17" s="26">
        <v>660.88913811462362</v>
      </c>
      <c r="K17" s="26">
        <v>607.48767030094791</v>
      </c>
      <c r="L17" s="26">
        <v>31.210124958487199</v>
      </c>
      <c r="M17" s="26">
        <v>5.6128288688128238</v>
      </c>
      <c r="N17" s="26">
        <v>227.90070253305601</v>
      </c>
      <c r="O17" s="26">
        <v>2849.1200779625729</v>
      </c>
    </row>
    <row r="18" spans="1:22" ht="15.5" x14ac:dyDescent="0.35">
      <c r="A18" s="56" t="s">
        <v>84</v>
      </c>
      <c r="B18" s="26"/>
      <c r="C18" s="26"/>
      <c r="D18" s="26"/>
      <c r="E18" s="26">
        <v>756.28128820751556</v>
      </c>
      <c r="F18" s="53">
        <v>463.93928351780818</v>
      </c>
      <c r="G18" s="26">
        <v>11.409699911329064</v>
      </c>
      <c r="H18" s="26">
        <v>6.6469225703298482</v>
      </c>
      <c r="I18" s="26">
        <v>31.638288935200052</v>
      </c>
      <c r="J18" s="26">
        <v>486.58193658445634</v>
      </c>
      <c r="K18" s="26">
        <v>583.34795962549413</v>
      </c>
      <c r="L18" s="26">
        <v>35.746415368375068</v>
      </c>
      <c r="M18" s="26">
        <v>4.0768884089135415</v>
      </c>
      <c r="N18" s="26">
        <v>217.31536193871617</v>
      </c>
      <c r="O18" s="26">
        <v>2596.9840450681377</v>
      </c>
    </row>
    <row r="19" spans="1:22" ht="15.5" x14ac:dyDescent="0.35">
      <c r="A19" s="56" t="s">
        <v>85</v>
      </c>
      <c r="B19" s="26"/>
      <c r="C19" s="26"/>
      <c r="D19" s="26"/>
      <c r="E19" s="26">
        <v>2232.0640717200777</v>
      </c>
      <c r="F19" s="53">
        <v>1205.635854574421</v>
      </c>
      <c r="G19" s="26">
        <v>27.810084506196535</v>
      </c>
      <c r="H19" s="26">
        <v>17.443781461938865</v>
      </c>
      <c r="I19" s="26">
        <v>52.0382891779606</v>
      </c>
      <c r="J19" s="26">
        <v>1439.3369859885042</v>
      </c>
      <c r="K19" s="26">
        <v>1440.9331347602238</v>
      </c>
      <c r="L19" s="26">
        <v>97.451232233365246</v>
      </c>
      <c r="M19" s="26">
        <v>13.53448422177021</v>
      </c>
      <c r="N19" s="26">
        <v>440.56154919824007</v>
      </c>
      <c r="O19" s="26">
        <v>6966.8094678426969</v>
      </c>
    </row>
    <row r="20" spans="1:22" ht="15.5" x14ac:dyDescent="0.35">
      <c r="A20" s="55" t="s">
        <v>66</v>
      </c>
      <c r="B20" s="26"/>
      <c r="C20" s="26"/>
      <c r="D20" s="26"/>
      <c r="E20" s="26">
        <f>E17*$N$2+E18+E19</f>
        <v>2988.3453599275931</v>
      </c>
      <c r="F20" s="26">
        <f t="shared" ref="F20:O20" si="0">F17*$N$2+F18+F19</f>
        <v>1669.5751380922293</v>
      </c>
      <c r="G20" s="26">
        <f t="shared" si="0"/>
        <v>39.219784417525602</v>
      </c>
      <c r="H20" s="26">
        <f t="shared" si="0"/>
        <v>24.090704032268714</v>
      </c>
      <c r="I20" s="26">
        <f t="shared" si="0"/>
        <v>83.676578113160645</v>
      </c>
      <c r="J20" s="26">
        <f t="shared" si="0"/>
        <v>1925.9189225729606</v>
      </c>
      <c r="K20" s="26">
        <f t="shared" si="0"/>
        <v>2024.281094385718</v>
      </c>
      <c r="L20" s="26">
        <f t="shared" si="0"/>
        <v>133.1976476017403</v>
      </c>
      <c r="M20" s="26">
        <f t="shared" si="0"/>
        <v>17.611372630683753</v>
      </c>
      <c r="N20" s="26">
        <f t="shared" si="0"/>
        <v>657.87691113695621</v>
      </c>
      <c r="O20" s="26">
        <f t="shared" si="0"/>
        <v>9563.7935129108337</v>
      </c>
      <c r="P20" s="3">
        <f t="shared" ref="P20" si="1">SUM(E20:N20)</f>
        <v>9563.7935129108373</v>
      </c>
    </row>
    <row r="21" spans="1:22" ht="15.5" x14ac:dyDescent="0.35">
      <c r="A21" s="55" t="s">
        <v>67</v>
      </c>
      <c r="B21" s="26"/>
      <c r="C21" s="26"/>
      <c r="D21" s="26"/>
      <c r="E21" s="26">
        <v>826.15174818416949</v>
      </c>
      <c r="F21" s="26">
        <v>324.25197274857305</v>
      </c>
      <c r="G21" s="26">
        <v>17.123037746448968</v>
      </c>
      <c r="H21" s="26">
        <v>11.15534516085876</v>
      </c>
      <c r="I21" s="26">
        <v>5.5339268663028145</v>
      </c>
      <c r="J21" s="26">
        <v>747.21116993533428</v>
      </c>
      <c r="K21" s="26">
        <v>252.77813803998271</v>
      </c>
      <c r="L21" s="26">
        <v>5.7179123587804481</v>
      </c>
      <c r="M21" s="26">
        <v>0</v>
      </c>
      <c r="N21" s="26">
        <v>0</v>
      </c>
      <c r="O21" s="26">
        <v>2189.9232510404504</v>
      </c>
      <c r="T21">
        <v>12</v>
      </c>
      <c r="U21">
        <v>270</v>
      </c>
      <c r="V21">
        <f>+T21*U21</f>
        <v>3240</v>
      </c>
    </row>
    <row r="22" spans="1:22" ht="15.5" x14ac:dyDescent="0.35">
      <c r="A22" s="55" t="s">
        <v>68</v>
      </c>
      <c r="B22" s="26"/>
      <c r="C22" s="26"/>
      <c r="D22" s="26"/>
      <c r="E22" s="26">
        <v>1980.8157589290934</v>
      </c>
      <c r="F22" s="26">
        <v>1214.4000203022495</v>
      </c>
      <c r="G22" s="26">
        <v>10.971667448769889</v>
      </c>
      <c r="H22" s="26">
        <v>11.393974754609635</v>
      </c>
      <c r="I22" s="26">
        <v>57.74488552570903</v>
      </c>
      <c r="J22" s="26">
        <v>871.68500933020721</v>
      </c>
      <c r="K22" s="26">
        <v>1466.3420978034355</v>
      </c>
      <c r="L22" s="26">
        <v>70.509289488990021</v>
      </c>
      <c r="M22" s="26">
        <v>15.246015703294871</v>
      </c>
      <c r="N22" s="26">
        <v>0</v>
      </c>
      <c r="O22" s="26">
        <v>5699.1087192863588</v>
      </c>
    </row>
    <row r="23" spans="1:22" ht="15.5" x14ac:dyDescent="0.35">
      <c r="A23" s="55" t="s">
        <v>86</v>
      </c>
      <c r="B23" s="26"/>
      <c r="C23" s="26"/>
      <c r="D23" s="26"/>
      <c r="E23" s="26">
        <v>129.96392740454837</v>
      </c>
      <c r="F23" s="26">
        <v>98.476321180445169</v>
      </c>
      <c r="G23" s="26">
        <v>10.412436500326546</v>
      </c>
      <c r="H23" s="26">
        <v>1.1186822693427025</v>
      </c>
      <c r="I23" s="26">
        <v>15.558654950292651</v>
      </c>
      <c r="J23" s="26">
        <v>228.14004990499097</v>
      </c>
      <c r="K23" s="26">
        <v>196.01144109570026</v>
      </c>
      <c r="L23" s="26">
        <v>5.667602809338514</v>
      </c>
      <c r="M23" s="26">
        <v>0</v>
      </c>
      <c r="N23" s="26">
        <v>0</v>
      </c>
      <c r="O23" s="26">
        <v>685.34911611498512</v>
      </c>
    </row>
    <row r="24" spans="1:22" ht="15.5" x14ac:dyDescent="0.35">
      <c r="A24" s="57" t="s">
        <v>87</v>
      </c>
      <c r="B24" s="27"/>
      <c r="C24" s="27"/>
      <c r="D24" s="27"/>
      <c r="E24" s="27">
        <v>24.636006073277102</v>
      </c>
      <c r="F24" s="27">
        <v>20.212906167895913</v>
      </c>
      <c r="G24" s="27">
        <v>4.6576055039658062</v>
      </c>
      <c r="H24" s="27">
        <v>41.122311506828723</v>
      </c>
      <c r="I24" s="27">
        <v>19.3491899201358</v>
      </c>
      <c r="J24" s="27">
        <v>22.6172352795794</v>
      </c>
      <c r="K24" s="27">
        <v>26.885277814175595</v>
      </c>
      <c r="L24" s="27">
        <v>14.531806521617952</v>
      </c>
      <c r="M24" s="27">
        <v>0</v>
      </c>
      <c r="N24" s="27">
        <v>19.430723821133459</v>
      </c>
      <c r="O24" s="27">
        <v>23.322381367738068</v>
      </c>
    </row>
    <row r="25" spans="1:22" ht="15.5" x14ac:dyDescent="0.35">
      <c r="A25" s="22" t="s">
        <v>88</v>
      </c>
      <c r="B25" s="24"/>
      <c r="C25" s="24"/>
      <c r="D25" s="24"/>
      <c r="E25" s="53">
        <v>1447.4932980517763</v>
      </c>
      <c r="F25" s="53">
        <v>742.21264893774185</v>
      </c>
      <c r="G25" s="53">
        <v>22.802026741982498</v>
      </c>
      <c r="H25" s="53">
        <v>11.07860519389464</v>
      </c>
      <c r="I25" s="53">
        <v>42.202216598799374</v>
      </c>
      <c r="J25" s="53">
        <v>824.50337997964698</v>
      </c>
      <c r="K25" s="53">
        <v>940.41172952889031</v>
      </c>
      <c r="L25" s="53">
        <v>51.740462149210124</v>
      </c>
      <c r="M25" s="26">
        <v>0</v>
      </c>
      <c r="N25" s="26">
        <v>282.84662258422344</v>
      </c>
      <c r="O25" s="26">
        <v>4365.2909897661648</v>
      </c>
    </row>
    <row r="26" spans="1:22" ht="15.5" x14ac:dyDescent="0.35">
      <c r="A26" s="22" t="s">
        <v>89</v>
      </c>
      <c r="B26" s="24"/>
      <c r="C26" s="24"/>
      <c r="D26" s="24"/>
      <c r="E26" s="53">
        <v>549.89144026839449</v>
      </c>
      <c r="F26" s="53">
        <v>243.69404401163771</v>
      </c>
      <c r="G26" s="53">
        <v>1.2952840266181516</v>
      </c>
      <c r="H26" s="53">
        <v>7.1732861513489414</v>
      </c>
      <c r="I26" s="53">
        <v>10.068987404233072</v>
      </c>
      <c r="J26" s="53">
        <v>325.53823258702681</v>
      </c>
      <c r="K26" s="53">
        <v>387.39887639679534</v>
      </c>
      <c r="L26" s="53">
        <v>14.161424521085225</v>
      </c>
      <c r="M26" s="53">
        <v>0</v>
      </c>
      <c r="N26" s="53">
        <v>85.604297886817037</v>
      </c>
      <c r="O26" s="26">
        <v>1624.8258732539568</v>
      </c>
      <c r="Q26" s="3">
        <f>0.9*O25-O26</f>
        <v>2303.9360175355914</v>
      </c>
      <c r="R26" s="3">
        <f>+X60</f>
        <v>1622.7135996187269</v>
      </c>
      <c r="S26" s="3">
        <f>0.9*O25-R26</f>
        <v>2306.0482911708214</v>
      </c>
    </row>
    <row r="27" spans="1:22" ht="15.5" x14ac:dyDescent="0.35">
      <c r="A27" s="22" t="s">
        <v>90</v>
      </c>
      <c r="B27" s="24"/>
      <c r="C27" s="24"/>
      <c r="D27" s="24"/>
      <c r="E27" s="26">
        <v>1682.1726314516832</v>
      </c>
      <c r="F27" s="26">
        <v>961.9418105627833</v>
      </c>
      <c r="G27" s="26">
        <v>26.514800479578383</v>
      </c>
      <c r="H27" s="26">
        <v>10.270495310589924</v>
      </c>
      <c r="I27" s="26">
        <v>41.96930177372753</v>
      </c>
      <c r="J27" s="26">
        <v>1113.7987534014774</v>
      </c>
      <c r="K27" s="26">
        <v>1053.5342583634283</v>
      </c>
      <c r="L27" s="26">
        <v>83.289807712280023</v>
      </c>
      <c r="M27" s="26">
        <v>13.53448422177021</v>
      </c>
      <c r="N27" s="26"/>
      <c r="O27" s="26">
        <v>4987.0263432773181</v>
      </c>
    </row>
    <row r="28" spans="1:22" ht="15.5" x14ac:dyDescent="0.35">
      <c r="A28" s="55" t="s">
        <v>91</v>
      </c>
      <c r="B28" s="26"/>
      <c r="C28" s="26"/>
      <c r="D28" s="26"/>
      <c r="E28" s="58">
        <v>2.2000000000000002</v>
      </c>
      <c r="F28" s="26">
        <v>1.4</v>
      </c>
      <c r="G28" s="26">
        <v>0</v>
      </c>
      <c r="H28" s="26">
        <v>0</v>
      </c>
      <c r="I28" s="26">
        <v>0</v>
      </c>
      <c r="J28" s="26">
        <v>2.2999999999999998</v>
      </c>
      <c r="K28" s="26">
        <v>3.7</v>
      </c>
      <c r="L28" s="26">
        <v>0</v>
      </c>
      <c r="M28" s="26">
        <v>0</v>
      </c>
      <c r="N28" s="26">
        <v>4.7</v>
      </c>
      <c r="O28" s="26">
        <v>14.3</v>
      </c>
    </row>
    <row r="29" spans="1:22" ht="15.5" x14ac:dyDescent="0.35">
      <c r="A29" s="22" t="s">
        <v>92</v>
      </c>
      <c r="B29" s="24"/>
      <c r="C29" s="24"/>
      <c r="D29" s="24"/>
      <c r="E29" s="59">
        <v>1420.272495929441</v>
      </c>
      <c r="F29" s="59">
        <v>463.03122743849053</v>
      </c>
      <c r="G29" s="59">
        <v>4.3149540328452769</v>
      </c>
      <c r="H29" s="59">
        <v>5.2851831208872175</v>
      </c>
      <c r="I29" s="59">
        <v>32.189574125666034</v>
      </c>
      <c r="J29" s="59">
        <v>605.74192310154751</v>
      </c>
      <c r="K29" s="59">
        <v>719.74907733581404</v>
      </c>
      <c r="L29" s="59">
        <v>25.240649154154742</v>
      </c>
      <c r="M29" s="59">
        <v>0</v>
      </c>
      <c r="N29" s="59">
        <v>148.04957655741043</v>
      </c>
      <c r="O29" s="26">
        <v>3423.8746607962566</v>
      </c>
    </row>
    <row r="30" spans="1:22" ht="15.5" x14ac:dyDescent="0.35">
      <c r="A30" s="4"/>
      <c r="E30" s="9"/>
      <c r="F30" s="9"/>
      <c r="G30" s="9"/>
      <c r="H30" s="9"/>
      <c r="I30" s="9"/>
      <c r="J30" s="9"/>
      <c r="K30" s="9"/>
      <c r="L30" s="9"/>
      <c r="M30" s="9"/>
      <c r="N30" s="9"/>
    </row>
    <row r="31" spans="1:22" ht="15.5" x14ac:dyDescent="0.35">
      <c r="A31" s="4" t="s">
        <v>93</v>
      </c>
      <c r="E31" s="4"/>
      <c r="F31" s="4"/>
    </row>
    <row r="32" spans="1:22" ht="15.5" x14ac:dyDescent="0.35">
      <c r="A32" s="4" t="s">
        <v>238</v>
      </c>
      <c r="E32" t="s">
        <v>95</v>
      </c>
      <c r="G32" t="s">
        <v>95</v>
      </c>
      <c r="I32" t="s">
        <v>95</v>
      </c>
      <c r="K32" t="s">
        <v>95</v>
      </c>
      <c r="M32" t="s">
        <v>95</v>
      </c>
      <c r="O32" t="s">
        <v>95</v>
      </c>
      <c r="Q32" t="s">
        <v>95</v>
      </c>
      <c r="S32" t="s">
        <v>95</v>
      </c>
    </row>
    <row r="33" spans="1:39" ht="23.5" x14ac:dyDescent="0.55000000000000004">
      <c r="A33" s="14" t="s">
        <v>64</v>
      </c>
      <c r="E33" s="4" t="s">
        <v>72</v>
      </c>
      <c r="F33" s="4"/>
      <c r="G33" s="4" t="s">
        <v>73</v>
      </c>
      <c r="H33" s="4"/>
      <c r="I33" s="4" t="s">
        <v>80</v>
      </c>
      <c r="J33" s="4"/>
      <c r="K33" s="4" t="s">
        <v>75</v>
      </c>
      <c r="L33" s="4"/>
      <c r="M33" s="4" t="s">
        <v>76</v>
      </c>
      <c r="N33" s="4"/>
      <c r="O33" s="4" t="s">
        <v>77</v>
      </c>
      <c r="P33" s="4"/>
      <c r="Q33" s="4" t="s">
        <v>78</v>
      </c>
      <c r="R33" s="4"/>
      <c r="S33" s="4" t="s">
        <v>79</v>
      </c>
      <c r="T33" s="4"/>
      <c r="U33" s="4" t="s">
        <v>81</v>
      </c>
      <c r="V33" s="4"/>
      <c r="W33" s="4" t="s">
        <v>9</v>
      </c>
      <c r="X33" s="4" t="s">
        <v>10</v>
      </c>
      <c r="AB33" s="4" t="s">
        <v>0</v>
      </c>
      <c r="AC33" s="4" t="s">
        <v>1</v>
      </c>
      <c r="AD33" s="4" t="s">
        <v>2</v>
      </c>
      <c r="AE33" s="4" t="s">
        <v>3</v>
      </c>
      <c r="AF33" s="4" t="s">
        <v>4</v>
      </c>
      <c r="AG33" s="4" t="s">
        <v>5</v>
      </c>
      <c r="AH33" s="4" t="s">
        <v>6</v>
      </c>
      <c r="AI33" s="4" t="s">
        <v>79</v>
      </c>
      <c r="AJ33" s="4" t="s">
        <v>81</v>
      </c>
      <c r="AK33" s="4" t="s">
        <v>9</v>
      </c>
      <c r="AL33" s="4" t="s">
        <v>10</v>
      </c>
    </row>
    <row r="34" spans="1:39" ht="23.5" x14ac:dyDescent="0.55000000000000004">
      <c r="A34" s="14" t="s">
        <v>96</v>
      </c>
      <c r="E34" s="9">
        <f>+E15</f>
        <v>15763.53800000001</v>
      </c>
      <c r="F34" s="9"/>
      <c r="G34" s="9">
        <f>+F15</f>
        <v>12976.89</v>
      </c>
      <c r="H34" s="9"/>
      <c r="I34" s="10">
        <f>+G15</f>
        <v>2175.1</v>
      </c>
      <c r="J34" s="9"/>
      <c r="K34" s="10">
        <f>+H15</f>
        <v>683.76400000000001</v>
      </c>
      <c r="L34" s="9"/>
      <c r="M34" s="9">
        <f>+I15</f>
        <v>1198.0999999999999</v>
      </c>
      <c r="N34" s="9"/>
      <c r="O34" s="9">
        <f>+J15</f>
        <v>318.60000000000008</v>
      </c>
      <c r="P34" s="9"/>
      <c r="Q34" s="9">
        <f>+K15</f>
        <v>482.9260000000001</v>
      </c>
      <c r="R34" s="9"/>
      <c r="S34" s="9">
        <f>+L15</f>
        <v>356.35599999999999</v>
      </c>
      <c r="T34" s="9"/>
      <c r="U34" s="9">
        <f>+M15</f>
        <v>4.8000000000000007</v>
      </c>
      <c r="V34" s="9"/>
      <c r="W34" s="9">
        <f>+N15</f>
        <v>0</v>
      </c>
      <c r="X34">
        <f>SUM(E34:U34)</f>
        <v>33960.074000000008</v>
      </c>
      <c r="Y34" t="s">
        <v>97</v>
      </c>
      <c r="AA34" t="s">
        <v>98</v>
      </c>
      <c r="AB34" s="3">
        <f t="shared" ref="AB34:AB52" si="2">+E34</f>
        <v>15763.53800000001</v>
      </c>
      <c r="AC34" s="2">
        <f t="shared" ref="AC34:AC52" si="3">+G34</f>
        <v>12976.89</v>
      </c>
      <c r="AD34" s="3">
        <f t="shared" ref="AD34:AD52" si="4">+I34</f>
        <v>2175.1</v>
      </c>
      <c r="AE34" s="3">
        <f t="shared" ref="AE34:AE52" si="5">+K34</f>
        <v>683.76400000000001</v>
      </c>
      <c r="AF34" s="3">
        <f t="shared" ref="AF34:AF52" si="6">+M34</f>
        <v>1198.0999999999999</v>
      </c>
      <c r="AG34" s="3">
        <f t="shared" ref="AG34:AG52" si="7">+O34</f>
        <v>318.60000000000008</v>
      </c>
      <c r="AH34" s="3">
        <f t="shared" ref="AH34:AH52" si="8">+Q34</f>
        <v>482.9260000000001</v>
      </c>
      <c r="AI34" s="2">
        <f t="shared" ref="AI34:AI52" si="9">+S34</f>
        <v>356.35599999999999</v>
      </c>
      <c r="AJ34">
        <f t="shared" ref="AJ34:AJ52" si="10">+U34</f>
        <v>4.8000000000000007</v>
      </c>
      <c r="AK34">
        <f t="shared" ref="AK34:AK52" si="11">+W34</f>
        <v>0</v>
      </c>
      <c r="AL34" s="3">
        <f>SUM(AB34:AK34)</f>
        <v>33960.074000000008</v>
      </c>
      <c r="AM34" t="s">
        <v>98</v>
      </c>
    </row>
    <row r="35" spans="1:39" ht="23.5" x14ac:dyDescent="0.55000000000000004">
      <c r="A35" s="14" t="s">
        <v>99</v>
      </c>
      <c r="E35" s="15">
        <f>+E34/E36</f>
        <v>0.7305393655580823</v>
      </c>
      <c r="F35" s="15"/>
      <c r="G35" s="15">
        <f>+G34/G36</f>
        <v>0.77472835385770888</v>
      </c>
      <c r="H35" s="15"/>
      <c r="I35" s="15">
        <f>+I34/I36</f>
        <v>2.7425366776461759</v>
      </c>
      <c r="J35" s="15"/>
      <c r="K35" s="15">
        <f>+K34/K36</f>
        <v>1.3866665751792027</v>
      </c>
      <c r="L35" s="15"/>
      <c r="M35" s="15">
        <f>+M34/M36</f>
        <v>0.95895480057794025</v>
      </c>
      <c r="N35" s="15"/>
      <c r="O35" s="15">
        <f>+O34/O36</f>
        <v>1.0234595456621746E-2</v>
      </c>
      <c r="P35" s="15"/>
      <c r="Q35" s="15">
        <f>+Q34/Q36</f>
        <v>2.4615552612895605E-2</v>
      </c>
      <c r="R35" s="15"/>
      <c r="S35" s="15">
        <f>+S34/S36</f>
        <v>0.19064502452615106</v>
      </c>
      <c r="T35" s="15"/>
      <c r="U35" s="15">
        <f>+U34/U36</f>
        <v>2.7804007607853322E-2</v>
      </c>
      <c r="V35" s="15"/>
      <c r="W35" s="15">
        <f>+W34/W36</f>
        <v>0</v>
      </c>
      <c r="X35" s="4"/>
      <c r="AA35" t="s">
        <v>100</v>
      </c>
      <c r="AB35" s="1">
        <f t="shared" si="2"/>
        <v>0.7305393655580823</v>
      </c>
      <c r="AC35" s="1">
        <f t="shared" si="3"/>
        <v>0.77472835385770888</v>
      </c>
      <c r="AD35" s="1">
        <f t="shared" si="4"/>
        <v>2.7425366776461759</v>
      </c>
      <c r="AE35" s="1">
        <f t="shared" si="5"/>
        <v>1.3866665751792027</v>
      </c>
      <c r="AF35" s="1">
        <f t="shared" si="6"/>
        <v>0.95895480057794025</v>
      </c>
      <c r="AG35" s="1">
        <f t="shared" si="7"/>
        <v>1.0234595456621746E-2</v>
      </c>
      <c r="AH35" s="1">
        <f t="shared" si="8"/>
        <v>2.4615552612895605E-2</v>
      </c>
      <c r="AI35" s="1">
        <f t="shared" si="9"/>
        <v>0.19064502452615106</v>
      </c>
      <c r="AJ35" s="1">
        <f t="shared" si="10"/>
        <v>2.7804007607853322E-2</v>
      </c>
      <c r="AK35" s="1">
        <f t="shared" si="11"/>
        <v>0</v>
      </c>
      <c r="AL35" s="1">
        <f>+AL34/AL36</f>
        <v>0.33866286291778552</v>
      </c>
      <c r="AM35" t="s">
        <v>100</v>
      </c>
    </row>
    <row r="36" spans="1:39" ht="23.5" x14ac:dyDescent="0.55000000000000004">
      <c r="A36" s="14" t="s">
        <v>101</v>
      </c>
      <c r="E36" s="11">
        <f>+E37+E42</f>
        <v>21577.944657311848</v>
      </c>
      <c r="F36" s="11"/>
      <c r="G36" s="11">
        <f>+G37+G42</f>
        <v>16750.24534132826</v>
      </c>
      <c r="H36" s="11"/>
      <c r="I36" s="11">
        <f>+I37+I42</f>
        <v>793.09787093415014</v>
      </c>
      <c r="J36" s="11"/>
      <c r="K36" s="11">
        <f>+K37+K42</f>
        <v>493.09907099450737</v>
      </c>
      <c r="L36" s="11"/>
      <c r="M36" s="11">
        <f>+M37+M42</f>
        <v>1249.3810962497214</v>
      </c>
      <c r="N36" s="11"/>
      <c r="O36" s="11">
        <f>+O37+O42</f>
        <v>31129.71112051791</v>
      </c>
      <c r="P36" s="11"/>
      <c r="Q36" s="11">
        <f>+Q37+Q42</f>
        <v>19618.734854118393</v>
      </c>
      <c r="R36" s="11"/>
      <c r="S36" s="11">
        <f>+S37+S42</f>
        <v>1869.2121700302653</v>
      </c>
      <c r="T36" s="11"/>
      <c r="U36" s="11">
        <f>+U37+U42</f>
        <v>172.63698340537883</v>
      </c>
      <c r="V36" s="11"/>
      <c r="W36" s="11">
        <f>+W37+W42</f>
        <v>6622.872154835557</v>
      </c>
      <c r="X36" s="11">
        <f>+W36+U36+S36+Q36+O36+M36+K36+I36+G36+E36</f>
        <v>100276.93531972599</v>
      </c>
      <c r="AA36" t="s">
        <v>101</v>
      </c>
      <c r="AB36" s="3">
        <f t="shared" si="2"/>
        <v>21577.944657311848</v>
      </c>
      <c r="AC36" s="3">
        <f t="shared" si="3"/>
        <v>16750.24534132826</v>
      </c>
      <c r="AD36" s="3">
        <f t="shared" si="4"/>
        <v>793.09787093415014</v>
      </c>
      <c r="AE36" s="3">
        <f t="shared" si="5"/>
        <v>493.09907099450737</v>
      </c>
      <c r="AF36" s="3">
        <f t="shared" si="6"/>
        <v>1249.3810962497214</v>
      </c>
      <c r="AG36" s="3">
        <f t="shared" si="7"/>
        <v>31129.71112051791</v>
      </c>
      <c r="AH36" s="3">
        <f t="shared" si="8"/>
        <v>19618.734854118393</v>
      </c>
      <c r="AI36" s="3">
        <f t="shared" si="9"/>
        <v>1869.2121700302653</v>
      </c>
      <c r="AJ36" s="3">
        <f t="shared" si="10"/>
        <v>172.63698340537883</v>
      </c>
      <c r="AK36" s="3">
        <f t="shared" si="11"/>
        <v>6622.872154835557</v>
      </c>
      <c r="AL36" s="3">
        <f>SUM(AB36:AK36)</f>
        <v>100276.93531972599</v>
      </c>
      <c r="AM36" t="s">
        <v>101</v>
      </c>
    </row>
    <row r="37" spans="1:39" ht="15.5" x14ac:dyDescent="0.35">
      <c r="A37" s="4" t="s">
        <v>65</v>
      </c>
      <c r="E37" s="3">
        <f>+E16</f>
        <v>18589.599297384255</v>
      </c>
      <c r="F37" s="3"/>
      <c r="G37" s="3">
        <f>+F16</f>
        <v>15080.670203236032</v>
      </c>
      <c r="H37" s="3"/>
      <c r="I37" s="3">
        <f>+G16</f>
        <v>753.87808651662453</v>
      </c>
      <c r="J37" s="3"/>
      <c r="K37" s="3">
        <f>+H16</f>
        <v>469.00836696223865</v>
      </c>
      <c r="L37" s="3"/>
      <c r="M37" s="3">
        <f>+I16</f>
        <v>1165.7045181365606</v>
      </c>
      <c r="N37" s="3"/>
      <c r="O37" s="3">
        <f>+J16</f>
        <v>29203.792197944949</v>
      </c>
      <c r="P37" s="3"/>
      <c r="Q37" s="3">
        <f>+K16</f>
        <v>17594.453759732674</v>
      </c>
      <c r="R37" s="3"/>
      <c r="S37" s="3">
        <f>+L16</f>
        <v>1736.014522428525</v>
      </c>
      <c r="T37" s="3"/>
      <c r="U37" s="3">
        <f>+M16</f>
        <v>155.02561077469508</v>
      </c>
      <c r="V37" s="3"/>
      <c r="W37" s="3">
        <f>+N16</f>
        <v>5964.9952436986005</v>
      </c>
      <c r="X37" s="11">
        <f>+W37+U37+S37+Q37+O37+M37+K37+I37+G37+E37</f>
        <v>90713.141806815154</v>
      </c>
      <c r="AA37" s="4" t="s">
        <v>65</v>
      </c>
      <c r="AB37" s="3">
        <f t="shared" si="2"/>
        <v>18589.599297384255</v>
      </c>
      <c r="AC37" s="3">
        <f t="shared" si="3"/>
        <v>15080.670203236032</v>
      </c>
      <c r="AD37" s="3">
        <f t="shared" si="4"/>
        <v>753.87808651662453</v>
      </c>
      <c r="AE37" s="3">
        <f t="shared" si="5"/>
        <v>469.00836696223865</v>
      </c>
      <c r="AF37" s="3">
        <f t="shared" si="6"/>
        <v>1165.7045181365606</v>
      </c>
      <c r="AG37" s="3">
        <f t="shared" si="7"/>
        <v>29203.792197944949</v>
      </c>
      <c r="AH37" s="3">
        <f t="shared" si="8"/>
        <v>17594.453759732674</v>
      </c>
      <c r="AI37" s="3">
        <f t="shared" si="9"/>
        <v>1736.014522428525</v>
      </c>
      <c r="AJ37" s="3">
        <f t="shared" si="10"/>
        <v>155.02561077469508</v>
      </c>
      <c r="AK37" s="3">
        <f t="shared" si="11"/>
        <v>5964.9952436986005</v>
      </c>
      <c r="AL37" s="3">
        <f>SUM(AB37:AK37)</f>
        <v>90713.141806815154</v>
      </c>
      <c r="AM37" s="4" t="s">
        <v>65</v>
      </c>
    </row>
    <row r="38" spans="1:39" ht="15.5" x14ac:dyDescent="0.35">
      <c r="A38" s="4" t="s">
        <v>102</v>
      </c>
      <c r="E38" s="16">
        <f>+E37/E36</f>
        <v>0.86150926756988555</v>
      </c>
      <c r="G38" s="16">
        <f>+G37/G36</f>
        <v>0.90032533231182899</v>
      </c>
      <c r="I38" s="16">
        <f>+I37/I36</f>
        <v>0.95054861971659232</v>
      </c>
      <c r="K38" s="16">
        <f>+K37/K36</f>
        <v>0.95114429239608711</v>
      </c>
      <c r="M38" s="16">
        <f>+M37/M36</f>
        <v>0.93302557693218391</v>
      </c>
      <c r="O38" s="16">
        <f>+O37/O36</f>
        <v>0.93813245117769284</v>
      </c>
      <c r="Q38" s="16">
        <f>+Q37/Q36</f>
        <v>0.89681897892815554</v>
      </c>
      <c r="S38" s="16">
        <f>+S37/S36</f>
        <v>0.92874129018773532</v>
      </c>
      <c r="U38" s="16">
        <f>+U37/U36</f>
        <v>0.89798609612327696</v>
      </c>
      <c r="W38" s="16">
        <f>+W37/W36</f>
        <v>0.9006659201994982</v>
      </c>
      <c r="X38" s="16">
        <f>+X37/X36</f>
        <v>0.90462618864031541</v>
      </c>
      <c r="AA38" s="4" t="s">
        <v>102</v>
      </c>
      <c r="AB38" s="17">
        <f t="shared" si="2"/>
        <v>0.86150926756988555</v>
      </c>
      <c r="AC38" s="17">
        <f t="shared" si="3"/>
        <v>0.90032533231182899</v>
      </c>
      <c r="AD38" s="16">
        <f t="shared" si="4"/>
        <v>0.95054861971659232</v>
      </c>
      <c r="AE38" s="16">
        <f t="shared" si="5"/>
        <v>0.95114429239608711</v>
      </c>
      <c r="AF38" s="17">
        <f t="shared" si="6"/>
        <v>0.93302557693218391</v>
      </c>
      <c r="AG38" s="17">
        <f t="shared" si="7"/>
        <v>0.93813245117769284</v>
      </c>
      <c r="AH38" s="17">
        <f t="shared" si="8"/>
        <v>0.89681897892815554</v>
      </c>
      <c r="AI38" s="17">
        <f t="shared" si="9"/>
        <v>0.92874129018773532</v>
      </c>
      <c r="AJ38" s="17">
        <f t="shared" si="10"/>
        <v>0.89798609612327696</v>
      </c>
      <c r="AK38" s="17">
        <f t="shared" si="11"/>
        <v>0.9006659201994982</v>
      </c>
      <c r="AL38" s="17">
        <f>+X38</f>
        <v>0.90462618864031541</v>
      </c>
      <c r="AM38" s="4" t="s">
        <v>102</v>
      </c>
    </row>
    <row r="39" spans="1:39" ht="15.5" x14ac:dyDescent="0.35">
      <c r="A39" s="5" t="s">
        <v>103</v>
      </c>
      <c r="E39" s="3">
        <f>+E17</f>
        <v>790.74002073973804</v>
      </c>
      <c r="F39" s="3"/>
      <c r="G39" s="3">
        <f>+F17</f>
        <v>470.47630135790359</v>
      </c>
      <c r="H39" s="3"/>
      <c r="I39" s="3">
        <f>+G17</f>
        <v>20.793521296035063</v>
      </c>
      <c r="J39" s="3"/>
      <c r="K39" s="3">
        <f>+H17</f>
        <v>7.1373719178095891</v>
      </c>
      <c r="L39" s="3"/>
      <c r="M39" s="3">
        <f>+I17</f>
        <v>26.872397875158981</v>
      </c>
      <c r="N39" s="3"/>
      <c r="O39" s="3">
        <f>+J17</f>
        <v>660.88913811462362</v>
      </c>
      <c r="P39" s="3"/>
      <c r="Q39" s="3">
        <f>+K17</f>
        <v>607.48767030094791</v>
      </c>
      <c r="R39" s="3"/>
      <c r="S39" s="3">
        <f>+L17</f>
        <v>31.210124958487199</v>
      </c>
      <c r="T39" s="3"/>
      <c r="U39" s="3">
        <f>+M17</f>
        <v>5.6128288688128238</v>
      </c>
      <c r="V39" s="3"/>
      <c r="W39" s="3">
        <f>+N17</f>
        <v>227.90070253305601</v>
      </c>
      <c r="X39" s="11">
        <f>+W39+U39+S39+Q39+O39+M39+K39+I39+G39+E39</f>
        <v>2849.1200779625729</v>
      </c>
      <c r="AA39" s="5" t="s">
        <v>103</v>
      </c>
      <c r="AB39" s="3">
        <f t="shared" si="2"/>
        <v>790.74002073973804</v>
      </c>
      <c r="AC39" s="3">
        <f t="shared" si="3"/>
        <v>470.47630135790359</v>
      </c>
      <c r="AD39" s="3">
        <f t="shared" si="4"/>
        <v>20.793521296035063</v>
      </c>
      <c r="AE39" s="3">
        <f t="shared" si="5"/>
        <v>7.1373719178095891</v>
      </c>
      <c r="AF39" s="3">
        <f t="shared" si="6"/>
        <v>26.872397875158981</v>
      </c>
      <c r="AG39" s="3">
        <f t="shared" si="7"/>
        <v>660.88913811462362</v>
      </c>
      <c r="AH39" s="3">
        <f t="shared" si="8"/>
        <v>607.48767030094791</v>
      </c>
      <c r="AI39" s="3">
        <f t="shared" si="9"/>
        <v>31.210124958487199</v>
      </c>
      <c r="AJ39" s="3">
        <f t="shared" si="10"/>
        <v>5.6128288688128238</v>
      </c>
      <c r="AK39" s="3">
        <f t="shared" si="11"/>
        <v>227.90070253305601</v>
      </c>
      <c r="AL39" s="3">
        <f>SUM(AB39:AK39)</f>
        <v>2849.1200779625729</v>
      </c>
      <c r="AM39" s="5" t="s">
        <v>104</v>
      </c>
    </row>
    <row r="40" spans="1:39" ht="15.5" x14ac:dyDescent="0.35">
      <c r="A40" s="18" t="s">
        <v>84</v>
      </c>
      <c r="E40" s="3">
        <f>+E18</f>
        <v>756.28128820751556</v>
      </c>
      <c r="F40" s="3"/>
      <c r="G40" s="3">
        <f>+F18</f>
        <v>463.93928351780818</v>
      </c>
      <c r="H40" s="3"/>
      <c r="I40" s="3">
        <f>+G18</f>
        <v>11.409699911329064</v>
      </c>
      <c r="J40" s="3"/>
      <c r="K40" s="3">
        <f>+H18</f>
        <v>6.6469225703298482</v>
      </c>
      <c r="L40" s="3"/>
      <c r="M40" s="3">
        <f>+I18</f>
        <v>31.638288935200052</v>
      </c>
      <c r="N40" s="3"/>
      <c r="O40" s="3">
        <f>+J18</f>
        <v>486.58193658445634</v>
      </c>
      <c r="P40" s="3"/>
      <c r="Q40" s="3">
        <f>+K18</f>
        <v>583.34795962549413</v>
      </c>
      <c r="R40" s="3"/>
      <c r="S40" s="3">
        <f>+L18</f>
        <v>35.746415368375068</v>
      </c>
      <c r="T40" s="3"/>
      <c r="U40" s="3">
        <f>+M18</f>
        <v>4.0768884089135415</v>
      </c>
      <c r="V40" s="3"/>
      <c r="W40" s="3">
        <f>+N18</f>
        <v>217.31536193871617</v>
      </c>
      <c r="X40" s="11">
        <f>+W40+U40+S40+Q40+O40+M40+K40+I40+G40+E40</f>
        <v>2596.9840450681381</v>
      </c>
      <c r="AA40" s="5" t="s">
        <v>84</v>
      </c>
      <c r="AB40" s="3">
        <f t="shared" si="2"/>
        <v>756.28128820751556</v>
      </c>
      <c r="AC40" s="3">
        <f t="shared" si="3"/>
        <v>463.93928351780818</v>
      </c>
      <c r="AD40" s="3">
        <f t="shared" si="4"/>
        <v>11.409699911329064</v>
      </c>
      <c r="AE40" s="3">
        <f t="shared" si="5"/>
        <v>6.6469225703298482</v>
      </c>
      <c r="AF40" s="3">
        <f t="shared" si="6"/>
        <v>31.638288935200052</v>
      </c>
      <c r="AG40" s="3">
        <f t="shared" si="7"/>
        <v>486.58193658445634</v>
      </c>
      <c r="AH40" s="3">
        <f t="shared" si="8"/>
        <v>583.34795962549413</v>
      </c>
      <c r="AI40" s="3">
        <f t="shared" si="9"/>
        <v>35.746415368375068</v>
      </c>
      <c r="AJ40" s="3">
        <f t="shared" si="10"/>
        <v>4.0768884089135415</v>
      </c>
      <c r="AK40" s="3">
        <f t="shared" si="11"/>
        <v>217.31536193871617</v>
      </c>
      <c r="AL40" s="3">
        <f t="shared" ref="AL40:AL43" si="12">SUM(AB40:AK40)</f>
        <v>2596.9840450681377</v>
      </c>
      <c r="AM40" s="5" t="s">
        <v>84</v>
      </c>
    </row>
    <row r="41" spans="1:39" ht="15.5" x14ac:dyDescent="0.35">
      <c r="A41" s="18" t="s">
        <v>85</v>
      </c>
      <c r="B41">
        <f>+E41/E42</f>
        <v>0.74692306372987627</v>
      </c>
      <c r="D41" s="3"/>
      <c r="E41" s="3">
        <f>+E19</f>
        <v>2232.0640717200777</v>
      </c>
      <c r="F41" s="3"/>
      <c r="G41" s="3">
        <f>+F19</f>
        <v>1205.635854574421</v>
      </c>
      <c r="H41" s="3"/>
      <c r="I41" s="3">
        <f>+G19</f>
        <v>27.810084506196535</v>
      </c>
      <c r="J41" s="3"/>
      <c r="K41" s="3">
        <f>+H19</f>
        <v>17.443781461938865</v>
      </c>
      <c r="L41" s="3"/>
      <c r="M41" s="3">
        <f>+I19</f>
        <v>52.0382891779606</v>
      </c>
      <c r="N41" s="3"/>
      <c r="O41" s="3">
        <f>+J19</f>
        <v>1439.3369859885042</v>
      </c>
      <c r="P41" s="3"/>
      <c r="Q41" s="3">
        <f>+K19</f>
        <v>1440.9331347602238</v>
      </c>
      <c r="R41" s="3"/>
      <c r="S41" s="3">
        <f>+L19</f>
        <v>97.451232233365246</v>
      </c>
      <c r="T41" s="3"/>
      <c r="U41" s="3">
        <f>+M19</f>
        <v>13.53448422177021</v>
      </c>
      <c r="V41" s="3"/>
      <c r="W41" s="3">
        <f>+N19</f>
        <v>440.56154919824007</v>
      </c>
      <c r="X41" s="11">
        <f>+W41+U41+S41+Q41+O41+M41+K41+I41+G41+E41</f>
        <v>6966.8094678426978</v>
      </c>
      <c r="Y41" s="3">
        <f>SUM(E41:W41)</f>
        <v>6966.8094678426969</v>
      </c>
      <c r="Z41">
        <f>0.95*Y41</f>
        <v>6618.4689944505617</v>
      </c>
      <c r="AA41" s="5" t="s">
        <v>85</v>
      </c>
      <c r="AB41" s="3">
        <f t="shared" si="2"/>
        <v>2232.0640717200777</v>
      </c>
      <c r="AC41" s="3">
        <f t="shared" si="3"/>
        <v>1205.635854574421</v>
      </c>
      <c r="AD41" s="3">
        <f t="shared" si="4"/>
        <v>27.810084506196535</v>
      </c>
      <c r="AE41" s="3">
        <f t="shared" si="5"/>
        <v>17.443781461938865</v>
      </c>
      <c r="AF41" s="3">
        <f t="shared" si="6"/>
        <v>52.0382891779606</v>
      </c>
      <c r="AG41" s="3">
        <f t="shared" si="7"/>
        <v>1439.3369859885042</v>
      </c>
      <c r="AH41" s="3">
        <f t="shared" si="8"/>
        <v>1440.9331347602238</v>
      </c>
      <c r="AI41" s="3">
        <f t="shared" si="9"/>
        <v>97.451232233365246</v>
      </c>
      <c r="AJ41" s="3">
        <f t="shared" si="10"/>
        <v>13.53448422177021</v>
      </c>
      <c r="AK41" s="3">
        <f t="shared" si="11"/>
        <v>440.56154919824007</v>
      </c>
      <c r="AL41" s="3">
        <f t="shared" si="12"/>
        <v>6966.8094678426969</v>
      </c>
      <c r="AM41" s="5" t="s">
        <v>85</v>
      </c>
    </row>
    <row r="42" spans="1:39" ht="23.5" x14ac:dyDescent="0.55000000000000004">
      <c r="A42" s="4" t="s">
        <v>66</v>
      </c>
      <c r="D42" s="3"/>
      <c r="E42" s="19">
        <f>+E39*$N$2+E40+E41</f>
        <v>2988.3453599275931</v>
      </c>
      <c r="F42" s="19"/>
      <c r="G42" s="19">
        <f>+G39*$N$2+G40+G41</f>
        <v>1669.5751380922293</v>
      </c>
      <c r="H42" s="19"/>
      <c r="I42" s="19">
        <f>+I39*$N$2+I40+I41</f>
        <v>39.219784417525602</v>
      </c>
      <c r="J42" s="19"/>
      <c r="K42" s="19">
        <f>+K39*$N$2+K40+K41</f>
        <v>24.090704032268714</v>
      </c>
      <c r="L42" s="19"/>
      <c r="M42" s="19">
        <f>+M39*$N$2+M40+M41</f>
        <v>83.676578113160645</v>
      </c>
      <c r="N42" s="19"/>
      <c r="O42" s="19">
        <f>+O39*$N$2+O40+O41</f>
        <v>1925.9189225729606</v>
      </c>
      <c r="P42" s="19"/>
      <c r="Q42" s="19">
        <f>+Q39*$N$2+Q40+Q41</f>
        <v>2024.281094385718</v>
      </c>
      <c r="R42" s="19"/>
      <c r="S42" s="19">
        <f>+S39*$N$2+S40+S41</f>
        <v>133.1976476017403</v>
      </c>
      <c r="T42" s="19"/>
      <c r="U42" s="19">
        <f>+U39*$N$2+U40+U41</f>
        <v>17.611372630683753</v>
      </c>
      <c r="V42" s="19"/>
      <c r="W42" s="19">
        <f>+W39*$N$2+W40+W41</f>
        <v>657.87691113695621</v>
      </c>
      <c r="X42" s="11">
        <f>+W42+U42+S42+Q42+O42+M42+K42+I42+G42+E42</f>
        <v>9563.7935129108373</v>
      </c>
      <c r="Y42" s="20">
        <f>0.05*X42</f>
        <v>478.18967564554191</v>
      </c>
      <c r="AA42" s="4" t="s">
        <v>66</v>
      </c>
      <c r="AB42" s="3">
        <f t="shared" si="2"/>
        <v>2988.3453599275931</v>
      </c>
      <c r="AC42" s="3">
        <f t="shared" si="3"/>
        <v>1669.5751380922293</v>
      </c>
      <c r="AD42" s="3">
        <f t="shared" si="4"/>
        <v>39.219784417525602</v>
      </c>
      <c r="AE42" s="3">
        <f t="shared" si="5"/>
        <v>24.090704032268714</v>
      </c>
      <c r="AF42" s="3">
        <f t="shared" si="6"/>
        <v>83.676578113160645</v>
      </c>
      <c r="AG42" s="3">
        <f t="shared" si="7"/>
        <v>1925.9189225729606</v>
      </c>
      <c r="AH42" s="3">
        <f t="shared" si="8"/>
        <v>2024.281094385718</v>
      </c>
      <c r="AI42" s="3">
        <f t="shared" si="9"/>
        <v>133.1976476017403</v>
      </c>
      <c r="AJ42" s="3">
        <f t="shared" si="10"/>
        <v>17.611372630683753</v>
      </c>
      <c r="AK42" s="3">
        <f t="shared" si="11"/>
        <v>657.87691113695621</v>
      </c>
      <c r="AL42" s="3">
        <f t="shared" si="12"/>
        <v>9563.7935129108373</v>
      </c>
      <c r="AM42" s="4" t="s">
        <v>66</v>
      </c>
    </row>
    <row r="43" spans="1:39" ht="15.5" x14ac:dyDescent="0.35">
      <c r="A43" s="4" t="s">
        <v>67</v>
      </c>
      <c r="B43" s="21">
        <f>+E43/(E43+E45+E46)</f>
        <v>0.28129759465079512</v>
      </c>
      <c r="E43" s="3">
        <f>+E21</f>
        <v>826.15174818416949</v>
      </c>
      <c r="F43" s="3"/>
      <c r="G43" s="3">
        <f>+F21</f>
        <v>324.25197274857305</v>
      </c>
      <c r="H43" s="3"/>
      <c r="I43" s="3">
        <f>+G21</f>
        <v>17.123037746448968</v>
      </c>
      <c r="J43" s="3"/>
      <c r="K43" s="3">
        <f>+H21</f>
        <v>11.15534516085876</v>
      </c>
      <c r="L43" s="3"/>
      <c r="M43" s="3">
        <f>+I21</f>
        <v>5.5339268663028145</v>
      </c>
      <c r="N43" s="3"/>
      <c r="O43" s="3">
        <f>+J21</f>
        <v>747.21116993533428</v>
      </c>
      <c r="P43" s="3"/>
      <c r="Q43" s="3">
        <f>+K21</f>
        <v>252.77813803998271</v>
      </c>
      <c r="R43" s="3"/>
      <c r="S43" s="3">
        <f>+L21</f>
        <v>5.7179123587804481</v>
      </c>
      <c r="T43" s="3"/>
      <c r="U43" s="3">
        <f>+M21</f>
        <v>0</v>
      </c>
      <c r="V43" s="3"/>
      <c r="W43" s="3">
        <f>+N21</f>
        <v>0</v>
      </c>
      <c r="X43" s="11">
        <f>+W43+U43+S43+Q43+O43+M43+K43+I43+G43+E43</f>
        <v>2189.9232510404509</v>
      </c>
      <c r="AA43" s="4" t="s">
        <v>67</v>
      </c>
      <c r="AB43" s="3">
        <f t="shared" si="2"/>
        <v>826.15174818416949</v>
      </c>
      <c r="AC43" s="3">
        <f t="shared" si="3"/>
        <v>324.25197274857305</v>
      </c>
      <c r="AD43" s="3">
        <f t="shared" si="4"/>
        <v>17.123037746448968</v>
      </c>
      <c r="AE43" s="3">
        <f t="shared" si="5"/>
        <v>11.15534516085876</v>
      </c>
      <c r="AF43" s="3">
        <f t="shared" si="6"/>
        <v>5.5339268663028145</v>
      </c>
      <c r="AG43" s="3">
        <f t="shared" si="7"/>
        <v>747.21116993533428</v>
      </c>
      <c r="AH43" s="3">
        <f t="shared" si="8"/>
        <v>252.77813803998271</v>
      </c>
      <c r="AI43" s="3">
        <f t="shared" si="9"/>
        <v>5.7179123587804481</v>
      </c>
      <c r="AJ43" s="3">
        <f t="shared" si="10"/>
        <v>0</v>
      </c>
      <c r="AK43" s="3">
        <f t="shared" si="11"/>
        <v>0</v>
      </c>
      <c r="AL43" s="3">
        <f t="shared" si="12"/>
        <v>2189.9232510404504</v>
      </c>
      <c r="AM43" s="4" t="s">
        <v>67</v>
      </c>
    </row>
    <row r="44" spans="1:39" ht="15.5" x14ac:dyDescent="0.35">
      <c r="A44" s="22" t="s">
        <v>105</v>
      </c>
      <c r="B44" s="23"/>
      <c r="C44" s="24"/>
      <c r="D44" s="24"/>
      <c r="E44" s="25">
        <f>+E43/(E40+E41)</f>
        <v>0.27645792191976998</v>
      </c>
      <c r="F44" s="25"/>
      <c r="G44" s="25">
        <f t="shared" ref="G44:X44" si="13">+G43/(G40+G41)</f>
        <v>0.1942122671514416</v>
      </c>
      <c r="H44" s="25"/>
      <c r="I44" s="25">
        <f t="shared" si="13"/>
        <v>0.43659183753181041</v>
      </c>
      <c r="J44" s="25"/>
      <c r="K44" s="25">
        <f t="shared" si="13"/>
        <v>0.46305600475256087</v>
      </c>
      <c r="L44" s="25"/>
      <c r="M44" s="25">
        <f t="shared" si="13"/>
        <v>6.6134717636504775E-2</v>
      </c>
      <c r="N44" s="25"/>
      <c r="O44" s="25">
        <f t="shared" si="13"/>
        <v>0.38797644136394183</v>
      </c>
      <c r="P44" s="25"/>
      <c r="Q44" s="25">
        <f t="shared" si="13"/>
        <v>0.12487304196094859</v>
      </c>
      <c r="R44" s="25"/>
      <c r="S44" s="25">
        <f t="shared" si="13"/>
        <v>4.2928028097590366E-2</v>
      </c>
      <c r="T44" s="25"/>
      <c r="U44" s="25">
        <f t="shared" si="13"/>
        <v>0</v>
      </c>
      <c r="V44" s="25"/>
      <c r="W44" s="25">
        <f t="shared" si="13"/>
        <v>0</v>
      </c>
      <c r="X44" s="25">
        <f t="shared" si="13"/>
        <v>0.22898060775612938</v>
      </c>
      <c r="AA44" s="4" t="s">
        <v>105</v>
      </c>
      <c r="AB44" s="17">
        <f t="shared" si="2"/>
        <v>0.27645792191976998</v>
      </c>
      <c r="AC44" s="17">
        <f t="shared" si="3"/>
        <v>0.1942122671514416</v>
      </c>
      <c r="AD44" s="16">
        <f t="shared" si="4"/>
        <v>0.43659183753181041</v>
      </c>
      <c r="AE44" s="16">
        <f t="shared" si="5"/>
        <v>0.46305600475256087</v>
      </c>
      <c r="AF44" s="17">
        <f t="shared" si="6"/>
        <v>6.6134717636504775E-2</v>
      </c>
      <c r="AG44" s="17">
        <f t="shared" si="7"/>
        <v>0.38797644136394183</v>
      </c>
      <c r="AH44" s="17">
        <f t="shared" si="8"/>
        <v>0.12487304196094859</v>
      </c>
      <c r="AI44" s="17">
        <f t="shared" si="9"/>
        <v>4.2928028097590366E-2</v>
      </c>
      <c r="AJ44" s="17">
        <f t="shared" si="10"/>
        <v>0</v>
      </c>
      <c r="AK44" s="17">
        <f t="shared" si="11"/>
        <v>0</v>
      </c>
      <c r="AL44" s="17">
        <f>+X44</f>
        <v>0.22898060775612938</v>
      </c>
      <c r="AM44" s="4" t="s">
        <v>105</v>
      </c>
    </row>
    <row r="45" spans="1:39" ht="15.5" x14ac:dyDescent="0.35">
      <c r="A45" s="4" t="s">
        <v>106</v>
      </c>
      <c r="B45" s="21">
        <f>1-B43</f>
        <v>0.71870240534920482</v>
      </c>
      <c r="E45" s="3">
        <f t="shared" ref="E45:E52" si="14">+E22</f>
        <v>1980.8157589290934</v>
      </c>
      <c r="F45" s="3"/>
      <c r="G45" s="3">
        <f t="shared" ref="G45:G52" si="15">+F22</f>
        <v>1214.4000203022495</v>
      </c>
      <c r="H45" s="3"/>
      <c r="I45" s="3">
        <f t="shared" ref="I45:I52" si="16">+G22</f>
        <v>10.971667448769889</v>
      </c>
      <c r="J45" s="3"/>
      <c r="K45" s="3">
        <f t="shared" ref="K45:K52" si="17">+H22</f>
        <v>11.393974754609635</v>
      </c>
      <c r="L45" s="3"/>
      <c r="M45" s="3">
        <f t="shared" ref="M45:M52" si="18">+I22</f>
        <v>57.74488552570903</v>
      </c>
      <c r="N45" s="3"/>
      <c r="O45" s="3">
        <f t="shared" ref="O45:O52" si="19">+J22</f>
        <v>871.68500933020721</v>
      </c>
      <c r="P45" s="3"/>
      <c r="Q45" s="3">
        <f t="shared" ref="Q45:Q52" si="20">+K22</f>
        <v>1466.3420978034355</v>
      </c>
      <c r="R45" s="3"/>
      <c r="S45" s="3">
        <f t="shared" ref="S45:S52" si="21">+L22</f>
        <v>70.509289488990021</v>
      </c>
      <c r="T45" s="3"/>
      <c r="U45" s="3">
        <f t="shared" ref="U45:U52" si="22">+M22</f>
        <v>15.246015703294871</v>
      </c>
      <c r="V45" s="3"/>
      <c r="W45" s="3">
        <f t="shared" ref="W45:W52" si="23">+N22</f>
        <v>0</v>
      </c>
      <c r="X45" s="11">
        <f>+W45+U45+S45+Q45+O45+M45+K45+I45+G45+E45</f>
        <v>5699.1087192863588</v>
      </c>
      <c r="AA45" s="4" t="s">
        <v>68</v>
      </c>
      <c r="AB45" s="3">
        <f t="shared" si="2"/>
        <v>1980.8157589290934</v>
      </c>
      <c r="AC45" s="3">
        <f t="shared" si="3"/>
        <v>1214.4000203022495</v>
      </c>
      <c r="AD45" s="3">
        <f t="shared" si="4"/>
        <v>10.971667448769889</v>
      </c>
      <c r="AE45" s="3">
        <f t="shared" si="5"/>
        <v>11.393974754609635</v>
      </c>
      <c r="AF45" s="3">
        <f t="shared" si="6"/>
        <v>57.74488552570903</v>
      </c>
      <c r="AG45" s="3">
        <f t="shared" si="7"/>
        <v>871.68500933020721</v>
      </c>
      <c r="AH45" s="3">
        <f t="shared" si="8"/>
        <v>1466.3420978034355</v>
      </c>
      <c r="AI45" s="3">
        <f t="shared" si="9"/>
        <v>70.509289488990021</v>
      </c>
      <c r="AJ45" s="3">
        <f t="shared" si="10"/>
        <v>15.246015703294871</v>
      </c>
      <c r="AK45" s="3">
        <f t="shared" si="11"/>
        <v>0</v>
      </c>
      <c r="AL45" s="3">
        <f>SUM(AB45:AK45)</f>
        <v>5699.1087192863588</v>
      </c>
      <c r="AM45" s="4" t="s">
        <v>68</v>
      </c>
    </row>
    <row r="46" spans="1:39" ht="15.5" x14ac:dyDescent="0.35">
      <c r="A46" s="4" t="s">
        <v>86</v>
      </c>
      <c r="B46" s="3"/>
      <c r="E46" s="3">
        <f t="shared" si="14"/>
        <v>129.96392740454837</v>
      </c>
      <c r="F46" s="3"/>
      <c r="G46" s="3">
        <f t="shared" si="15"/>
        <v>98.476321180445169</v>
      </c>
      <c r="H46" s="3"/>
      <c r="I46" s="3">
        <f t="shared" si="16"/>
        <v>10.412436500326546</v>
      </c>
      <c r="J46" s="3"/>
      <c r="K46" s="3">
        <f t="shared" si="17"/>
        <v>1.1186822693427025</v>
      </c>
      <c r="L46" s="3"/>
      <c r="M46" s="3">
        <f t="shared" si="18"/>
        <v>15.558654950292651</v>
      </c>
      <c r="N46" s="3"/>
      <c r="O46" s="3">
        <f t="shared" si="19"/>
        <v>228.14004990499097</v>
      </c>
      <c r="P46" s="3"/>
      <c r="Q46" s="3">
        <f t="shared" si="20"/>
        <v>196.01144109570026</v>
      </c>
      <c r="R46" s="3"/>
      <c r="S46" s="3">
        <f t="shared" si="21"/>
        <v>5.667602809338514</v>
      </c>
      <c r="T46" s="3"/>
      <c r="U46" s="3">
        <f t="shared" si="22"/>
        <v>0</v>
      </c>
      <c r="V46" s="3"/>
      <c r="W46" s="3">
        <f t="shared" si="23"/>
        <v>0</v>
      </c>
      <c r="X46" s="11">
        <f>+W46+U46+S46+Q46+O46+M46+K46+I46+G46+E46</f>
        <v>685.34911611498512</v>
      </c>
      <c r="Y46">
        <f>+X46/X42</f>
        <v>7.1660802294589918E-2</v>
      </c>
      <c r="AA46" s="4" t="s">
        <v>86</v>
      </c>
      <c r="AB46" s="3">
        <f t="shared" si="2"/>
        <v>129.96392740454837</v>
      </c>
      <c r="AC46" s="3">
        <f t="shared" si="3"/>
        <v>98.476321180445169</v>
      </c>
      <c r="AD46" s="3">
        <f t="shared" si="4"/>
        <v>10.412436500326546</v>
      </c>
      <c r="AE46" s="3">
        <f t="shared" si="5"/>
        <v>1.1186822693427025</v>
      </c>
      <c r="AF46" s="3">
        <f t="shared" si="6"/>
        <v>15.558654950292651</v>
      </c>
      <c r="AG46" s="3">
        <f t="shared" si="7"/>
        <v>228.14004990499097</v>
      </c>
      <c r="AH46" s="3">
        <f t="shared" si="8"/>
        <v>196.01144109570026</v>
      </c>
      <c r="AI46" s="3">
        <f t="shared" si="9"/>
        <v>5.667602809338514</v>
      </c>
      <c r="AJ46" s="3">
        <f t="shared" si="10"/>
        <v>0</v>
      </c>
      <c r="AK46" s="3">
        <f t="shared" si="11"/>
        <v>0</v>
      </c>
      <c r="AL46" s="3">
        <f>SUM(AB46:AK46)</f>
        <v>685.34911611498512</v>
      </c>
      <c r="AM46" s="4" t="s">
        <v>69</v>
      </c>
    </row>
    <row r="47" spans="1:39" ht="15.5" x14ac:dyDescent="0.35">
      <c r="A47" s="22" t="s">
        <v>107</v>
      </c>
      <c r="E47" s="26">
        <f t="shared" si="14"/>
        <v>24.636006073277102</v>
      </c>
      <c r="F47" s="26"/>
      <c r="G47" s="26">
        <f t="shared" si="15"/>
        <v>20.212906167895913</v>
      </c>
      <c r="H47" s="26"/>
      <c r="I47" s="26">
        <f t="shared" si="16"/>
        <v>4.6576055039658062</v>
      </c>
      <c r="J47" s="26"/>
      <c r="K47" s="26">
        <f t="shared" si="17"/>
        <v>41.122311506828723</v>
      </c>
      <c r="L47" s="26"/>
      <c r="M47" s="26">
        <f t="shared" si="18"/>
        <v>19.3491899201358</v>
      </c>
      <c r="N47" s="26"/>
      <c r="O47" s="26">
        <f t="shared" si="19"/>
        <v>22.6172352795794</v>
      </c>
      <c r="P47" s="26"/>
      <c r="Q47" s="26">
        <f t="shared" si="20"/>
        <v>26.885277814175595</v>
      </c>
      <c r="R47" s="26"/>
      <c r="S47" s="26">
        <f t="shared" si="21"/>
        <v>14.531806521617952</v>
      </c>
      <c r="T47" s="26"/>
      <c r="U47" s="26">
        <f t="shared" si="22"/>
        <v>0</v>
      </c>
      <c r="V47" s="26"/>
      <c r="W47" s="26">
        <f t="shared" si="23"/>
        <v>19.430723821133459</v>
      </c>
      <c r="X47" s="27">
        <f>+O24</f>
        <v>23.322381367738068</v>
      </c>
      <c r="AA47" s="4" t="s">
        <v>107</v>
      </c>
      <c r="AB47" s="19">
        <f t="shared" si="2"/>
        <v>24.636006073277102</v>
      </c>
      <c r="AC47" s="19">
        <f t="shared" si="3"/>
        <v>20.212906167895913</v>
      </c>
      <c r="AD47" s="3">
        <f t="shared" si="4"/>
        <v>4.6576055039658062</v>
      </c>
      <c r="AE47" s="3">
        <f t="shared" si="5"/>
        <v>41.122311506828723</v>
      </c>
      <c r="AF47" s="19">
        <f t="shared" si="6"/>
        <v>19.3491899201358</v>
      </c>
      <c r="AG47" s="19">
        <f t="shared" si="7"/>
        <v>22.6172352795794</v>
      </c>
      <c r="AH47" s="19">
        <f t="shared" si="8"/>
        <v>26.885277814175595</v>
      </c>
      <c r="AI47" s="19">
        <f t="shared" si="9"/>
        <v>14.531806521617952</v>
      </c>
      <c r="AJ47" s="19">
        <f t="shared" si="10"/>
        <v>0</v>
      </c>
      <c r="AK47" s="19">
        <f t="shared" si="11"/>
        <v>19.430723821133459</v>
      </c>
      <c r="AL47" s="19">
        <f>+X47</f>
        <v>23.322381367738068</v>
      </c>
      <c r="AM47" s="4" t="s">
        <v>107</v>
      </c>
    </row>
    <row r="48" spans="1:39" ht="15.5" x14ac:dyDescent="0.35">
      <c r="A48" s="4" t="s">
        <v>88</v>
      </c>
      <c r="E48" s="3">
        <f t="shared" si="14"/>
        <v>1447.4932980517763</v>
      </c>
      <c r="F48" s="3"/>
      <c r="G48" s="3">
        <f t="shared" si="15"/>
        <v>742.21264893774185</v>
      </c>
      <c r="H48" s="3"/>
      <c r="I48" s="3">
        <f t="shared" si="16"/>
        <v>22.802026741982498</v>
      </c>
      <c r="J48" s="3"/>
      <c r="K48" s="3">
        <f t="shared" si="17"/>
        <v>11.07860519389464</v>
      </c>
      <c r="L48" s="3"/>
      <c r="M48" s="3">
        <f t="shared" si="18"/>
        <v>42.202216598799374</v>
      </c>
      <c r="N48" s="3"/>
      <c r="O48" s="3">
        <f t="shared" si="19"/>
        <v>824.50337997964698</v>
      </c>
      <c r="P48" s="3"/>
      <c r="Q48" s="3">
        <f t="shared" si="20"/>
        <v>940.41172952889031</v>
      </c>
      <c r="R48" s="3"/>
      <c r="S48" s="3">
        <f t="shared" si="21"/>
        <v>51.740462149210124</v>
      </c>
      <c r="T48" s="3"/>
      <c r="U48" s="3">
        <f t="shared" si="22"/>
        <v>0</v>
      </c>
      <c r="V48" s="3"/>
      <c r="W48" s="3">
        <f t="shared" si="23"/>
        <v>282.84662258422344</v>
      </c>
      <c r="X48" s="11">
        <f>+W48+U48+S48+Q48+O48+M48+K48+I48+G48+E48</f>
        <v>4365.2909897661648</v>
      </c>
      <c r="AA48" s="4" t="s">
        <v>88</v>
      </c>
      <c r="AB48" s="3">
        <f t="shared" si="2"/>
        <v>1447.4932980517763</v>
      </c>
      <c r="AC48" s="3">
        <f t="shared" si="3"/>
        <v>742.21264893774185</v>
      </c>
      <c r="AD48" s="3">
        <f t="shared" si="4"/>
        <v>22.802026741982498</v>
      </c>
      <c r="AE48" s="3">
        <f t="shared" si="5"/>
        <v>11.07860519389464</v>
      </c>
      <c r="AF48" s="3">
        <f t="shared" si="6"/>
        <v>42.202216598799374</v>
      </c>
      <c r="AG48" s="3">
        <f t="shared" si="7"/>
        <v>824.50337997964698</v>
      </c>
      <c r="AH48" s="3">
        <f t="shared" si="8"/>
        <v>940.41172952889031</v>
      </c>
      <c r="AI48" s="3">
        <f t="shared" si="9"/>
        <v>51.740462149210124</v>
      </c>
      <c r="AJ48" s="3">
        <f t="shared" si="10"/>
        <v>0</v>
      </c>
      <c r="AK48" s="3">
        <f t="shared" si="11"/>
        <v>282.84662258422344</v>
      </c>
      <c r="AL48" s="3">
        <f t="shared" ref="AL48:AL53" si="24">SUM(AB48:AK48)</f>
        <v>4365.2909897661648</v>
      </c>
      <c r="AM48" s="4" t="s">
        <v>88</v>
      </c>
    </row>
    <row r="49" spans="1:39" ht="15.5" x14ac:dyDescent="0.35">
      <c r="A49" s="22" t="s">
        <v>89</v>
      </c>
      <c r="E49" s="3">
        <f t="shared" si="14"/>
        <v>549.89144026839449</v>
      </c>
      <c r="F49" s="3"/>
      <c r="G49" s="3">
        <f t="shared" si="15"/>
        <v>243.69404401163771</v>
      </c>
      <c r="H49" s="3"/>
      <c r="I49" s="3">
        <f t="shared" si="16"/>
        <v>1.2952840266181516</v>
      </c>
      <c r="J49" s="3"/>
      <c r="K49" s="3">
        <f t="shared" si="17"/>
        <v>7.1732861513489414</v>
      </c>
      <c r="L49" s="3"/>
      <c r="M49" s="3">
        <f t="shared" si="18"/>
        <v>10.068987404233072</v>
      </c>
      <c r="N49" s="3"/>
      <c r="O49" s="3">
        <f t="shared" si="19"/>
        <v>325.53823258702681</v>
      </c>
      <c r="P49" s="3"/>
      <c r="Q49" s="3">
        <f t="shared" si="20"/>
        <v>387.39887639679534</v>
      </c>
      <c r="R49" s="3"/>
      <c r="S49" s="3">
        <f t="shared" si="21"/>
        <v>14.161424521085225</v>
      </c>
      <c r="T49" s="3"/>
      <c r="U49" s="3">
        <f t="shared" si="22"/>
        <v>0</v>
      </c>
      <c r="V49" s="3"/>
      <c r="W49" s="3">
        <f t="shared" si="23"/>
        <v>85.604297886817037</v>
      </c>
      <c r="X49" s="11">
        <f>+W49+U49+S49+Q49+O49+M49+K49+I49+G49+E49</f>
        <v>1624.8258732539568</v>
      </c>
      <c r="AA49" s="4" t="s">
        <v>89</v>
      </c>
      <c r="AB49" s="3">
        <f t="shared" si="2"/>
        <v>549.89144026839449</v>
      </c>
      <c r="AC49" s="3">
        <f t="shared" si="3"/>
        <v>243.69404401163771</v>
      </c>
      <c r="AD49" s="3">
        <f t="shared" si="4"/>
        <v>1.2952840266181516</v>
      </c>
      <c r="AE49" s="3">
        <f t="shared" si="5"/>
        <v>7.1732861513489414</v>
      </c>
      <c r="AF49" s="3">
        <f t="shared" si="6"/>
        <v>10.068987404233072</v>
      </c>
      <c r="AG49" s="3">
        <f t="shared" si="7"/>
        <v>325.53823258702681</v>
      </c>
      <c r="AH49" s="3">
        <f t="shared" si="8"/>
        <v>387.39887639679534</v>
      </c>
      <c r="AI49" s="3">
        <f t="shared" si="9"/>
        <v>14.161424521085225</v>
      </c>
      <c r="AJ49" s="3">
        <f t="shared" si="10"/>
        <v>0</v>
      </c>
      <c r="AK49" s="3">
        <f t="shared" si="11"/>
        <v>85.604297886817037</v>
      </c>
      <c r="AL49" s="3">
        <f t="shared" si="24"/>
        <v>1624.8258732539568</v>
      </c>
      <c r="AM49" s="4" t="s">
        <v>89</v>
      </c>
    </row>
    <row r="50" spans="1:39" ht="15.5" x14ac:dyDescent="0.35">
      <c r="A50" s="4" t="s">
        <v>90</v>
      </c>
      <c r="E50" s="3">
        <f t="shared" si="14"/>
        <v>1682.1726314516832</v>
      </c>
      <c r="F50" s="3"/>
      <c r="G50" s="3">
        <f t="shared" si="15"/>
        <v>961.9418105627833</v>
      </c>
      <c r="H50" s="3"/>
      <c r="I50" s="3">
        <f t="shared" si="16"/>
        <v>26.514800479578383</v>
      </c>
      <c r="J50" s="3"/>
      <c r="K50" s="3">
        <f t="shared" si="17"/>
        <v>10.270495310589924</v>
      </c>
      <c r="L50" s="3"/>
      <c r="M50" s="3">
        <f t="shared" si="18"/>
        <v>41.96930177372753</v>
      </c>
      <c r="N50" s="3"/>
      <c r="O50" s="3">
        <f t="shared" si="19"/>
        <v>1113.7987534014774</v>
      </c>
      <c r="P50" s="3"/>
      <c r="Q50" s="3">
        <f t="shared" si="20"/>
        <v>1053.5342583634283</v>
      </c>
      <c r="R50" s="3"/>
      <c r="S50" s="3">
        <f>+L27</f>
        <v>83.289807712280023</v>
      </c>
      <c r="T50" s="3"/>
      <c r="U50" s="3">
        <f t="shared" si="22"/>
        <v>13.53448422177021</v>
      </c>
      <c r="V50" s="3"/>
      <c r="W50" s="3">
        <f t="shared" si="23"/>
        <v>0</v>
      </c>
      <c r="X50" s="11">
        <f>+W50+U50+S50+Q50+O50+M50+K50+I50+G50+E50</f>
        <v>4987.0263432773181</v>
      </c>
      <c r="AA50" s="4" t="s">
        <v>90</v>
      </c>
      <c r="AB50" s="19">
        <f t="shared" si="2"/>
        <v>1682.1726314516832</v>
      </c>
      <c r="AC50" s="19">
        <f t="shared" si="3"/>
        <v>961.9418105627833</v>
      </c>
      <c r="AD50" s="3">
        <f t="shared" si="4"/>
        <v>26.514800479578383</v>
      </c>
      <c r="AE50" s="3">
        <f t="shared" si="5"/>
        <v>10.270495310589924</v>
      </c>
      <c r="AF50" s="19">
        <f t="shared" si="6"/>
        <v>41.96930177372753</v>
      </c>
      <c r="AG50" s="19">
        <f t="shared" si="7"/>
        <v>1113.7987534014774</v>
      </c>
      <c r="AH50" s="19">
        <f t="shared" si="8"/>
        <v>1053.5342583634283</v>
      </c>
      <c r="AI50" s="19">
        <f t="shared" si="9"/>
        <v>83.289807712280023</v>
      </c>
      <c r="AJ50" s="19">
        <f t="shared" si="10"/>
        <v>13.53448422177021</v>
      </c>
      <c r="AK50" s="19">
        <f t="shared" si="11"/>
        <v>0</v>
      </c>
      <c r="AL50" s="19">
        <f t="shared" si="24"/>
        <v>4987.0263432773181</v>
      </c>
      <c r="AM50" s="4" t="s">
        <v>90</v>
      </c>
    </row>
    <row r="51" spans="1:39" ht="15.5" x14ac:dyDescent="0.35">
      <c r="A51" s="4" t="s">
        <v>70</v>
      </c>
      <c r="E51" s="3">
        <f t="shared" si="14"/>
        <v>2.2000000000000002</v>
      </c>
      <c r="F51" s="3"/>
      <c r="G51" s="3">
        <f t="shared" si="15"/>
        <v>1.4</v>
      </c>
      <c r="H51" s="3"/>
      <c r="I51" s="3">
        <f t="shared" si="16"/>
        <v>0</v>
      </c>
      <c r="J51" s="3"/>
      <c r="K51" s="3">
        <f t="shared" si="17"/>
        <v>0</v>
      </c>
      <c r="L51" s="3"/>
      <c r="M51" s="3">
        <f t="shared" si="18"/>
        <v>0</v>
      </c>
      <c r="N51" s="3"/>
      <c r="O51" s="3">
        <f t="shared" si="19"/>
        <v>2.2999999999999998</v>
      </c>
      <c r="P51" s="3"/>
      <c r="Q51" s="3">
        <f t="shared" si="20"/>
        <v>3.7</v>
      </c>
      <c r="R51" s="3"/>
      <c r="S51" s="3">
        <f t="shared" si="21"/>
        <v>0</v>
      </c>
      <c r="T51" s="3"/>
      <c r="U51" s="3">
        <f t="shared" si="22"/>
        <v>0</v>
      </c>
      <c r="V51" s="3"/>
      <c r="W51" s="3">
        <f t="shared" si="23"/>
        <v>4.7</v>
      </c>
      <c r="X51" s="11">
        <f>+W51+U51+S51+Q51+O51+M51+K51+I51+G51+E51</f>
        <v>14.3</v>
      </c>
      <c r="AA51" s="4" t="s">
        <v>70</v>
      </c>
      <c r="AB51" s="3">
        <f t="shared" si="2"/>
        <v>2.2000000000000002</v>
      </c>
      <c r="AC51" s="3">
        <f t="shared" si="3"/>
        <v>1.4</v>
      </c>
      <c r="AD51" s="3">
        <f t="shared" si="4"/>
        <v>0</v>
      </c>
      <c r="AE51" s="3">
        <f t="shared" si="5"/>
        <v>0</v>
      </c>
      <c r="AF51" s="3">
        <f t="shared" si="6"/>
        <v>0</v>
      </c>
      <c r="AG51" s="3">
        <f t="shared" si="7"/>
        <v>2.2999999999999998</v>
      </c>
      <c r="AH51" s="3">
        <f t="shared" si="8"/>
        <v>3.7</v>
      </c>
      <c r="AI51" s="3">
        <f t="shared" si="9"/>
        <v>0</v>
      </c>
      <c r="AJ51" s="3">
        <f t="shared" si="10"/>
        <v>0</v>
      </c>
      <c r="AK51" s="3">
        <f t="shared" si="11"/>
        <v>4.7</v>
      </c>
      <c r="AL51" s="3">
        <f t="shared" si="24"/>
        <v>14.3</v>
      </c>
      <c r="AM51" s="4" t="s">
        <v>70</v>
      </c>
    </row>
    <row r="52" spans="1:39" ht="15.5" x14ac:dyDescent="0.35">
      <c r="A52" s="4" t="s">
        <v>71</v>
      </c>
      <c r="E52" s="3">
        <f t="shared" si="14"/>
        <v>1420.272495929441</v>
      </c>
      <c r="F52" s="3"/>
      <c r="G52" s="3">
        <f t="shared" si="15"/>
        <v>463.03122743849053</v>
      </c>
      <c r="H52" s="3"/>
      <c r="I52" s="3">
        <f t="shared" si="16"/>
        <v>4.3149540328452769</v>
      </c>
      <c r="J52" s="3"/>
      <c r="K52" s="3">
        <f t="shared" si="17"/>
        <v>5.2851831208872175</v>
      </c>
      <c r="L52" s="3"/>
      <c r="M52" s="3">
        <f t="shared" si="18"/>
        <v>32.189574125666034</v>
      </c>
      <c r="N52" s="3"/>
      <c r="O52" s="3">
        <f t="shared" si="19"/>
        <v>605.74192310154751</v>
      </c>
      <c r="P52" s="3"/>
      <c r="Q52" s="3">
        <f t="shared" si="20"/>
        <v>719.74907733581404</v>
      </c>
      <c r="R52" s="3"/>
      <c r="S52" s="3">
        <f t="shared" si="21"/>
        <v>25.240649154154742</v>
      </c>
      <c r="T52" s="3"/>
      <c r="U52" s="3">
        <f t="shared" si="22"/>
        <v>0</v>
      </c>
      <c r="V52" s="3"/>
      <c r="W52" s="3">
        <f t="shared" si="23"/>
        <v>148.04957655741043</v>
      </c>
      <c r="X52" s="11">
        <f>+W52+U52+S52+Q52+O52+M52+K52+I52+G52+E52</f>
        <v>3423.8746607962566</v>
      </c>
      <c r="AA52" s="4" t="s">
        <v>71</v>
      </c>
      <c r="AB52" s="3">
        <f t="shared" si="2"/>
        <v>1420.272495929441</v>
      </c>
      <c r="AC52" s="3">
        <f t="shared" si="3"/>
        <v>463.03122743849053</v>
      </c>
      <c r="AD52" s="3">
        <f t="shared" si="4"/>
        <v>4.3149540328452769</v>
      </c>
      <c r="AE52" s="3">
        <f t="shared" si="5"/>
        <v>5.2851831208872175</v>
      </c>
      <c r="AF52" s="3">
        <f t="shared" si="6"/>
        <v>32.189574125666034</v>
      </c>
      <c r="AG52" s="3">
        <f t="shared" si="7"/>
        <v>605.74192310154751</v>
      </c>
      <c r="AH52" s="3">
        <f t="shared" si="8"/>
        <v>719.74907733581404</v>
      </c>
      <c r="AI52" s="3">
        <f t="shared" si="9"/>
        <v>25.240649154154742</v>
      </c>
      <c r="AJ52" s="3">
        <f t="shared" si="10"/>
        <v>0</v>
      </c>
      <c r="AK52" s="3">
        <f t="shared" si="11"/>
        <v>148.04957655741043</v>
      </c>
      <c r="AL52" s="3">
        <f t="shared" si="24"/>
        <v>3423.8746607962566</v>
      </c>
      <c r="AM52" s="4" t="s">
        <v>71</v>
      </c>
    </row>
    <row r="53" spans="1:39" ht="15.5" x14ac:dyDescent="0.35">
      <c r="A53" s="4" t="s">
        <v>108</v>
      </c>
      <c r="E53" s="2">
        <f>0.001*(35*E43+25*E45+25*E46)</f>
        <v>81.684803344786971</v>
      </c>
      <c r="F53" s="2"/>
      <c r="G53" s="2">
        <f>0.001*(35*G43+25*G45+25*G46+35*G44*G39+25*(1-G44)*G39)</f>
        <v>56.846357808492449</v>
      </c>
      <c r="H53" s="2"/>
      <c r="I53" s="2">
        <f>0.001*(35*I43+25*I45+25*I46+35*I44*I39+25*(1-I44)*I39)</f>
        <v>1.7445297689679291</v>
      </c>
      <c r="J53" s="2"/>
      <c r="K53" s="2">
        <f>0.001*(35*K43+25*K45+25*K46+35*K44*K39+25*(1-K44)*K39)</f>
        <v>0.91473783342104509</v>
      </c>
      <c r="L53" s="2"/>
      <c r="M53" s="2">
        <f>0.001*(35*M43+25*M45+25*M46+35*M44*M39+25*(1-M44)*M39)</f>
        <v>2.7158578835565095</v>
      </c>
      <c r="N53" s="2"/>
      <c r="O53" s="2">
        <f>0.001*(35*O43+25*O45+25*O46+35*O44*O39+25*(1-O44)*O39)</f>
        <v>72.734340040900193</v>
      </c>
      <c r="P53" s="2"/>
      <c r="Q53" s="2">
        <f>0.001*(35*Q43+25*Q45+25*Q46+35*Q44*Q39+25*(1-Q44)*Q39)</f>
        <v>66.351853394843971</v>
      </c>
      <c r="R53" s="2"/>
      <c r="S53" s="2">
        <f>0.001*(35*S43+25*S45+25*S46+35*S44*S39+25*(1-S44)*S39)</f>
        <v>2.8982002551891815</v>
      </c>
      <c r="T53" s="2"/>
      <c r="U53" s="2">
        <f>0.001*(35*U43+25*U45+25*U46+35*U44*U39+25*(1-U44)*U39)</f>
        <v>0.52147111430269233</v>
      </c>
      <c r="V53" s="2"/>
      <c r="W53" s="2">
        <f>0.001*(35*W43+25*W45+25*W46+35*W44*W39+25*(1-W44)*W39)</f>
        <v>5.6975175633264001</v>
      </c>
      <c r="X53" s="2">
        <f>SUM(E53:W53)</f>
        <v>292.10966900778737</v>
      </c>
      <c r="AA53" s="4" t="s">
        <v>109</v>
      </c>
      <c r="AB53" s="2">
        <f>+E54</f>
        <v>82.970151480031518</v>
      </c>
      <c r="AC53" s="2">
        <f>+G54</f>
        <v>44.981898179791457</v>
      </c>
      <c r="AD53" s="2">
        <f>+I54</f>
        <v>1.1517249879026299</v>
      </c>
      <c r="AE53" s="2">
        <f>+K54</f>
        <v>0.71382105241530558</v>
      </c>
      <c r="AF53" s="2">
        <f>+M54</f>
        <v>2.147253721492044</v>
      </c>
      <c r="AG53" s="2">
        <f>+O54</f>
        <v>55.620084763677355</v>
      </c>
      <c r="AH53" s="2">
        <f>+Q54</f>
        <v>53.134808740042779</v>
      </c>
      <c r="AI53" s="2">
        <f>+S54</f>
        <v>3.3871203136313124</v>
      </c>
      <c r="AJ53" s="2">
        <f>+U54</f>
        <v>0.44028431576709387</v>
      </c>
      <c r="AK53" s="2">
        <f>+W54</f>
        <v>16.446922778423904</v>
      </c>
      <c r="AL53" s="3">
        <f t="shared" si="24"/>
        <v>260.99407033317539</v>
      </c>
      <c r="AM53" s="4" t="s">
        <v>109</v>
      </c>
    </row>
    <row r="54" spans="1:39" ht="15.5" x14ac:dyDescent="0.35">
      <c r="A54" s="4" t="s">
        <v>110</v>
      </c>
      <c r="E54" s="2">
        <f>+(E44*E42*35+(1-E44)*E42*25)/1000</f>
        <v>82.970151480031518</v>
      </c>
      <c r="F54" s="3"/>
      <c r="G54" s="2">
        <f>+(G44*G42*35+(1-G44)*G42*25)/1000</f>
        <v>44.981898179791457</v>
      </c>
      <c r="H54" s="3"/>
      <c r="I54" s="2">
        <f>+(I44*I42*35+(1-I44)*I42*25)/1000</f>
        <v>1.1517249879026299</v>
      </c>
      <c r="J54" s="3"/>
      <c r="K54" s="2">
        <f>+(K44*K42*35+(1-K44)*K42*25)/1000</f>
        <v>0.71382105241530558</v>
      </c>
      <c r="L54" s="3"/>
      <c r="M54" s="2">
        <f>+(M44*M42*35+(1-M44)*M42*25)/1000</f>
        <v>2.147253721492044</v>
      </c>
      <c r="N54" s="3"/>
      <c r="O54" s="2">
        <f>+(O44*O42*35+(1-O44)*O42*25)/1000</f>
        <v>55.620084763677355</v>
      </c>
      <c r="P54" s="3"/>
      <c r="Q54" s="2">
        <f>+(Q44*Q42*35+(1-Q44)*Q42*25)/1000</f>
        <v>53.134808740042779</v>
      </c>
      <c r="R54" s="3"/>
      <c r="S54" s="2">
        <f>+(S44*S42*35+(1-S44)*S42*25)/1000</f>
        <v>3.3871203136313124</v>
      </c>
      <c r="T54" s="3"/>
      <c r="U54" s="2">
        <f>+(U44*U42*35+(1-U44)*U42*25)/1000</f>
        <v>0.44028431576709387</v>
      </c>
      <c r="V54" s="3"/>
      <c r="W54" s="2">
        <f>+(W44*W42*35+(1-W44)*W42*25)/1000</f>
        <v>16.446922778423904</v>
      </c>
      <c r="X54" s="49">
        <f>+E54+G54+I54+K54+M54+O54+Q54+S54+U54+W54</f>
        <v>260.99407033317539</v>
      </c>
    </row>
    <row r="55" spans="1:39" ht="15.5" x14ac:dyDescent="0.35">
      <c r="A55" s="4" t="s">
        <v>111</v>
      </c>
    </row>
    <row r="56" spans="1:39" ht="15.5" x14ac:dyDescent="0.35">
      <c r="A56" s="4" t="s">
        <v>239</v>
      </c>
      <c r="E56" s="3">
        <f>0.0013*E41</f>
        <v>2.901683293236101</v>
      </c>
      <c r="F56" s="3"/>
      <c r="G56" s="3">
        <f>0.0013*G41</f>
        <v>1.5673266109467472</v>
      </c>
      <c r="H56" s="3"/>
      <c r="I56" s="3">
        <f>0.0013*I41</f>
        <v>3.6153109858055497E-2</v>
      </c>
      <c r="J56" s="3"/>
      <c r="K56" s="3">
        <f>0.0013*K41</f>
        <v>2.2676915900520525E-2</v>
      </c>
      <c r="L56" s="3"/>
      <c r="M56" s="3">
        <f>0.0013*M41</f>
        <v>6.7649775931348771E-2</v>
      </c>
      <c r="N56" s="3"/>
      <c r="O56" s="3">
        <f>0.0013*O41</f>
        <v>1.8711380817850554</v>
      </c>
      <c r="P56" s="3"/>
      <c r="Q56" s="3">
        <f>0.0013*Q41</f>
        <v>1.8732130751882907</v>
      </c>
      <c r="R56" s="3"/>
      <c r="S56" s="3">
        <f>0.0013*S41</f>
        <v>0.1266866019033748</v>
      </c>
      <c r="T56" s="3"/>
      <c r="U56" s="3">
        <f>0.0013*U41</f>
        <v>1.7594829488301274E-2</v>
      </c>
      <c r="V56" s="3"/>
      <c r="W56" s="3">
        <f>0.0013*W41</f>
        <v>0.57273001395771206</v>
      </c>
      <c r="X56" s="3">
        <f>0.0013*X41</f>
        <v>9.0568523081955075</v>
      </c>
    </row>
    <row r="57" spans="1:39" ht="15.5" x14ac:dyDescent="0.35">
      <c r="A57" s="4" t="s">
        <v>113</v>
      </c>
      <c r="B57" s="21">
        <f>+E57/(E57+E58)</f>
        <v>0.24636006073277106</v>
      </c>
      <c r="E57" s="28">
        <f>E47/100*E56</f>
        <v>0.71485887234891288</v>
      </c>
      <c r="F57" s="28"/>
      <c r="G57" s="28">
        <f t="shared" ref="G57:W57" si="25">G47/100*G56</f>
        <v>0.31680225721512906</v>
      </c>
      <c r="H57" s="28"/>
      <c r="I57" s="28">
        <f t="shared" si="25"/>
        <v>1.6838692346035971E-3</v>
      </c>
      <c r="J57" s="28"/>
      <c r="K57" s="28">
        <f t="shared" si="25"/>
        <v>9.3252719967536236E-3</v>
      </c>
      <c r="L57" s="28"/>
      <c r="M57" s="28">
        <f t="shared" si="25"/>
        <v>1.3089683625502991E-2</v>
      </c>
      <c r="N57" s="28"/>
      <c r="O57" s="28">
        <f t="shared" si="25"/>
        <v>0.42319970236313481</v>
      </c>
      <c r="P57" s="28"/>
      <c r="Q57" s="28">
        <f t="shared" si="25"/>
        <v>0.50361853931583389</v>
      </c>
      <c r="R57" s="28"/>
      <c r="S57" s="28">
        <f>S47/100*S56</f>
        <v>1.8409851877410791E-2</v>
      </c>
      <c r="T57" s="28"/>
      <c r="U57" s="28">
        <f t="shared" si="25"/>
        <v>0</v>
      </c>
      <c r="V57" s="28"/>
      <c r="W57" s="28">
        <f t="shared" si="25"/>
        <v>0.11128558725286214</v>
      </c>
      <c r="X57" s="28">
        <f>+W57+U57+S57+Q57+O57+M57+K57+I57+G57+E57</f>
        <v>2.1122736352301437</v>
      </c>
      <c r="Y57" s="3"/>
      <c r="Z57">
        <v>162.48258732539568</v>
      </c>
    </row>
    <row r="58" spans="1:39" ht="15.5" x14ac:dyDescent="0.35">
      <c r="A58" s="29" t="s">
        <v>114</v>
      </c>
      <c r="B58" s="21">
        <f>1-B57</f>
        <v>0.75363993926722894</v>
      </c>
      <c r="E58" s="30">
        <f>E56-E57</f>
        <v>2.1868244208871879</v>
      </c>
      <c r="F58" s="30"/>
      <c r="G58" s="30">
        <f t="shared" ref="G58:W58" si="26">G56-G57</f>
        <v>1.2505243537316182</v>
      </c>
      <c r="H58" s="30"/>
      <c r="I58" s="30">
        <f t="shared" si="26"/>
        <v>3.4469240623451899E-2</v>
      </c>
      <c r="J58" s="30"/>
      <c r="K58" s="30">
        <f t="shared" si="26"/>
        <v>1.3351643903766901E-2</v>
      </c>
      <c r="L58" s="30"/>
      <c r="M58" s="30">
        <f t="shared" si="26"/>
        <v>5.4560092305845784E-2</v>
      </c>
      <c r="N58" s="30"/>
      <c r="O58" s="30">
        <f t="shared" si="26"/>
        <v>1.4479383794219205</v>
      </c>
      <c r="P58" s="30"/>
      <c r="Q58" s="30">
        <f t="shared" si="26"/>
        <v>1.3695945358724568</v>
      </c>
      <c r="R58" s="30"/>
      <c r="S58" s="30">
        <f t="shared" si="26"/>
        <v>0.10827675002596401</v>
      </c>
      <c r="T58" s="30"/>
      <c r="U58" s="30">
        <f t="shared" si="26"/>
        <v>1.7594829488301274E-2</v>
      </c>
      <c r="V58" s="30"/>
      <c r="W58" s="30">
        <f t="shared" si="26"/>
        <v>0.46144442670484992</v>
      </c>
      <c r="X58" s="28">
        <f t="shared" ref="X58:X60" si="27">+W58+U58+S58+Q58+O58+M58+K58+I58+G58+E58</f>
        <v>6.9445786729653634</v>
      </c>
      <c r="Z58">
        <v>534.19835945887417</v>
      </c>
    </row>
    <row r="59" spans="1:39" ht="15.5" x14ac:dyDescent="0.35">
      <c r="A59" s="29" t="s">
        <v>115</v>
      </c>
      <c r="E59" s="3">
        <f t="shared" ref="E59:U59" si="28">+E41-E56</f>
        <v>2229.1623884268415</v>
      </c>
      <c r="F59" s="3"/>
      <c r="G59" s="3">
        <f t="shared" si="28"/>
        <v>1204.0685279634743</v>
      </c>
      <c r="H59" s="3"/>
      <c r="I59" s="3">
        <f t="shared" si="28"/>
        <v>27.77393139633848</v>
      </c>
      <c r="J59" s="3"/>
      <c r="K59" s="3">
        <f t="shared" si="28"/>
        <v>17.421104546038343</v>
      </c>
      <c r="L59" s="3"/>
      <c r="M59" s="3">
        <f t="shared" si="28"/>
        <v>51.970639402029249</v>
      </c>
      <c r="N59" s="3"/>
      <c r="O59" s="3">
        <f t="shared" si="28"/>
        <v>1437.4658479067191</v>
      </c>
      <c r="P59" s="3"/>
      <c r="Q59" s="3">
        <f t="shared" si="28"/>
        <v>1439.0599216850355</v>
      </c>
      <c r="R59" s="3"/>
      <c r="S59" s="3">
        <f t="shared" si="28"/>
        <v>97.324545631461874</v>
      </c>
      <c r="T59" s="3"/>
      <c r="U59" s="3">
        <f t="shared" si="28"/>
        <v>13.516889392281909</v>
      </c>
      <c r="V59" s="3"/>
      <c r="W59" s="3">
        <f t="shared" ref="W59" si="29">+W41-W56</f>
        <v>439.98881918428236</v>
      </c>
      <c r="X59" s="28">
        <f t="shared" si="27"/>
        <v>6957.7526155345022</v>
      </c>
    </row>
    <row r="60" spans="1:39" ht="15.5" x14ac:dyDescent="0.35">
      <c r="A60" s="4" t="s">
        <v>116</v>
      </c>
      <c r="B60" s="21">
        <f>+E60/(E60+E61)</f>
        <v>0.246360060732771</v>
      </c>
      <c r="E60" s="28">
        <f>E47/100*E59</f>
        <v>549.17658139604555</v>
      </c>
      <c r="F60" s="28"/>
      <c r="G60" s="28">
        <f t="shared" ref="G60:W60" si="30">G47/100*G59</f>
        <v>243.37724175442261</v>
      </c>
      <c r="H60" s="28"/>
      <c r="I60" s="28">
        <f t="shared" si="30"/>
        <v>1.2936001573835481</v>
      </c>
      <c r="J60" s="28"/>
      <c r="K60" s="28">
        <f t="shared" si="30"/>
        <v>7.1639608793521878</v>
      </c>
      <c r="L60" s="28"/>
      <c r="M60" s="28">
        <f t="shared" si="30"/>
        <v>10.055897720607568</v>
      </c>
      <c r="N60" s="28"/>
      <c r="O60" s="28">
        <f t="shared" si="30"/>
        <v>325.11503288466366</v>
      </c>
      <c r="P60" s="28"/>
      <c r="Q60" s="28">
        <f t="shared" si="30"/>
        <v>386.89525785747958</v>
      </c>
      <c r="R60" s="28"/>
      <c r="S60" s="28">
        <f t="shared" si="30"/>
        <v>14.143014669207815</v>
      </c>
      <c r="T60" s="28"/>
      <c r="U60" s="28">
        <f t="shared" si="30"/>
        <v>0</v>
      </c>
      <c r="V60" s="28"/>
      <c r="W60" s="28">
        <f t="shared" si="30"/>
        <v>85.493012299564171</v>
      </c>
      <c r="X60" s="28">
        <f t="shared" si="27"/>
        <v>1622.7135996187269</v>
      </c>
    </row>
    <row r="61" spans="1:39" ht="15.5" x14ac:dyDescent="0.35">
      <c r="A61" s="29" t="s">
        <v>114</v>
      </c>
      <c r="B61" s="21">
        <f>1-B60</f>
        <v>0.75363993926722905</v>
      </c>
      <c r="E61" s="30">
        <f>E59-E60</f>
        <v>1679.985807030796</v>
      </c>
      <c r="F61" s="30"/>
      <c r="G61" s="30">
        <f t="shared" ref="G61:W61" si="31">G59-G60</f>
        <v>960.69128620905167</v>
      </c>
      <c r="H61" s="30"/>
      <c r="I61" s="30">
        <f t="shared" si="31"/>
        <v>26.480331238954932</v>
      </c>
      <c r="J61" s="30"/>
      <c r="K61" s="30">
        <f t="shared" si="31"/>
        <v>10.257143666686154</v>
      </c>
      <c r="L61" s="30"/>
      <c r="M61" s="30">
        <f t="shared" si="31"/>
        <v>41.914741681421681</v>
      </c>
      <c r="N61" s="30"/>
      <c r="O61" s="30">
        <f t="shared" si="31"/>
        <v>1112.3508150220555</v>
      </c>
      <c r="P61" s="30"/>
      <c r="Q61" s="30">
        <f t="shared" si="31"/>
        <v>1052.1646638275561</v>
      </c>
      <c r="R61" s="30"/>
      <c r="S61" s="30">
        <f t="shared" si="31"/>
        <v>83.181530962254058</v>
      </c>
      <c r="T61" s="30"/>
      <c r="U61" s="30">
        <f t="shared" si="31"/>
        <v>13.516889392281909</v>
      </c>
      <c r="V61" s="30"/>
      <c r="W61" s="30">
        <f t="shared" si="31"/>
        <v>354.49580688471821</v>
      </c>
      <c r="X61" s="30">
        <f>X59-X60</f>
        <v>5335.0390159157751</v>
      </c>
      <c r="Y61" s="3"/>
    </row>
    <row r="62" spans="1:39" ht="15.5" x14ac:dyDescent="0.35">
      <c r="A62" s="29" t="s">
        <v>240</v>
      </c>
      <c r="B62" s="21"/>
      <c r="E62" s="3">
        <f>0.0013*E40</f>
        <v>0.98316567466977023</v>
      </c>
      <c r="F62" s="3"/>
      <c r="G62" s="3">
        <f>0.0013*G40</f>
        <v>0.60312106857315062</v>
      </c>
      <c r="H62" s="3"/>
      <c r="I62" s="3">
        <f>0.0013*I40</f>
        <v>1.4832609884727782E-2</v>
      </c>
      <c r="J62" s="3"/>
      <c r="K62" s="3">
        <f>0.0013*K40</f>
        <v>8.6409993414288018E-3</v>
      </c>
      <c r="L62" s="3"/>
      <c r="M62" s="3">
        <f>0.0013*M40</f>
        <v>4.1129775615760068E-2</v>
      </c>
      <c r="N62" s="3"/>
      <c r="O62" s="3">
        <f>0.0013*O40</f>
        <v>0.63255651755979325</v>
      </c>
      <c r="P62" s="3"/>
      <c r="Q62" s="3">
        <f>0.0013*Q40</f>
        <v>0.75835234751314229</v>
      </c>
      <c r="R62" s="3"/>
      <c r="S62" s="3">
        <f>0.0013*S40</f>
        <v>4.6470339978887588E-2</v>
      </c>
      <c r="T62" s="3"/>
      <c r="U62" s="3">
        <f>0.0013*U40</f>
        <v>5.2999549315876039E-3</v>
      </c>
      <c r="V62" s="3"/>
      <c r="W62" s="3">
        <f>0.0013*W40</f>
        <v>0.282509970520331</v>
      </c>
      <c r="X62" s="3">
        <f>0.0013*X40</f>
        <v>3.3760792585885793</v>
      </c>
      <c r="Y62" s="3"/>
    </row>
    <row r="63" spans="1:39" ht="15.5" x14ac:dyDescent="0.35">
      <c r="A63" s="29" t="s">
        <v>241</v>
      </c>
      <c r="B63" s="21"/>
      <c r="E63" s="3">
        <f>0.0013*E39</f>
        <v>1.0279620269616594</v>
      </c>
      <c r="F63" s="3"/>
      <c r="G63" s="3">
        <f>0.0013*G39</f>
        <v>0.61161919176527468</v>
      </c>
      <c r="H63" s="3"/>
      <c r="I63" s="3">
        <f>0.0013*I39</f>
        <v>2.7031577684845581E-2</v>
      </c>
      <c r="J63" s="3"/>
      <c r="K63" s="3">
        <f>0.0013*K39</f>
        <v>9.278583493152465E-3</v>
      </c>
      <c r="L63" s="3"/>
      <c r="M63" s="3">
        <f>0.0013*M39</f>
        <v>3.4934117237706674E-2</v>
      </c>
      <c r="N63" s="3"/>
      <c r="O63" s="3">
        <f>0.0013*O39</f>
        <v>0.85915587954901063</v>
      </c>
      <c r="P63" s="3"/>
      <c r="Q63" s="3">
        <f>0.0013*Q39</f>
        <v>0.78973397139123225</v>
      </c>
      <c r="R63" s="3"/>
      <c r="S63" s="3">
        <f>0.0013*S39</f>
        <v>4.0573162446033359E-2</v>
      </c>
      <c r="T63" s="3"/>
      <c r="U63" s="3">
        <f>0.0013*U39</f>
        <v>7.2966775294566709E-3</v>
      </c>
      <c r="V63" s="3"/>
      <c r="W63" s="3">
        <f>0.0013*W39</f>
        <v>0.29627091329297278</v>
      </c>
      <c r="X63" s="3">
        <f>0.0013*X39</f>
        <v>3.7038561013513447</v>
      </c>
      <c r="Y63" s="3"/>
    </row>
    <row r="64" spans="1:39" ht="15.5" x14ac:dyDescent="0.35">
      <c r="A64" s="29" t="s">
        <v>119</v>
      </c>
      <c r="B64" s="21"/>
      <c r="E64" s="3">
        <f>+E62+E56+E63</f>
        <v>4.9128109948675309</v>
      </c>
      <c r="F64" s="3"/>
      <c r="G64" s="3">
        <f>+G62+G56+G63</f>
        <v>2.7820668712851724</v>
      </c>
      <c r="H64" s="3"/>
      <c r="I64" s="3">
        <f>+I62+I56+I63</f>
        <v>7.8017297427628862E-2</v>
      </c>
      <c r="J64" s="3"/>
      <c r="K64" s="3">
        <f>+K62+K56+K63</f>
        <v>4.0596498735101787E-2</v>
      </c>
      <c r="L64" s="3"/>
      <c r="M64" s="3">
        <f>+M62+M56+M63</f>
        <v>0.14371366878481551</v>
      </c>
      <c r="N64" s="3"/>
      <c r="O64" s="3">
        <f>+O62+O56+O63</f>
        <v>3.3628504788938596</v>
      </c>
      <c r="P64" s="3"/>
      <c r="Q64" s="3">
        <f>+Q62+Q56+Q63</f>
        <v>3.4212993940926655</v>
      </c>
      <c r="R64" s="3"/>
      <c r="S64" s="3">
        <f>+S62+S56+S63</f>
        <v>0.21373010432829576</v>
      </c>
      <c r="T64" s="3"/>
      <c r="U64" s="3">
        <f>+U62+U56+U63</f>
        <v>3.0191461949345549E-2</v>
      </c>
      <c r="V64" s="3"/>
      <c r="W64" s="3">
        <f>+W62+W56+W63</f>
        <v>1.1515108977710158</v>
      </c>
      <c r="X64" s="3">
        <f>+X62+X56+X63</f>
        <v>16.13678766813543</v>
      </c>
      <c r="Y64" s="1">
        <f>+X64/X42</f>
        <v>1.6872789700395816E-3</v>
      </c>
    </row>
    <row r="65" spans="1:52" ht="15.5" x14ac:dyDescent="0.35">
      <c r="A65" s="29" t="s">
        <v>120</v>
      </c>
      <c r="B65" s="21"/>
      <c r="E65" s="35">
        <v>1.2999999999999999E-3</v>
      </c>
      <c r="F65" s="3"/>
      <c r="G65" s="35">
        <v>1.2999999999999999E-3</v>
      </c>
      <c r="H65" s="3"/>
      <c r="I65" s="35">
        <v>1.2999999999999999E-3</v>
      </c>
      <c r="J65" s="3"/>
      <c r="K65" s="35">
        <v>1.2999999999999999E-3</v>
      </c>
      <c r="L65" s="3"/>
      <c r="M65" s="35">
        <v>1.2999999999999999E-3</v>
      </c>
      <c r="N65" s="3"/>
      <c r="O65" s="35">
        <v>1.2999999999999999E-3</v>
      </c>
      <c r="P65" s="3"/>
      <c r="Q65" s="35">
        <v>1.2999999999999999E-3</v>
      </c>
      <c r="R65" s="3"/>
      <c r="S65" s="35">
        <v>1.2999999999999999E-3</v>
      </c>
      <c r="T65" s="3"/>
      <c r="U65" s="35">
        <v>1.2999999999999999E-3</v>
      </c>
      <c r="V65" s="3"/>
      <c r="W65" s="35">
        <v>1.2999999999999999E-3</v>
      </c>
      <c r="X65" s="35">
        <v>1.2999999999999999E-3</v>
      </c>
      <c r="Y65" s="1"/>
    </row>
    <row r="66" spans="1:52" ht="15.5" x14ac:dyDescent="0.35">
      <c r="A66" s="29"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9" t="s">
        <v>122</v>
      </c>
      <c r="E67" s="3"/>
      <c r="F67" s="3"/>
      <c r="G67" s="3"/>
      <c r="H67" s="3"/>
      <c r="I67" s="3"/>
      <c r="J67" s="3"/>
      <c r="K67" s="3"/>
      <c r="L67" s="3"/>
      <c r="M67" s="3"/>
      <c r="N67" s="3"/>
      <c r="O67" s="3"/>
      <c r="P67" s="3"/>
      <c r="Q67" s="3"/>
      <c r="R67" s="3"/>
      <c r="S67" s="3"/>
      <c r="T67" s="3"/>
      <c r="U67" s="3"/>
      <c r="V67" s="3"/>
      <c r="W67" s="3"/>
      <c r="X67" s="3"/>
    </row>
    <row r="68" spans="1:52" ht="15.5" x14ac:dyDescent="0.35">
      <c r="A68" s="29"/>
      <c r="E68" s="3"/>
      <c r="F68" s="3"/>
      <c r="G68" s="3"/>
      <c r="H68" s="3"/>
      <c r="I68" s="3"/>
      <c r="J68" s="3"/>
      <c r="K68" s="3"/>
      <c r="L68" s="3"/>
      <c r="M68" s="3"/>
      <c r="N68" s="3"/>
      <c r="O68" s="3"/>
      <c r="P68" s="3"/>
      <c r="Q68" s="3"/>
      <c r="R68" s="3"/>
      <c r="S68" s="3"/>
      <c r="T68" s="3"/>
      <c r="U68" s="3"/>
      <c r="V68" s="3"/>
      <c r="W68" s="3"/>
    </row>
    <row r="69" spans="1:52" ht="15.5" x14ac:dyDescent="0.35">
      <c r="A69" s="22" t="s">
        <v>123</v>
      </c>
      <c r="D69" s="31" t="s">
        <v>124</v>
      </c>
    </row>
    <row r="70" spans="1:52" ht="23.5" x14ac:dyDescent="0.55000000000000004">
      <c r="A70" s="14" t="s">
        <v>125</v>
      </c>
      <c r="B70" s="8"/>
      <c r="D70" s="4" t="s">
        <v>72</v>
      </c>
      <c r="E70" s="4"/>
      <c r="F70" s="4" t="s">
        <v>73</v>
      </c>
      <c r="G70" s="4"/>
      <c r="H70" s="4" t="s">
        <v>80</v>
      </c>
      <c r="I70" s="4"/>
      <c r="J70" s="4" t="s">
        <v>75</v>
      </c>
      <c r="K70" s="4"/>
      <c r="L70" s="4" t="s">
        <v>76</v>
      </c>
      <c r="M70" s="4"/>
      <c r="N70" s="4" t="s">
        <v>77</v>
      </c>
      <c r="O70" s="4"/>
      <c r="P70" s="4" t="s">
        <v>78</v>
      </c>
      <c r="Q70" s="4"/>
      <c r="R70" s="4" t="s">
        <v>79</v>
      </c>
      <c r="S70" s="4"/>
      <c r="T70" s="4" t="s">
        <v>81</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79</v>
      </c>
      <c r="AJ71" s="4" t="s">
        <v>81</v>
      </c>
      <c r="AK71" s="4" t="s">
        <v>9</v>
      </c>
      <c r="AL71" s="4" t="s">
        <v>10</v>
      </c>
    </row>
    <row r="72" spans="1:52" ht="15.5" x14ac:dyDescent="0.35">
      <c r="A72" s="4" t="s">
        <v>128</v>
      </c>
      <c r="B72" s="8"/>
      <c r="C72" s="8" t="s">
        <v>129</v>
      </c>
      <c r="D72" s="8" t="s">
        <v>130</v>
      </c>
      <c r="E72" s="4" t="s">
        <v>58</v>
      </c>
      <c r="F72" s="8" t="s">
        <v>130</v>
      </c>
      <c r="G72" s="4" t="s">
        <v>58</v>
      </c>
      <c r="H72" s="8" t="s">
        <v>130</v>
      </c>
      <c r="I72" s="4" t="s">
        <v>58</v>
      </c>
      <c r="J72" s="8" t="s">
        <v>130</v>
      </c>
      <c r="K72" s="4" t="s">
        <v>58</v>
      </c>
      <c r="L72" s="8" t="s">
        <v>130</v>
      </c>
      <c r="M72" s="4" t="s">
        <v>58</v>
      </c>
      <c r="N72" s="8" t="s">
        <v>130</v>
      </c>
      <c r="O72" s="4" t="s">
        <v>58</v>
      </c>
      <c r="P72" s="8" t="s">
        <v>130</v>
      </c>
      <c r="Q72" s="4" t="s">
        <v>58</v>
      </c>
      <c r="R72" s="8" t="s">
        <v>130</v>
      </c>
      <c r="S72" s="4" t="s">
        <v>58</v>
      </c>
      <c r="T72" s="8" t="s">
        <v>130</v>
      </c>
      <c r="U72" s="4" t="s">
        <v>58</v>
      </c>
      <c r="V72" s="8" t="s">
        <v>130</v>
      </c>
      <c r="W72" s="4" t="s">
        <v>58</v>
      </c>
      <c r="X72" s="4"/>
      <c r="AA72" s="4" t="s">
        <v>128</v>
      </c>
    </row>
    <row r="73" spans="1:52" ht="15.5" x14ac:dyDescent="0.35">
      <c r="A73" s="5" t="s">
        <v>131</v>
      </c>
      <c r="C73">
        <v>3</v>
      </c>
      <c r="D73" s="16">
        <v>1</v>
      </c>
      <c r="E73" s="3">
        <f>+$D73*E57</f>
        <v>0.71485887234891288</v>
      </c>
      <c r="F73" s="16">
        <v>1</v>
      </c>
      <c r="G73" s="3">
        <f>+$D73*G57</f>
        <v>0.31680225721512906</v>
      </c>
      <c r="H73" s="16">
        <v>1</v>
      </c>
      <c r="I73" s="3">
        <f>+$D73*I57</f>
        <v>1.6838692346035971E-3</v>
      </c>
      <c r="J73" s="16">
        <v>1</v>
      </c>
      <c r="K73" s="3">
        <f>+$D73*K57</f>
        <v>9.3252719967536236E-3</v>
      </c>
      <c r="L73" s="16">
        <v>1</v>
      </c>
      <c r="M73" s="3">
        <f>+$D73*M57</f>
        <v>1.3089683625502991E-2</v>
      </c>
      <c r="N73" s="16">
        <v>1</v>
      </c>
      <c r="O73" s="3">
        <f>+$D73*O57</f>
        <v>0.42319970236313481</v>
      </c>
      <c r="P73" s="16">
        <v>1</v>
      </c>
      <c r="Q73" s="3">
        <f>+$D73*Q57</f>
        <v>0.50361853931583389</v>
      </c>
      <c r="R73" s="16">
        <v>1</v>
      </c>
      <c r="S73" s="3">
        <f>+$D73*S57</f>
        <v>1.8409851877410791E-2</v>
      </c>
      <c r="T73" s="16">
        <v>1</v>
      </c>
      <c r="U73" s="3">
        <f>+$D73*U57</f>
        <v>0</v>
      </c>
      <c r="V73" s="16">
        <v>1</v>
      </c>
      <c r="W73" s="3">
        <f>+$D73*W57</f>
        <v>0.11128558725286214</v>
      </c>
      <c r="X73" s="3">
        <f>+E73+G73+I73+K73+M73+O73+Q73+S73+U73+W73</f>
        <v>2.1122736352301437</v>
      </c>
      <c r="AA73" s="5" t="s">
        <v>131</v>
      </c>
      <c r="AB73" s="3">
        <f>+E73</f>
        <v>0.71485887234891288</v>
      </c>
      <c r="AC73" s="3">
        <f>+G73</f>
        <v>0.31680225721512906</v>
      </c>
      <c r="AD73" s="3">
        <f>+I73</f>
        <v>1.6838692346035971E-3</v>
      </c>
      <c r="AE73" s="3">
        <f>+K73</f>
        <v>9.3252719967536236E-3</v>
      </c>
      <c r="AF73" s="3">
        <f>+M73</f>
        <v>1.3089683625502991E-2</v>
      </c>
      <c r="AG73" s="3">
        <f>+O73</f>
        <v>0.42319970236313481</v>
      </c>
      <c r="AH73" s="3">
        <f>+Q73</f>
        <v>0.50361853931583389</v>
      </c>
      <c r="AI73" s="3">
        <f>+S73</f>
        <v>1.8409851877410791E-2</v>
      </c>
      <c r="AJ73" s="3">
        <f>+U73</f>
        <v>0</v>
      </c>
      <c r="AK73" s="3">
        <f>+W73</f>
        <v>0.11128558725286214</v>
      </c>
      <c r="AL73" s="3">
        <f>SUM(AB73:AK73)</f>
        <v>2.1122736352301437</v>
      </c>
    </row>
    <row r="74" spans="1:52" ht="15.5" x14ac:dyDescent="0.35">
      <c r="A74" s="5" t="s">
        <v>132</v>
      </c>
      <c r="C74">
        <v>15</v>
      </c>
      <c r="D74" s="16">
        <v>0</v>
      </c>
      <c r="E74" s="3">
        <f>+$D74*E57</f>
        <v>0</v>
      </c>
      <c r="F74" s="16">
        <v>0</v>
      </c>
      <c r="G74" s="3">
        <f>+$D74*G57</f>
        <v>0</v>
      </c>
      <c r="H74" s="16">
        <v>0</v>
      </c>
      <c r="I74" s="3">
        <f>+$D74*I57</f>
        <v>0</v>
      </c>
      <c r="J74" s="16">
        <v>0</v>
      </c>
      <c r="K74" s="3">
        <f>+$D74*K57</f>
        <v>0</v>
      </c>
      <c r="L74" s="16">
        <v>0</v>
      </c>
      <c r="M74" s="3">
        <f>+$D74*M57</f>
        <v>0</v>
      </c>
      <c r="N74" s="16">
        <v>0</v>
      </c>
      <c r="O74" s="3">
        <f>+$D74*O57</f>
        <v>0</v>
      </c>
      <c r="P74" s="16">
        <v>0</v>
      </c>
      <c r="Q74" s="3">
        <f>+$D74*Q57</f>
        <v>0</v>
      </c>
      <c r="R74" s="16">
        <v>0</v>
      </c>
      <c r="S74" s="3">
        <f>+$D74*S57</f>
        <v>0</v>
      </c>
      <c r="T74" s="16">
        <v>0</v>
      </c>
      <c r="U74" s="3">
        <f>+$D74*U57</f>
        <v>0</v>
      </c>
      <c r="V74" s="16">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6">
        <v>0</v>
      </c>
      <c r="E75" s="3">
        <f>+$D75*E57</f>
        <v>0</v>
      </c>
      <c r="F75" s="16">
        <v>0</v>
      </c>
      <c r="G75" s="3">
        <f>+$D75*G57</f>
        <v>0</v>
      </c>
      <c r="H75" s="16">
        <v>0</v>
      </c>
      <c r="I75" s="3">
        <f>+$D75*I57</f>
        <v>0</v>
      </c>
      <c r="J75" s="16">
        <v>0</v>
      </c>
      <c r="K75" s="3">
        <f>+$D75*K57</f>
        <v>0</v>
      </c>
      <c r="L75" s="16">
        <v>0</v>
      </c>
      <c r="M75" s="3">
        <f>+$D75*M57</f>
        <v>0</v>
      </c>
      <c r="N75" s="16">
        <v>0</v>
      </c>
      <c r="O75" s="3">
        <f>+$D75*O57</f>
        <v>0</v>
      </c>
      <c r="P75" s="16">
        <v>0</v>
      </c>
      <c r="Q75" s="3">
        <f>+$D75*Q57</f>
        <v>0</v>
      </c>
      <c r="R75" s="16">
        <v>0</v>
      </c>
      <c r="S75" s="3">
        <f>+$D75*S57</f>
        <v>0</v>
      </c>
      <c r="T75" s="16">
        <v>0</v>
      </c>
      <c r="U75" s="3">
        <f>+$D75*U57</f>
        <v>0</v>
      </c>
      <c r="V75" s="16">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6">
        <v>0</v>
      </c>
      <c r="E76" s="3">
        <f>+$D76*E57</f>
        <v>0</v>
      </c>
      <c r="F76" s="16">
        <v>0</v>
      </c>
      <c r="G76" s="3">
        <f>+$D76*G57</f>
        <v>0</v>
      </c>
      <c r="H76" s="16">
        <v>0</v>
      </c>
      <c r="I76" s="3">
        <f>+$D76*I57</f>
        <v>0</v>
      </c>
      <c r="J76" s="16">
        <v>0</v>
      </c>
      <c r="K76" s="3">
        <f>+$D76*K57</f>
        <v>0</v>
      </c>
      <c r="L76" s="16">
        <v>0</v>
      </c>
      <c r="M76" s="3">
        <f>+$D76*M57</f>
        <v>0</v>
      </c>
      <c r="N76" s="16">
        <v>0</v>
      </c>
      <c r="O76" s="3">
        <f>+$D76*O57</f>
        <v>0</v>
      </c>
      <c r="P76" s="16">
        <v>0</v>
      </c>
      <c r="Q76" s="3">
        <f>+$D76*Q57</f>
        <v>0</v>
      </c>
      <c r="R76" s="16">
        <v>0</v>
      </c>
      <c r="S76" s="3">
        <f>+$D76*S57</f>
        <v>0</v>
      </c>
      <c r="T76" s="16">
        <v>0</v>
      </c>
      <c r="U76" s="3">
        <f>+$D76*U57</f>
        <v>0</v>
      </c>
      <c r="V76" s="16">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6">
        <f t="shared" ref="D77:V77" si="33">SUM(D73:D76)</f>
        <v>1</v>
      </c>
      <c r="E77" s="28">
        <f>SUM(E73:E76)</f>
        <v>0.71485887234891288</v>
      </c>
      <c r="F77" s="16">
        <f t="shared" si="33"/>
        <v>1</v>
      </c>
      <c r="G77" s="28">
        <f>SUM(G73:G76)</f>
        <v>0.31680225721512906</v>
      </c>
      <c r="H77" s="16">
        <f t="shared" si="33"/>
        <v>1</v>
      </c>
      <c r="I77" s="28">
        <f>SUM(I73:I76)</f>
        <v>1.6838692346035971E-3</v>
      </c>
      <c r="J77" s="16">
        <f t="shared" si="33"/>
        <v>1</v>
      </c>
      <c r="K77" s="28">
        <f>SUM(K73:K76)</f>
        <v>9.3252719967536236E-3</v>
      </c>
      <c r="L77" s="16">
        <f t="shared" si="33"/>
        <v>1</v>
      </c>
      <c r="M77" s="28">
        <f>SUM(M73:M76)</f>
        <v>1.3089683625502991E-2</v>
      </c>
      <c r="N77" s="16">
        <f t="shared" si="33"/>
        <v>1</v>
      </c>
      <c r="O77" s="28">
        <f>SUM(O73:O76)</f>
        <v>0.42319970236313481</v>
      </c>
      <c r="P77" s="16">
        <f t="shared" si="33"/>
        <v>1</v>
      </c>
      <c r="Q77" s="28">
        <f>SUM(Q73:Q76)</f>
        <v>0.50361853931583389</v>
      </c>
      <c r="R77" s="16">
        <f t="shared" si="33"/>
        <v>1</v>
      </c>
      <c r="S77" s="28">
        <f>SUM(S73:S76)</f>
        <v>1.8409851877410791E-2</v>
      </c>
      <c r="T77" s="16">
        <f t="shared" si="33"/>
        <v>1</v>
      </c>
      <c r="U77" s="28">
        <f>SUM(U73:U76)</f>
        <v>0</v>
      </c>
      <c r="V77" s="16">
        <f t="shared" si="33"/>
        <v>1</v>
      </c>
      <c r="W77" s="28">
        <f>SUM(W73:W76)</f>
        <v>0.11128558725286214</v>
      </c>
      <c r="X77" s="3">
        <f t="shared" si="32"/>
        <v>2.1122736352301437</v>
      </c>
      <c r="Y77" s="3"/>
      <c r="AA77" s="5"/>
      <c r="AB77" s="4" t="s">
        <v>0</v>
      </c>
      <c r="AC77" s="4" t="s">
        <v>1</v>
      </c>
      <c r="AD77" s="4" t="s">
        <v>2</v>
      </c>
      <c r="AE77" s="4" t="s">
        <v>3</v>
      </c>
      <c r="AF77" s="4" t="s">
        <v>4</v>
      </c>
      <c r="AG77" s="4" t="s">
        <v>5</v>
      </c>
      <c r="AH77" s="4" t="s">
        <v>6</v>
      </c>
      <c r="AI77" s="4" t="s">
        <v>79</v>
      </c>
      <c r="AJ77" s="4" t="s">
        <v>81</v>
      </c>
      <c r="AK77" s="4" t="s">
        <v>9</v>
      </c>
      <c r="AL77" s="4" t="s">
        <v>10</v>
      </c>
      <c r="AO77" s="4" t="s">
        <v>0</v>
      </c>
      <c r="AP77" s="4" t="s">
        <v>1</v>
      </c>
      <c r="AQ77" s="4" t="s">
        <v>2</v>
      </c>
      <c r="AR77" s="4" t="s">
        <v>3</v>
      </c>
      <c r="AS77" s="4" t="s">
        <v>4</v>
      </c>
      <c r="AT77" s="4" t="s">
        <v>5</v>
      </c>
      <c r="AU77" s="4" t="s">
        <v>6</v>
      </c>
      <c r="AV77" s="4" t="s">
        <v>7</v>
      </c>
      <c r="AW77" s="4" t="s">
        <v>8</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549.17658139604555</v>
      </c>
      <c r="AC78" s="3">
        <f>+G60</f>
        <v>243.37724175442261</v>
      </c>
      <c r="AD78" s="3">
        <f>+I60</f>
        <v>1.2936001573835481</v>
      </c>
      <c r="AE78" s="3">
        <f>+K60</f>
        <v>7.1639608793521878</v>
      </c>
      <c r="AF78" s="3">
        <f>+M60</f>
        <v>10.055897720607568</v>
      </c>
      <c r="AG78" s="3">
        <f>+O60</f>
        <v>325.11503288466366</v>
      </c>
      <c r="AH78" s="3">
        <f>+Q60</f>
        <v>386.89525785747958</v>
      </c>
      <c r="AI78" s="3">
        <f>+S60</f>
        <v>14.143014669207815</v>
      </c>
      <c r="AJ78" s="3">
        <f>+U60</f>
        <v>0</v>
      </c>
      <c r="AK78" s="3">
        <f>+W60</f>
        <v>85.493012299564171</v>
      </c>
      <c r="AL78" s="3">
        <f>+X60</f>
        <v>1622.7135996187269</v>
      </c>
      <c r="AN78" t="s">
        <v>137</v>
      </c>
      <c r="AO78" s="3">
        <f>+AB$78*AB79</f>
        <v>549.17658139604555</v>
      </c>
      <c r="AP78" s="3">
        <f t="shared" ref="AP78:AX78" si="34">+AC$78*AC79</f>
        <v>243.37724175442261</v>
      </c>
      <c r="AQ78" s="3">
        <f t="shared" si="34"/>
        <v>1.2936001573835481</v>
      </c>
      <c r="AR78" s="3">
        <f t="shared" si="34"/>
        <v>7.1639608793521878</v>
      </c>
      <c r="AS78" s="3">
        <f t="shared" si="34"/>
        <v>10.055897720607568</v>
      </c>
      <c r="AT78" s="3">
        <f t="shared" si="34"/>
        <v>325.11503288466366</v>
      </c>
      <c r="AU78" s="3">
        <f t="shared" si="34"/>
        <v>386.89525785747958</v>
      </c>
      <c r="AV78" s="3">
        <f t="shared" si="34"/>
        <v>14.143014669207815</v>
      </c>
      <c r="AW78" s="3">
        <f t="shared" si="34"/>
        <v>0</v>
      </c>
      <c r="AX78" s="3">
        <f t="shared" si="34"/>
        <v>85.493012299564171</v>
      </c>
      <c r="AY78" s="3">
        <f>SUM(AO78:AX78)</f>
        <v>1622.7135996187267</v>
      </c>
      <c r="AZ78" t="s">
        <v>138</v>
      </c>
    </row>
    <row r="79" spans="1:52" ht="15.5" x14ac:dyDescent="0.35">
      <c r="A79" s="5" t="s">
        <v>139</v>
      </c>
      <c r="B79" t="s">
        <v>140</v>
      </c>
      <c r="C79">
        <v>3</v>
      </c>
      <c r="D79" s="16">
        <v>1</v>
      </c>
      <c r="E79" s="3">
        <f t="shared" ref="E79:E84" si="35">+$D79*E$60</f>
        <v>549.17658139604555</v>
      </c>
      <c r="F79" s="16">
        <v>1</v>
      </c>
      <c r="G79" s="3">
        <f>+$F79*G$60</f>
        <v>243.37724175442261</v>
      </c>
      <c r="H79" s="16">
        <v>1</v>
      </c>
      <c r="I79" s="3">
        <f t="shared" ref="I79:I84" si="36">+$H79*I$60</f>
        <v>1.2936001573835481</v>
      </c>
      <c r="J79" s="16">
        <v>1</v>
      </c>
      <c r="K79" s="3">
        <f t="shared" ref="K79:K84" si="37">+$J79*K$60</f>
        <v>7.1639608793521878</v>
      </c>
      <c r="L79" s="16">
        <v>1</v>
      </c>
      <c r="M79" s="3">
        <f t="shared" ref="M79:M84" si="38">+$L79*M$60</f>
        <v>10.055897720607568</v>
      </c>
      <c r="N79" s="16">
        <v>1</v>
      </c>
      <c r="O79" s="3">
        <f t="shared" ref="O79:O84" si="39">+$N79*O$60</f>
        <v>325.11503288466366</v>
      </c>
      <c r="P79" s="16">
        <v>1</v>
      </c>
      <c r="Q79" s="3">
        <f t="shared" ref="Q79:Q84" si="40">+$P79*Q$60</f>
        <v>386.89525785747958</v>
      </c>
      <c r="R79" s="16">
        <v>1</v>
      </c>
      <c r="S79" s="3">
        <f t="shared" ref="S79:S84" si="41">+$R79*S$60</f>
        <v>14.143014669207815</v>
      </c>
      <c r="T79" s="16">
        <v>1</v>
      </c>
      <c r="U79" s="3">
        <f t="shared" ref="U79:U84" si="42">+$T79*U$60</f>
        <v>0</v>
      </c>
      <c r="V79" s="16">
        <v>1</v>
      </c>
      <c r="W79" s="3">
        <f t="shared" ref="W79:W84" si="43">+$V79*W$60</f>
        <v>85.493012299564171</v>
      </c>
      <c r="X79" s="3">
        <f>+E79+G79+I79+K79+M79+O79+Q79+S79+U79+W79</f>
        <v>1622.7135996187267</v>
      </c>
      <c r="AA79" t="s">
        <v>139</v>
      </c>
      <c r="AB79" s="16">
        <f t="shared" ref="AB79:AB84" si="44">+D79</f>
        <v>1</v>
      </c>
      <c r="AC79" s="16">
        <f t="shared" ref="AC79:AC84" si="45">+F79</f>
        <v>1</v>
      </c>
      <c r="AD79" s="16">
        <f t="shared" ref="AD79:AD84" si="46">+H79</f>
        <v>1</v>
      </c>
      <c r="AE79" s="16">
        <f t="shared" ref="AE79:AE84" si="47">+J79</f>
        <v>1</v>
      </c>
      <c r="AF79" s="16">
        <f t="shared" ref="AF79:AF84" si="48">+L79</f>
        <v>1</v>
      </c>
      <c r="AG79" s="16">
        <f t="shared" ref="AG79:AG84" si="49">+N79</f>
        <v>1</v>
      </c>
      <c r="AH79" s="16">
        <f t="shared" ref="AH79:AH84" si="50">+P79</f>
        <v>1</v>
      </c>
      <c r="AI79" s="16">
        <f t="shared" ref="AI79:AI84" si="51">+R79</f>
        <v>1</v>
      </c>
      <c r="AJ79" s="16">
        <f t="shared" ref="AJ79:AJ84" si="52">+T79</f>
        <v>1</v>
      </c>
      <c r="AK79" s="16">
        <f t="shared" ref="AK79:AK84" si="53">+V79</f>
        <v>1</v>
      </c>
      <c r="AN79" t="s">
        <v>141</v>
      </c>
      <c r="AO79" s="3">
        <f t="shared" ref="AO79:AX84" si="54">+AB79*AO$78</f>
        <v>549.17658139604555</v>
      </c>
      <c r="AP79" s="3">
        <f t="shared" si="54"/>
        <v>243.37724175442261</v>
      </c>
      <c r="AQ79" s="3">
        <f t="shared" si="54"/>
        <v>1.2936001573835481</v>
      </c>
      <c r="AR79" s="3">
        <f t="shared" si="54"/>
        <v>7.1639608793521878</v>
      </c>
      <c r="AS79" s="3">
        <f t="shared" si="54"/>
        <v>10.055897720607568</v>
      </c>
      <c r="AT79" s="3">
        <f t="shared" si="54"/>
        <v>325.11503288466366</v>
      </c>
      <c r="AU79" s="3">
        <f t="shared" si="54"/>
        <v>386.89525785747958</v>
      </c>
      <c r="AV79" s="3">
        <f t="shared" si="54"/>
        <v>14.143014669207815</v>
      </c>
      <c r="AW79" s="3">
        <f t="shared" si="54"/>
        <v>0</v>
      </c>
      <c r="AX79" s="3">
        <f t="shared" si="54"/>
        <v>85.493012299564171</v>
      </c>
      <c r="AY79" s="3">
        <f t="shared" ref="AY79:AY84" si="55">SUM(AO79:AX79)</f>
        <v>1622.7135996187267</v>
      </c>
      <c r="AZ79" t="s">
        <v>141</v>
      </c>
    </row>
    <row r="80" spans="1:52" ht="15.5" x14ac:dyDescent="0.35">
      <c r="A80" s="5" t="s">
        <v>142</v>
      </c>
      <c r="B80" t="s">
        <v>143</v>
      </c>
      <c r="C80">
        <v>15</v>
      </c>
      <c r="D80" s="16">
        <v>0</v>
      </c>
      <c r="E80" s="3">
        <f t="shared" si="35"/>
        <v>0</v>
      </c>
      <c r="F80" s="16">
        <v>0</v>
      </c>
      <c r="G80" s="3">
        <f>+$F80*G$60</f>
        <v>0</v>
      </c>
      <c r="H80" s="16">
        <v>0</v>
      </c>
      <c r="I80" s="3">
        <f t="shared" si="36"/>
        <v>0</v>
      </c>
      <c r="J80" s="16">
        <v>0</v>
      </c>
      <c r="K80" s="3">
        <f t="shared" si="37"/>
        <v>0</v>
      </c>
      <c r="L80" s="16">
        <v>0</v>
      </c>
      <c r="M80" s="3">
        <f t="shared" si="38"/>
        <v>0</v>
      </c>
      <c r="N80" s="16">
        <v>0</v>
      </c>
      <c r="O80" s="3">
        <f t="shared" si="39"/>
        <v>0</v>
      </c>
      <c r="P80" s="16">
        <v>0</v>
      </c>
      <c r="Q80" s="3">
        <f t="shared" si="40"/>
        <v>0</v>
      </c>
      <c r="R80" s="16">
        <v>0</v>
      </c>
      <c r="S80" s="3">
        <f t="shared" si="41"/>
        <v>0</v>
      </c>
      <c r="T80" s="16">
        <v>0</v>
      </c>
      <c r="U80" s="3">
        <f t="shared" si="42"/>
        <v>0</v>
      </c>
      <c r="V80" s="16">
        <v>0</v>
      </c>
      <c r="W80" s="3">
        <f t="shared" si="43"/>
        <v>0</v>
      </c>
      <c r="X80" s="3">
        <f t="shared" ref="X80:X85" si="56">+E80+G80+I80+K80+M80+O80+Q80+S80+U80+W80</f>
        <v>0</v>
      </c>
      <c r="AA80" t="s">
        <v>142</v>
      </c>
      <c r="AB80" s="16">
        <f t="shared" si="44"/>
        <v>0</v>
      </c>
      <c r="AC80" s="16">
        <f t="shared" si="45"/>
        <v>0</v>
      </c>
      <c r="AD80" s="16">
        <f t="shared" si="46"/>
        <v>0</v>
      </c>
      <c r="AE80" s="16">
        <f t="shared" si="47"/>
        <v>0</v>
      </c>
      <c r="AF80" s="16">
        <f t="shared" si="48"/>
        <v>0</v>
      </c>
      <c r="AG80" s="16">
        <f t="shared" si="49"/>
        <v>0</v>
      </c>
      <c r="AH80" s="16">
        <f t="shared" si="50"/>
        <v>0</v>
      </c>
      <c r="AI80" s="16">
        <f t="shared" si="51"/>
        <v>0</v>
      </c>
      <c r="AJ80" s="16">
        <f t="shared" si="52"/>
        <v>0</v>
      </c>
      <c r="AK80" s="16">
        <f t="shared" si="53"/>
        <v>0</v>
      </c>
      <c r="AN80" t="s">
        <v>144</v>
      </c>
      <c r="AO80" s="3">
        <f t="shared" si="54"/>
        <v>0</v>
      </c>
      <c r="AP80" s="3">
        <f t="shared" si="54"/>
        <v>0</v>
      </c>
      <c r="AQ80" s="3">
        <f t="shared" si="54"/>
        <v>0</v>
      </c>
      <c r="AR80" s="3">
        <f t="shared" si="54"/>
        <v>0</v>
      </c>
      <c r="AS80" s="3">
        <f t="shared" si="54"/>
        <v>0</v>
      </c>
      <c r="AT80" s="3">
        <f t="shared" si="54"/>
        <v>0</v>
      </c>
      <c r="AU80" s="3">
        <f t="shared" si="54"/>
        <v>0</v>
      </c>
      <c r="AV80" s="3">
        <f t="shared" si="54"/>
        <v>0</v>
      </c>
      <c r="AW80" s="3">
        <f t="shared" si="54"/>
        <v>0</v>
      </c>
      <c r="AX80" s="3">
        <f t="shared" si="54"/>
        <v>0</v>
      </c>
      <c r="AY80" s="3">
        <f t="shared" si="55"/>
        <v>0</v>
      </c>
      <c r="AZ80" t="s">
        <v>144</v>
      </c>
    </row>
    <row r="81" spans="1:52" ht="15.5" x14ac:dyDescent="0.35">
      <c r="A81" s="5" t="s">
        <v>145</v>
      </c>
      <c r="B81" t="s">
        <v>146</v>
      </c>
      <c r="C81">
        <v>20</v>
      </c>
      <c r="D81" s="16">
        <v>0</v>
      </c>
      <c r="E81" s="3">
        <f t="shared" si="35"/>
        <v>0</v>
      </c>
      <c r="F81" s="16">
        <v>0</v>
      </c>
      <c r="G81" s="3">
        <f>+$F81*G$60</f>
        <v>0</v>
      </c>
      <c r="H81" s="16">
        <v>0</v>
      </c>
      <c r="I81" s="3">
        <f t="shared" si="36"/>
        <v>0</v>
      </c>
      <c r="J81" s="16">
        <v>0</v>
      </c>
      <c r="K81" s="3">
        <f t="shared" si="37"/>
        <v>0</v>
      </c>
      <c r="L81" s="16">
        <v>0</v>
      </c>
      <c r="M81" s="3">
        <f t="shared" si="38"/>
        <v>0</v>
      </c>
      <c r="N81" s="16">
        <v>0</v>
      </c>
      <c r="O81" s="3">
        <f t="shared" si="39"/>
        <v>0</v>
      </c>
      <c r="P81" s="16">
        <v>0</v>
      </c>
      <c r="Q81" s="3">
        <f t="shared" si="40"/>
        <v>0</v>
      </c>
      <c r="R81" s="16">
        <v>0</v>
      </c>
      <c r="S81" s="3">
        <f t="shared" si="41"/>
        <v>0</v>
      </c>
      <c r="T81" s="16">
        <v>0</v>
      </c>
      <c r="U81" s="3">
        <f t="shared" si="42"/>
        <v>0</v>
      </c>
      <c r="V81" s="16">
        <v>0</v>
      </c>
      <c r="W81" s="3">
        <f t="shared" si="43"/>
        <v>0</v>
      </c>
      <c r="X81" s="3">
        <f t="shared" si="56"/>
        <v>0</v>
      </c>
      <c r="AA81" t="s">
        <v>145</v>
      </c>
      <c r="AB81" s="16">
        <f t="shared" si="44"/>
        <v>0</v>
      </c>
      <c r="AC81" s="16">
        <f t="shared" si="45"/>
        <v>0</v>
      </c>
      <c r="AD81" s="16">
        <f t="shared" si="46"/>
        <v>0</v>
      </c>
      <c r="AE81" s="16">
        <f t="shared" si="47"/>
        <v>0</v>
      </c>
      <c r="AF81" s="16">
        <f t="shared" si="48"/>
        <v>0</v>
      </c>
      <c r="AG81" s="16">
        <f t="shared" si="49"/>
        <v>0</v>
      </c>
      <c r="AH81" s="16">
        <f t="shared" si="50"/>
        <v>0</v>
      </c>
      <c r="AI81" s="16">
        <f t="shared" si="51"/>
        <v>0</v>
      </c>
      <c r="AJ81" s="16">
        <f t="shared" si="52"/>
        <v>0</v>
      </c>
      <c r="AK81" s="16">
        <f t="shared" si="53"/>
        <v>0</v>
      </c>
      <c r="AN81" t="s">
        <v>145</v>
      </c>
      <c r="AO81" s="3">
        <f t="shared" si="54"/>
        <v>0</v>
      </c>
      <c r="AP81" s="3">
        <f t="shared" si="54"/>
        <v>0</v>
      </c>
      <c r="AQ81" s="3">
        <f t="shared" si="54"/>
        <v>0</v>
      </c>
      <c r="AR81" s="3">
        <f t="shared" si="54"/>
        <v>0</v>
      </c>
      <c r="AS81" s="3">
        <f t="shared" si="54"/>
        <v>0</v>
      </c>
      <c r="AT81" s="3">
        <f t="shared" si="54"/>
        <v>0</v>
      </c>
      <c r="AU81" s="3">
        <f t="shared" si="54"/>
        <v>0</v>
      </c>
      <c r="AV81" s="3">
        <f t="shared" si="54"/>
        <v>0</v>
      </c>
      <c r="AW81" s="3">
        <f t="shared" si="54"/>
        <v>0</v>
      </c>
      <c r="AX81" s="3">
        <f t="shared" si="54"/>
        <v>0</v>
      </c>
      <c r="AY81" s="3">
        <f t="shared" si="55"/>
        <v>0</v>
      </c>
      <c r="AZ81" t="s">
        <v>145</v>
      </c>
    </row>
    <row r="82" spans="1:52" ht="15.5" x14ac:dyDescent="0.35">
      <c r="A82" s="5" t="s">
        <v>147</v>
      </c>
      <c r="B82" t="s">
        <v>140</v>
      </c>
      <c r="C82">
        <v>25</v>
      </c>
      <c r="D82" s="16">
        <v>0</v>
      </c>
      <c r="E82" s="3">
        <f t="shared" si="35"/>
        <v>0</v>
      </c>
      <c r="F82" s="16">
        <v>0</v>
      </c>
      <c r="G82" s="3">
        <f>+$F82*G$60</f>
        <v>0</v>
      </c>
      <c r="H82" s="16">
        <v>0</v>
      </c>
      <c r="I82" s="3">
        <f t="shared" si="36"/>
        <v>0</v>
      </c>
      <c r="J82" s="16">
        <v>0</v>
      </c>
      <c r="K82" s="3">
        <f t="shared" si="37"/>
        <v>0</v>
      </c>
      <c r="L82" s="16">
        <v>0</v>
      </c>
      <c r="M82" s="3">
        <f t="shared" si="38"/>
        <v>0</v>
      </c>
      <c r="N82" s="16">
        <v>0</v>
      </c>
      <c r="O82" s="3">
        <f t="shared" si="39"/>
        <v>0</v>
      </c>
      <c r="P82" s="16">
        <v>0</v>
      </c>
      <c r="Q82" s="3">
        <f t="shared" si="40"/>
        <v>0</v>
      </c>
      <c r="R82" s="16">
        <v>0</v>
      </c>
      <c r="S82" s="3">
        <f t="shared" si="41"/>
        <v>0</v>
      </c>
      <c r="T82" s="16">
        <v>0</v>
      </c>
      <c r="U82" s="3">
        <f t="shared" si="42"/>
        <v>0</v>
      </c>
      <c r="V82" s="16">
        <v>0</v>
      </c>
      <c r="W82" s="3">
        <f t="shared" si="43"/>
        <v>0</v>
      </c>
      <c r="X82" s="3">
        <f t="shared" si="56"/>
        <v>0</v>
      </c>
      <c r="AA82" t="s">
        <v>147</v>
      </c>
      <c r="AB82" s="16">
        <f t="shared" si="44"/>
        <v>0</v>
      </c>
      <c r="AC82" s="16">
        <f t="shared" si="45"/>
        <v>0</v>
      </c>
      <c r="AD82" s="16">
        <f t="shared" si="46"/>
        <v>0</v>
      </c>
      <c r="AE82" s="16">
        <f t="shared" si="47"/>
        <v>0</v>
      </c>
      <c r="AF82" s="16">
        <f t="shared" si="48"/>
        <v>0</v>
      </c>
      <c r="AG82" s="16">
        <f t="shared" si="49"/>
        <v>0</v>
      </c>
      <c r="AH82" s="16">
        <f t="shared" si="50"/>
        <v>0</v>
      </c>
      <c r="AI82" s="16">
        <f t="shared" si="51"/>
        <v>0</v>
      </c>
      <c r="AJ82" s="16">
        <f t="shared" si="52"/>
        <v>0</v>
      </c>
      <c r="AK82" s="16">
        <f t="shared" si="53"/>
        <v>0</v>
      </c>
      <c r="AN82" t="s">
        <v>147</v>
      </c>
      <c r="AO82" s="3">
        <f t="shared" si="54"/>
        <v>0</v>
      </c>
      <c r="AP82" s="3">
        <f t="shared" si="54"/>
        <v>0</v>
      </c>
      <c r="AQ82" s="3">
        <f t="shared" si="54"/>
        <v>0</v>
      </c>
      <c r="AR82" s="3">
        <f t="shared" si="54"/>
        <v>0</v>
      </c>
      <c r="AS82" s="3">
        <f t="shared" si="54"/>
        <v>0</v>
      </c>
      <c r="AT82" s="3">
        <f t="shared" si="54"/>
        <v>0</v>
      </c>
      <c r="AU82" s="3">
        <f t="shared" si="54"/>
        <v>0</v>
      </c>
      <c r="AV82" s="3">
        <f t="shared" si="54"/>
        <v>0</v>
      </c>
      <c r="AW82" s="3">
        <f t="shared" si="54"/>
        <v>0</v>
      </c>
      <c r="AX82" s="3">
        <f t="shared" si="54"/>
        <v>0</v>
      </c>
      <c r="AY82" s="3">
        <f t="shared" si="55"/>
        <v>0</v>
      </c>
      <c r="AZ82" t="s">
        <v>147</v>
      </c>
    </row>
    <row r="83" spans="1:52" ht="15.5" x14ac:dyDescent="0.35">
      <c r="A83" s="5" t="s">
        <v>148</v>
      </c>
      <c r="B83" t="s">
        <v>146</v>
      </c>
      <c r="C83">
        <v>35</v>
      </c>
      <c r="D83" s="16">
        <v>0</v>
      </c>
      <c r="E83" s="3">
        <f t="shared" si="35"/>
        <v>0</v>
      </c>
      <c r="F83" s="16">
        <v>0</v>
      </c>
      <c r="G83" s="3">
        <f>+$F83*G$60</f>
        <v>0</v>
      </c>
      <c r="H83" s="16">
        <v>0</v>
      </c>
      <c r="I83" s="3">
        <f t="shared" si="36"/>
        <v>0</v>
      </c>
      <c r="J83" s="16">
        <v>0</v>
      </c>
      <c r="K83" s="3">
        <f t="shared" si="37"/>
        <v>0</v>
      </c>
      <c r="L83" s="16">
        <v>0</v>
      </c>
      <c r="M83" s="3">
        <f t="shared" si="38"/>
        <v>0</v>
      </c>
      <c r="N83" s="16">
        <v>0</v>
      </c>
      <c r="O83" s="3">
        <f t="shared" si="39"/>
        <v>0</v>
      </c>
      <c r="P83" s="16">
        <v>0</v>
      </c>
      <c r="Q83" s="3">
        <f t="shared" si="40"/>
        <v>0</v>
      </c>
      <c r="R83" s="16">
        <v>0</v>
      </c>
      <c r="S83" s="3">
        <f t="shared" si="41"/>
        <v>0</v>
      </c>
      <c r="T83" s="16">
        <v>0</v>
      </c>
      <c r="U83" s="3">
        <f t="shared" si="42"/>
        <v>0</v>
      </c>
      <c r="V83" s="16">
        <v>0</v>
      </c>
      <c r="W83" s="3">
        <f t="shared" si="43"/>
        <v>0</v>
      </c>
      <c r="X83" s="3">
        <f t="shared" si="56"/>
        <v>0</v>
      </c>
      <c r="AA83" t="s">
        <v>148</v>
      </c>
      <c r="AB83" s="16">
        <f t="shared" si="44"/>
        <v>0</v>
      </c>
      <c r="AC83" s="16">
        <f t="shared" si="45"/>
        <v>0</v>
      </c>
      <c r="AD83" s="16">
        <f t="shared" si="46"/>
        <v>0</v>
      </c>
      <c r="AE83" s="16">
        <f t="shared" si="47"/>
        <v>0</v>
      </c>
      <c r="AF83" s="16">
        <f t="shared" si="48"/>
        <v>0</v>
      </c>
      <c r="AG83" s="16">
        <f t="shared" si="49"/>
        <v>0</v>
      </c>
      <c r="AH83" s="16">
        <f t="shared" si="50"/>
        <v>0</v>
      </c>
      <c r="AI83" s="16">
        <f t="shared" si="51"/>
        <v>0</v>
      </c>
      <c r="AJ83" s="16">
        <f t="shared" si="52"/>
        <v>0</v>
      </c>
      <c r="AK83" s="16">
        <f t="shared" si="53"/>
        <v>0</v>
      </c>
      <c r="AN83" t="s">
        <v>148</v>
      </c>
      <c r="AO83" s="3">
        <f t="shared" si="54"/>
        <v>0</v>
      </c>
      <c r="AP83" s="3">
        <f t="shared" si="54"/>
        <v>0</v>
      </c>
      <c r="AQ83" s="3">
        <f t="shared" si="54"/>
        <v>0</v>
      </c>
      <c r="AR83" s="3">
        <f t="shared" si="54"/>
        <v>0</v>
      </c>
      <c r="AS83" s="3">
        <f t="shared" si="54"/>
        <v>0</v>
      </c>
      <c r="AT83" s="3">
        <f t="shared" si="54"/>
        <v>0</v>
      </c>
      <c r="AU83" s="3">
        <f t="shared" si="54"/>
        <v>0</v>
      </c>
      <c r="AV83" s="3">
        <f t="shared" si="54"/>
        <v>0</v>
      </c>
      <c r="AW83" s="3">
        <f t="shared" si="54"/>
        <v>0</v>
      </c>
      <c r="AX83" s="3">
        <f t="shared" si="54"/>
        <v>0</v>
      </c>
      <c r="AY83" s="3">
        <f t="shared" si="55"/>
        <v>0</v>
      </c>
      <c r="AZ83" t="s">
        <v>148</v>
      </c>
    </row>
    <row r="84" spans="1:52" ht="15.5" x14ac:dyDescent="0.35">
      <c r="A84" s="5" t="s">
        <v>149</v>
      </c>
      <c r="B84" t="s">
        <v>143</v>
      </c>
      <c r="C84">
        <v>25</v>
      </c>
      <c r="D84" s="16">
        <v>0</v>
      </c>
      <c r="E84" s="3">
        <f t="shared" si="35"/>
        <v>0</v>
      </c>
      <c r="F84" s="16">
        <v>0</v>
      </c>
      <c r="G84" s="3">
        <f t="shared" ref="G84" si="57">+$F84*G$60</f>
        <v>0</v>
      </c>
      <c r="H84" s="16">
        <v>0</v>
      </c>
      <c r="I84" s="3">
        <f t="shared" si="36"/>
        <v>0</v>
      </c>
      <c r="J84" s="16">
        <v>0</v>
      </c>
      <c r="K84" s="3">
        <f t="shared" si="37"/>
        <v>0</v>
      </c>
      <c r="L84" s="16">
        <v>0</v>
      </c>
      <c r="M84" s="3">
        <f t="shared" si="38"/>
        <v>0</v>
      </c>
      <c r="N84" s="16">
        <v>0</v>
      </c>
      <c r="O84" s="3">
        <f t="shared" si="39"/>
        <v>0</v>
      </c>
      <c r="P84" s="16">
        <v>0</v>
      </c>
      <c r="Q84" s="3">
        <f t="shared" si="40"/>
        <v>0</v>
      </c>
      <c r="R84" s="16">
        <v>0</v>
      </c>
      <c r="S84" s="3">
        <f t="shared" si="41"/>
        <v>0</v>
      </c>
      <c r="T84" s="16">
        <v>0</v>
      </c>
      <c r="U84" s="3">
        <f t="shared" si="42"/>
        <v>0</v>
      </c>
      <c r="V84" s="16">
        <v>0</v>
      </c>
      <c r="W84" s="3">
        <f t="shared" si="43"/>
        <v>0</v>
      </c>
      <c r="X84" s="3">
        <f t="shared" si="56"/>
        <v>0</v>
      </c>
      <c r="AA84" t="s">
        <v>149</v>
      </c>
      <c r="AB84" s="16">
        <f t="shared" si="44"/>
        <v>0</v>
      </c>
      <c r="AC84" s="16">
        <f t="shared" si="45"/>
        <v>0</v>
      </c>
      <c r="AD84" s="16">
        <f t="shared" si="46"/>
        <v>0</v>
      </c>
      <c r="AE84" s="16">
        <f t="shared" si="47"/>
        <v>0</v>
      </c>
      <c r="AF84" s="16">
        <f t="shared" si="48"/>
        <v>0</v>
      </c>
      <c r="AG84" s="16">
        <f t="shared" si="49"/>
        <v>0</v>
      </c>
      <c r="AH84" s="16">
        <f t="shared" si="50"/>
        <v>0</v>
      </c>
      <c r="AI84" s="16">
        <f t="shared" si="51"/>
        <v>0</v>
      </c>
      <c r="AJ84" s="16">
        <f t="shared" si="52"/>
        <v>0</v>
      </c>
      <c r="AK84" s="16">
        <f t="shared" si="53"/>
        <v>0</v>
      </c>
      <c r="AN84" t="s">
        <v>149</v>
      </c>
      <c r="AO84" s="3">
        <f t="shared" si="54"/>
        <v>0</v>
      </c>
      <c r="AP84" s="3">
        <f t="shared" si="54"/>
        <v>0</v>
      </c>
      <c r="AQ84" s="3">
        <f t="shared" si="54"/>
        <v>0</v>
      </c>
      <c r="AR84" s="3">
        <f t="shared" si="54"/>
        <v>0</v>
      </c>
      <c r="AS84" s="3">
        <f t="shared" si="54"/>
        <v>0</v>
      </c>
      <c r="AT84" s="3">
        <f t="shared" si="54"/>
        <v>0</v>
      </c>
      <c r="AU84" s="3">
        <f t="shared" si="54"/>
        <v>0</v>
      </c>
      <c r="AV84" s="3">
        <f t="shared" si="54"/>
        <v>0</v>
      </c>
      <c r="AW84" s="3">
        <f t="shared" si="54"/>
        <v>0</v>
      </c>
      <c r="AX84" s="3">
        <f t="shared" si="54"/>
        <v>0</v>
      </c>
      <c r="AY84" s="3">
        <f t="shared" si="55"/>
        <v>0</v>
      </c>
      <c r="AZ84" t="s">
        <v>149</v>
      </c>
    </row>
    <row r="85" spans="1:52" ht="15.5" x14ac:dyDescent="0.35">
      <c r="A85" s="5" t="s">
        <v>150</v>
      </c>
      <c r="D85" s="16">
        <f>SUM(D79:D84)</f>
        <v>1</v>
      </c>
      <c r="E85" s="28">
        <f>SUM(E79:E84)</f>
        <v>549.17658139604555</v>
      </c>
      <c r="F85" s="16">
        <f>SUM(F79:F84)</f>
        <v>1</v>
      </c>
      <c r="G85" s="28">
        <f t="shared" ref="G85:U85" si="58">SUM(G79:G84)</f>
        <v>243.37724175442261</v>
      </c>
      <c r="H85" s="16">
        <f>SUM(H79:H84)</f>
        <v>1</v>
      </c>
      <c r="I85" s="28">
        <f t="shared" si="58"/>
        <v>1.2936001573835481</v>
      </c>
      <c r="J85" s="16">
        <f>SUM(J79:J84)</f>
        <v>1</v>
      </c>
      <c r="K85" s="28">
        <f t="shared" si="58"/>
        <v>7.1639608793521878</v>
      </c>
      <c r="L85" s="16">
        <f>SUM(L79:L84)</f>
        <v>1</v>
      </c>
      <c r="M85" s="28">
        <f>SUM(M79:M84)</f>
        <v>10.055897720607568</v>
      </c>
      <c r="N85" s="16">
        <f>SUM(N79:N84)</f>
        <v>1</v>
      </c>
      <c r="O85" s="28">
        <f t="shared" si="58"/>
        <v>325.11503288466366</v>
      </c>
      <c r="P85" s="16">
        <f>SUM(P79:P84)</f>
        <v>1</v>
      </c>
      <c r="Q85" s="28">
        <f t="shared" si="58"/>
        <v>386.89525785747958</v>
      </c>
      <c r="R85" s="16">
        <f>SUM(R79:R84)</f>
        <v>1</v>
      </c>
      <c r="S85" s="28">
        <f t="shared" si="58"/>
        <v>14.143014669207815</v>
      </c>
      <c r="T85" s="16">
        <f>SUM(T79:T84)</f>
        <v>1</v>
      </c>
      <c r="U85" s="28">
        <f t="shared" si="58"/>
        <v>0</v>
      </c>
      <c r="V85" s="16">
        <f>SUM(V79:V84)</f>
        <v>1</v>
      </c>
      <c r="W85" s="28">
        <f t="shared" ref="W85" si="59">SUM(W79:W84)</f>
        <v>85.493012299564171</v>
      </c>
      <c r="X85" s="3">
        <f t="shared" si="56"/>
        <v>1622.7135996187267</v>
      </c>
      <c r="AA85" t="s">
        <v>150</v>
      </c>
      <c r="AB85" s="16">
        <f>SUM(AB79:AB84)</f>
        <v>1</v>
      </c>
      <c r="AC85" s="16">
        <f t="shared" ref="AC85:AK85" si="60">SUM(AC79:AC84)</f>
        <v>1</v>
      </c>
      <c r="AD85" s="16">
        <f t="shared" si="60"/>
        <v>1</v>
      </c>
      <c r="AE85" s="16">
        <f t="shared" si="60"/>
        <v>1</v>
      </c>
      <c r="AF85" s="16">
        <f t="shared" si="60"/>
        <v>1</v>
      </c>
      <c r="AG85" s="16">
        <f t="shared" si="60"/>
        <v>1</v>
      </c>
      <c r="AH85" s="16">
        <f t="shared" si="60"/>
        <v>1</v>
      </c>
      <c r="AI85" s="16">
        <f t="shared" si="60"/>
        <v>1</v>
      </c>
      <c r="AJ85" s="16">
        <f t="shared" si="60"/>
        <v>1</v>
      </c>
      <c r="AK85" s="16">
        <f t="shared" si="60"/>
        <v>1</v>
      </c>
      <c r="AN85" t="s">
        <v>150</v>
      </c>
      <c r="AO85" s="3">
        <f t="shared" ref="AO85:AX85" si="61">SUM(AO79:AO84)</f>
        <v>549.17658139604555</v>
      </c>
      <c r="AP85" s="3">
        <f t="shared" si="61"/>
        <v>243.37724175442261</v>
      </c>
      <c r="AQ85" s="3">
        <f t="shared" si="61"/>
        <v>1.2936001573835481</v>
      </c>
      <c r="AR85" s="3">
        <f t="shared" si="61"/>
        <v>7.1639608793521878</v>
      </c>
      <c r="AS85" s="3">
        <f t="shared" si="61"/>
        <v>10.055897720607568</v>
      </c>
      <c r="AT85" s="3">
        <f t="shared" si="61"/>
        <v>325.11503288466366</v>
      </c>
      <c r="AU85" s="3">
        <f t="shared" si="61"/>
        <v>386.89525785747958</v>
      </c>
      <c r="AV85" s="3">
        <f t="shared" si="61"/>
        <v>14.143014669207815</v>
      </c>
      <c r="AW85" s="3">
        <f t="shared" si="61"/>
        <v>0</v>
      </c>
      <c r="AX85" s="3">
        <f t="shared" si="61"/>
        <v>85.493012299564171</v>
      </c>
      <c r="AY85" s="3">
        <f>SUM(AO85:AX85)</f>
        <v>1622.7135996187267</v>
      </c>
    </row>
    <row r="86" spans="1:52" ht="15.5" x14ac:dyDescent="0.35">
      <c r="A86" s="4" t="s">
        <v>151</v>
      </c>
      <c r="D86" s="4" t="s">
        <v>72</v>
      </c>
      <c r="E86" s="4"/>
      <c r="F86" s="4" t="s">
        <v>73</v>
      </c>
      <c r="G86" s="4"/>
      <c r="H86" s="4" t="s">
        <v>80</v>
      </c>
      <c r="I86" s="4"/>
      <c r="J86" s="4" t="s">
        <v>75</v>
      </c>
      <c r="K86" s="4"/>
      <c r="L86" s="4" t="s">
        <v>76</v>
      </c>
      <c r="M86" s="4"/>
      <c r="N86" s="4" t="s">
        <v>77</v>
      </c>
      <c r="O86" s="4"/>
      <c r="P86" s="4" t="s">
        <v>78</v>
      </c>
      <c r="Q86" s="4"/>
      <c r="R86" s="4" t="s">
        <v>79</v>
      </c>
      <c r="S86" s="4"/>
      <c r="T86" s="4" t="s">
        <v>81</v>
      </c>
      <c r="U86" s="4"/>
      <c r="V86" s="4" t="s">
        <v>9</v>
      </c>
      <c r="X86" s="4" t="s">
        <v>126</v>
      </c>
    </row>
    <row r="87" spans="1:52" ht="15.5" x14ac:dyDescent="0.35">
      <c r="A87" s="4" t="s">
        <v>128</v>
      </c>
      <c r="C87" s="8" t="s">
        <v>129</v>
      </c>
      <c r="D87" s="8" t="s">
        <v>130</v>
      </c>
      <c r="E87" s="4" t="s">
        <v>58</v>
      </c>
      <c r="F87" s="8" t="s">
        <v>130</v>
      </c>
      <c r="G87" s="4" t="s">
        <v>58</v>
      </c>
      <c r="H87" s="8" t="s">
        <v>130</v>
      </c>
      <c r="I87" s="4" t="s">
        <v>58</v>
      </c>
      <c r="J87" s="8" t="s">
        <v>130</v>
      </c>
      <c r="K87" s="4" t="s">
        <v>58</v>
      </c>
      <c r="L87" s="8" t="s">
        <v>130</v>
      </c>
      <c r="M87" s="4" t="s">
        <v>58</v>
      </c>
      <c r="N87" s="8" t="s">
        <v>130</v>
      </c>
      <c r="O87" s="4" t="s">
        <v>58</v>
      </c>
      <c r="P87" s="8" t="s">
        <v>130</v>
      </c>
      <c r="Q87" s="4" t="s">
        <v>58</v>
      </c>
      <c r="R87" s="8" t="s">
        <v>130</v>
      </c>
      <c r="S87" s="4" t="s">
        <v>58</v>
      </c>
      <c r="T87" s="8" t="s">
        <v>130</v>
      </c>
      <c r="U87" s="4" t="s">
        <v>58</v>
      </c>
      <c r="V87" s="8" t="s">
        <v>130</v>
      </c>
      <c r="W87" s="4" t="s">
        <v>58</v>
      </c>
    </row>
    <row r="88" spans="1:52" ht="15.5" x14ac:dyDescent="0.35">
      <c r="A88" s="5" t="s">
        <v>152</v>
      </c>
      <c r="C88">
        <v>16</v>
      </c>
      <c r="D88" s="16">
        <v>0.8</v>
      </c>
      <c r="E88" s="3">
        <f>+$D88*E$58</f>
        <v>1.7494595367097503</v>
      </c>
      <c r="F88" s="16">
        <v>0.8</v>
      </c>
      <c r="G88" s="3">
        <f>+$F88*G$58</f>
        <v>1.0004194829852946</v>
      </c>
      <c r="H88" s="16">
        <v>0.8</v>
      </c>
      <c r="I88" s="3">
        <f>+$H88*I$58</f>
        <v>2.7575392498761522E-2</v>
      </c>
      <c r="J88" s="16">
        <v>0.8</v>
      </c>
      <c r="K88" s="3">
        <f>+$J88*K$58</f>
        <v>1.0681315123013521E-2</v>
      </c>
      <c r="L88" s="16">
        <v>0.8</v>
      </c>
      <c r="M88" s="3">
        <f>+$L88*M$58</f>
        <v>4.364807384467663E-2</v>
      </c>
      <c r="N88" s="16">
        <v>0.8</v>
      </c>
      <c r="O88" s="3">
        <f>+$N88*O$58</f>
        <v>1.1583507035375364</v>
      </c>
      <c r="P88" s="16">
        <v>0.8</v>
      </c>
      <c r="Q88" s="3">
        <f>+$P88*Q$58</f>
        <v>1.0956756286979654</v>
      </c>
      <c r="R88" s="16">
        <v>0.8</v>
      </c>
      <c r="S88" s="3">
        <f>+$R88*S$58</f>
        <v>8.6621400020771219E-2</v>
      </c>
      <c r="T88" s="16">
        <v>0.8</v>
      </c>
      <c r="U88" s="3">
        <f>+$T88*U$58</f>
        <v>1.407586359064102E-2</v>
      </c>
      <c r="V88" s="16">
        <v>0.8</v>
      </c>
      <c r="W88" s="3">
        <f>+$V88*W$58</f>
        <v>0.36915554136387996</v>
      </c>
      <c r="X88" s="3">
        <f>+E88+G88+I88+K88+M88+O88+Q88+S88+U88+W88</f>
        <v>5.5556629383722909</v>
      </c>
    </row>
    <row r="89" spans="1:52" ht="15.5" x14ac:dyDescent="0.35">
      <c r="A89" s="5" t="s">
        <v>153</v>
      </c>
      <c r="C89">
        <v>18</v>
      </c>
      <c r="D89" s="16">
        <v>0.2</v>
      </c>
      <c r="E89" s="3">
        <f>+$D89*E$58</f>
        <v>0.43736488417743757</v>
      </c>
      <c r="F89" s="16">
        <v>0.2</v>
      </c>
      <c r="G89" s="3">
        <f>+$F89*G$58</f>
        <v>0.25010487074632365</v>
      </c>
      <c r="H89" s="16">
        <v>0.2</v>
      </c>
      <c r="I89" s="3">
        <f>+$H89*I$58</f>
        <v>6.8938481246903806E-3</v>
      </c>
      <c r="J89" s="16">
        <v>0.2</v>
      </c>
      <c r="K89" s="3">
        <f>+$J89*K$58</f>
        <v>2.6703287807533804E-3</v>
      </c>
      <c r="L89" s="16">
        <v>0.2</v>
      </c>
      <c r="M89" s="3">
        <f>+$L89*M$58</f>
        <v>1.0912018461169157E-2</v>
      </c>
      <c r="N89" s="16">
        <v>0.2</v>
      </c>
      <c r="O89" s="3">
        <f>+$N89*O$58</f>
        <v>0.28958767588438411</v>
      </c>
      <c r="P89" s="16">
        <v>0.2</v>
      </c>
      <c r="Q89" s="3">
        <f>+$P89*Q$58</f>
        <v>0.27391890717449136</v>
      </c>
      <c r="R89" s="16">
        <v>0.2</v>
      </c>
      <c r="S89" s="3">
        <f>+$R89*S$58</f>
        <v>2.1655350005192805E-2</v>
      </c>
      <c r="T89" s="16">
        <v>0.2</v>
      </c>
      <c r="U89" s="3">
        <f>+$T89*U$58</f>
        <v>3.5189658976602549E-3</v>
      </c>
      <c r="V89" s="16">
        <v>0.2</v>
      </c>
      <c r="W89" s="3">
        <f>+$V89*W$58</f>
        <v>9.2288885340969989E-2</v>
      </c>
      <c r="X89" s="3">
        <f>+E89+G89+I89+K89+M89+O89+Q89+S89+U89+W89</f>
        <v>1.3889157345930727</v>
      </c>
    </row>
    <row r="90" spans="1:52" ht="15.5" x14ac:dyDescent="0.35">
      <c r="A90" s="5" t="s">
        <v>10</v>
      </c>
      <c r="D90" s="16">
        <f>SUM(D88:D89)</f>
        <v>1</v>
      </c>
      <c r="E90" s="30">
        <f>SUM(E88:E89)</f>
        <v>2.1868244208871879</v>
      </c>
      <c r="F90" s="32">
        <f>SUM(F88:F89)</f>
        <v>1</v>
      </c>
      <c r="G90" s="30">
        <f t="shared" ref="G90:U90" si="62">SUM(G88:G89)</f>
        <v>1.2505243537316182</v>
      </c>
      <c r="H90" s="32">
        <f>SUM(H88:H89)</f>
        <v>1</v>
      </c>
      <c r="I90" s="30">
        <f t="shared" si="62"/>
        <v>3.4469240623451899E-2</v>
      </c>
      <c r="J90" s="32">
        <f>SUM(J88:J89)</f>
        <v>1</v>
      </c>
      <c r="K90" s="30">
        <f t="shared" si="62"/>
        <v>1.3351643903766901E-2</v>
      </c>
      <c r="L90" s="32">
        <f>SUM(L88:L89)</f>
        <v>1</v>
      </c>
      <c r="M90" s="30">
        <f t="shared" si="62"/>
        <v>5.4560092305845784E-2</v>
      </c>
      <c r="N90" s="32">
        <f>SUM(N88:N89)</f>
        <v>1</v>
      </c>
      <c r="O90" s="30">
        <f t="shared" si="62"/>
        <v>1.4479383794219205</v>
      </c>
      <c r="P90" s="32">
        <f>SUM(P88:P89)</f>
        <v>1</v>
      </c>
      <c r="Q90" s="30">
        <f t="shared" si="62"/>
        <v>1.3695945358724568</v>
      </c>
      <c r="R90" s="32">
        <f>SUM(R88:R89)</f>
        <v>1</v>
      </c>
      <c r="S90" s="30">
        <f t="shared" si="62"/>
        <v>0.10827675002596403</v>
      </c>
      <c r="T90" s="32">
        <f>SUM(T88:T89)</f>
        <v>1</v>
      </c>
      <c r="U90" s="30">
        <f t="shared" si="62"/>
        <v>1.7594829488301274E-2</v>
      </c>
      <c r="V90" s="32">
        <f>SUM(V88:V89)</f>
        <v>1</v>
      </c>
      <c r="W90" s="30">
        <f t="shared" ref="W90" si="63">SUM(W88:W89)</f>
        <v>0.46144442670484997</v>
      </c>
      <c r="X90" s="3">
        <f>+E90+G90+I90+K90+M90+O90+Q90+S90+U90+W90</f>
        <v>6.9445786729653634</v>
      </c>
      <c r="AB90" s="4" t="s">
        <v>0</v>
      </c>
      <c r="AC90" s="4" t="s">
        <v>1</v>
      </c>
      <c r="AD90" s="4" t="s">
        <v>2</v>
      </c>
      <c r="AE90" s="4" t="s">
        <v>3</v>
      </c>
      <c r="AF90" s="4" t="s">
        <v>4</v>
      </c>
      <c r="AG90" s="4" t="s">
        <v>5</v>
      </c>
      <c r="AH90" s="4" t="s">
        <v>6</v>
      </c>
      <c r="AI90" s="4" t="s">
        <v>79</v>
      </c>
      <c r="AJ90" s="4" t="s">
        <v>81</v>
      </c>
      <c r="AK90" s="4" t="s">
        <v>9</v>
      </c>
      <c r="AL90" t="s">
        <v>126</v>
      </c>
    </row>
    <row r="91" spans="1:52" ht="15.5" x14ac:dyDescent="0.35">
      <c r="A91" s="4" t="s">
        <v>154</v>
      </c>
      <c r="AA91" t="s">
        <v>154</v>
      </c>
      <c r="AB91" s="3">
        <f>+E61</f>
        <v>1679.985807030796</v>
      </c>
      <c r="AC91" s="3">
        <f>+G61</f>
        <v>960.69128620905167</v>
      </c>
      <c r="AD91" s="3">
        <f>+I61</f>
        <v>26.480331238954932</v>
      </c>
      <c r="AE91" s="3">
        <f>+K61</f>
        <v>10.257143666686154</v>
      </c>
      <c r="AF91" s="3">
        <f>+M61</f>
        <v>41.914741681421681</v>
      </c>
      <c r="AG91" s="3">
        <f>+O61</f>
        <v>1112.3508150220555</v>
      </c>
      <c r="AH91" s="3">
        <f>+Q61</f>
        <v>1052.1646638275561</v>
      </c>
      <c r="AI91" s="3">
        <f>+S61</f>
        <v>83.181530962254058</v>
      </c>
      <c r="AJ91" s="3">
        <f>+U61</f>
        <v>13.516889392281909</v>
      </c>
      <c r="AK91" s="3">
        <f>+W61</f>
        <v>354.49580688471821</v>
      </c>
      <c r="AL91" s="3">
        <f>SUM(AB91:AK91)</f>
        <v>5335.0390159157769</v>
      </c>
      <c r="AO91" s="4" t="s">
        <v>0</v>
      </c>
      <c r="AP91" s="4" t="s">
        <v>1</v>
      </c>
      <c r="AQ91" s="4" t="s">
        <v>2</v>
      </c>
      <c r="AR91" s="4" t="s">
        <v>3</v>
      </c>
      <c r="AS91" s="4" t="s">
        <v>4</v>
      </c>
      <c r="AT91" s="4" t="s">
        <v>5</v>
      </c>
      <c r="AU91" s="4" t="s">
        <v>6</v>
      </c>
      <c r="AV91" s="4" t="s">
        <v>7</v>
      </c>
      <c r="AW91" s="4" t="s">
        <v>8</v>
      </c>
      <c r="AX91" s="4" t="s">
        <v>9</v>
      </c>
      <c r="AY91" s="4" t="s">
        <v>10</v>
      </c>
    </row>
    <row r="92" spans="1:52" ht="15.5" x14ac:dyDescent="0.35">
      <c r="A92" s="5" t="s">
        <v>156</v>
      </c>
      <c r="B92" t="s">
        <v>143</v>
      </c>
      <c r="C92">
        <v>25</v>
      </c>
      <c r="D92" s="16">
        <v>0.1</v>
      </c>
      <c r="E92" s="3">
        <f t="shared" ref="E92:E97" si="64">+$D92*E$61</f>
        <v>167.9985807030796</v>
      </c>
      <c r="F92" s="16">
        <v>0.1</v>
      </c>
      <c r="G92" s="3">
        <f>+$F92*G$61</f>
        <v>96.069128620905175</v>
      </c>
      <c r="H92" s="16">
        <v>0</v>
      </c>
      <c r="I92" s="3">
        <f t="shared" ref="I92:I97" si="65">+$H92*I$61</f>
        <v>0</v>
      </c>
      <c r="J92" s="16">
        <v>0</v>
      </c>
      <c r="K92" s="3">
        <f>+$J92*K$61</f>
        <v>0</v>
      </c>
      <c r="L92" s="16">
        <v>0.1</v>
      </c>
      <c r="M92" s="3">
        <f>+$L92*M$61</f>
        <v>4.1914741681421681</v>
      </c>
      <c r="N92" s="16">
        <v>0</v>
      </c>
      <c r="O92" s="3">
        <f>+$N92*O$61</f>
        <v>0</v>
      </c>
      <c r="P92" s="16">
        <v>0</v>
      </c>
      <c r="Q92" s="3">
        <f>+$P92*Q$61</f>
        <v>0</v>
      </c>
      <c r="R92" s="16">
        <v>0</v>
      </c>
      <c r="S92" s="3">
        <f>+$R92*S$61</f>
        <v>0</v>
      </c>
      <c r="T92" s="16">
        <v>0</v>
      </c>
      <c r="U92" s="3">
        <f>+$T92*U$61</f>
        <v>0</v>
      </c>
      <c r="V92" s="16">
        <v>0</v>
      </c>
      <c r="W92" s="3">
        <f>+$V92*W$61</f>
        <v>0</v>
      </c>
      <c r="X92" s="3">
        <f t="shared" ref="X92:X98" si="66">+E92+G92+I92+K92+M92+O92+Q92+S92+U92+W92</f>
        <v>268.25918349212697</v>
      </c>
      <c r="AA92" s="5" t="s">
        <v>156</v>
      </c>
      <c r="AB92" s="16">
        <f t="shared" ref="AB92:AB98" si="67">+D92</f>
        <v>0.1</v>
      </c>
      <c r="AC92" s="16">
        <f t="shared" ref="AC92:AC98" si="68">+F92</f>
        <v>0.1</v>
      </c>
      <c r="AD92" s="16">
        <f t="shared" ref="AD92:AD97" si="69">+H92</f>
        <v>0</v>
      </c>
      <c r="AE92" s="16">
        <f t="shared" ref="AE92:AE97" si="70">+J92</f>
        <v>0</v>
      </c>
      <c r="AF92" s="16">
        <f t="shared" ref="AF92:AF98" si="71">+L92</f>
        <v>0.1</v>
      </c>
      <c r="AG92" s="16">
        <f t="shared" ref="AG92:AG98" si="72">+N92</f>
        <v>0</v>
      </c>
      <c r="AH92" s="16">
        <f t="shared" ref="AH92:AH98" si="73">+P92</f>
        <v>0</v>
      </c>
      <c r="AI92" s="16">
        <f t="shared" ref="AI92:AI98" si="74">+R92</f>
        <v>0</v>
      </c>
      <c r="AJ92" s="16">
        <f t="shared" ref="AJ92:AJ98" si="75">+T92</f>
        <v>0</v>
      </c>
      <c r="AK92" s="16">
        <f t="shared" ref="AK92:AK98" si="76">+V92</f>
        <v>0</v>
      </c>
      <c r="AL92" s="3"/>
      <c r="AN92" s="5" t="s">
        <v>156</v>
      </c>
      <c r="AO92" s="3">
        <f t="shared" ref="AO92:AO98" si="77">+E92</f>
        <v>167.9985807030796</v>
      </c>
      <c r="AP92" s="3">
        <f t="shared" ref="AP92:AP98" si="78">+G92</f>
        <v>96.069128620905175</v>
      </c>
      <c r="AQ92" s="3">
        <f t="shared" ref="AQ92:AQ98" si="79">+I92</f>
        <v>0</v>
      </c>
      <c r="AR92" s="3">
        <f t="shared" ref="AR92:AR98" si="80">+K92</f>
        <v>0</v>
      </c>
      <c r="AS92" s="3">
        <f t="shared" ref="AS92:AS98" si="81">+M92</f>
        <v>4.1914741681421681</v>
      </c>
      <c r="AT92" s="3">
        <f t="shared" ref="AT92:AT98" si="82">+O92</f>
        <v>0</v>
      </c>
      <c r="AU92" s="3">
        <f t="shared" ref="AU92:AU98" si="83">+Q92</f>
        <v>0</v>
      </c>
      <c r="AV92" s="3">
        <f t="shared" ref="AV92:AV98" si="84">+S92</f>
        <v>0</v>
      </c>
      <c r="AW92" s="3">
        <f t="shared" ref="AW92:AW98" si="85">+U92</f>
        <v>0</v>
      </c>
      <c r="AX92" s="3">
        <f t="shared" ref="AX92:AX98" si="86">+W92</f>
        <v>0</v>
      </c>
      <c r="AY92" s="3">
        <f>SUM(AO92:AX92)</f>
        <v>268.25918349212697</v>
      </c>
    </row>
    <row r="93" spans="1:52" ht="15.5" x14ac:dyDescent="0.35">
      <c r="A93" s="5" t="s">
        <v>157</v>
      </c>
      <c r="B93" t="s">
        <v>140</v>
      </c>
      <c r="C93">
        <v>25</v>
      </c>
      <c r="D93" s="16">
        <v>0.15</v>
      </c>
      <c r="E93" s="3">
        <f t="shared" si="64"/>
        <v>251.9978710546194</v>
      </c>
      <c r="F93" s="16">
        <v>0.15</v>
      </c>
      <c r="G93" s="3">
        <f t="shared" ref="G93:G97" si="87">+$F93*G$61</f>
        <v>144.10369293135776</v>
      </c>
      <c r="H93" s="16">
        <v>0.15</v>
      </c>
      <c r="I93" s="3">
        <f t="shared" si="65"/>
        <v>3.9720496858432397</v>
      </c>
      <c r="J93" s="16">
        <v>0.15</v>
      </c>
      <c r="K93" s="3">
        <f>+$J93*K$61</f>
        <v>1.5385715500029231</v>
      </c>
      <c r="L93" s="16">
        <v>0.1</v>
      </c>
      <c r="M93" s="3">
        <f t="shared" ref="M93:M97" si="88">+$L93*M$61</f>
        <v>4.1914741681421681</v>
      </c>
      <c r="N93" s="16">
        <v>0.3</v>
      </c>
      <c r="O93" s="3">
        <f t="shared" ref="O93:O97" si="89">+$N93*O$61</f>
        <v>333.70524450661662</v>
      </c>
      <c r="P93" s="16">
        <v>0.3</v>
      </c>
      <c r="Q93" s="3">
        <f t="shared" ref="Q93:Q97" si="90">+$P93*Q$61</f>
        <v>315.64939914826681</v>
      </c>
      <c r="R93" s="16">
        <v>0.25</v>
      </c>
      <c r="S93" s="3">
        <f t="shared" ref="S93:S97" si="91">+$R93*S$61</f>
        <v>20.795382740563515</v>
      </c>
      <c r="T93" s="16">
        <v>0.25</v>
      </c>
      <c r="U93" s="3">
        <f t="shared" ref="U93:U97" si="92">+$T93*U$61</f>
        <v>3.3792223480704773</v>
      </c>
      <c r="V93" s="16">
        <v>0.25</v>
      </c>
      <c r="W93" s="3">
        <f t="shared" ref="W93:W97" si="93">+$V93*W$61</f>
        <v>88.623951721179552</v>
      </c>
      <c r="X93" s="3">
        <f t="shared" si="66"/>
        <v>1167.9568598546625</v>
      </c>
      <c r="AA93" s="5" t="s">
        <v>157</v>
      </c>
      <c r="AB93" s="16">
        <f t="shared" si="67"/>
        <v>0.15</v>
      </c>
      <c r="AC93" s="16">
        <f t="shared" si="68"/>
        <v>0.15</v>
      </c>
      <c r="AD93" s="16">
        <f t="shared" si="69"/>
        <v>0.15</v>
      </c>
      <c r="AE93" s="16">
        <f t="shared" si="70"/>
        <v>0.15</v>
      </c>
      <c r="AF93" s="16">
        <f t="shared" si="71"/>
        <v>0.1</v>
      </c>
      <c r="AG93" s="16">
        <f t="shared" si="72"/>
        <v>0.3</v>
      </c>
      <c r="AH93" s="16">
        <f t="shared" si="73"/>
        <v>0.3</v>
      </c>
      <c r="AI93" s="16">
        <f t="shared" si="74"/>
        <v>0.25</v>
      </c>
      <c r="AJ93" s="16">
        <f t="shared" si="75"/>
        <v>0.25</v>
      </c>
      <c r="AK93" s="16">
        <f t="shared" si="76"/>
        <v>0.25</v>
      </c>
      <c r="AN93" s="5" t="s">
        <v>157</v>
      </c>
      <c r="AO93" s="3">
        <f t="shared" si="77"/>
        <v>251.9978710546194</v>
      </c>
      <c r="AP93" s="3">
        <f t="shared" si="78"/>
        <v>144.10369293135776</v>
      </c>
      <c r="AQ93" s="3">
        <f t="shared" si="79"/>
        <v>3.9720496858432397</v>
      </c>
      <c r="AR93" s="3">
        <f t="shared" si="80"/>
        <v>1.5385715500029231</v>
      </c>
      <c r="AS93" s="3">
        <f t="shared" si="81"/>
        <v>4.1914741681421681</v>
      </c>
      <c r="AT93" s="3">
        <f t="shared" si="82"/>
        <v>333.70524450661662</v>
      </c>
      <c r="AU93" s="3">
        <f t="shared" si="83"/>
        <v>315.64939914826681</v>
      </c>
      <c r="AV93" s="3">
        <f t="shared" si="84"/>
        <v>20.795382740563515</v>
      </c>
      <c r="AW93" s="3">
        <f t="shared" si="85"/>
        <v>3.3792223480704773</v>
      </c>
      <c r="AX93" s="3">
        <f t="shared" si="86"/>
        <v>88.623951721179552</v>
      </c>
      <c r="AY93" s="3">
        <f t="shared" ref="AY93:AY97" si="94">SUM(AO93:AX93)</f>
        <v>1167.9568598546625</v>
      </c>
    </row>
    <row r="94" spans="1:52" ht="15.5" x14ac:dyDescent="0.35">
      <c r="A94" s="5" t="s">
        <v>158</v>
      </c>
      <c r="B94" t="s">
        <v>143</v>
      </c>
      <c r="C94">
        <v>25</v>
      </c>
      <c r="D94" s="16">
        <v>0.15</v>
      </c>
      <c r="E94" s="3">
        <f t="shared" si="64"/>
        <v>251.9978710546194</v>
      </c>
      <c r="F94" s="16">
        <v>0.15</v>
      </c>
      <c r="G94" s="3">
        <f t="shared" si="87"/>
        <v>144.10369293135776</v>
      </c>
      <c r="H94" s="16">
        <v>0</v>
      </c>
      <c r="I94" s="3">
        <f t="shared" si="65"/>
        <v>0</v>
      </c>
      <c r="J94" s="16">
        <v>0</v>
      </c>
      <c r="K94" s="3">
        <f t="shared" ref="K94:K97" si="95">+$J94*K$61</f>
        <v>0</v>
      </c>
      <c r="L94" s="16">
        <v>0.15</v>
      </c>
      <c r="M94" s="3">
        <f t="shared" si="88"/>
        <v>6.2872112522132522</v>
      </c>
      <c r="N94" s="16">
        <v>0.3</v>
      </c>
      <c r="O94" s="3">
        <f t="shared" si="89"/>
        <v>333.70524450661662</v>
      </c>
      <c r="P94" s="16">
        <v>0.3</v>
      </c>
      <c r="Q94" s="3">
        <f t="shared" si="90"/>
        <v>315.64939914826681</v>
      </c>
      <c r="R94" s="16">
        <v>0.3</v>
      </c>
      <c r="S94" s="3">
        <f t="shared" si="91"/>
        <v>24.954459288676215</v>
      </c>
      <c r="T94" s="16">
        <v>0.3</v>
      </c>
      <c r="U94" s="3">
        <f t="shared" si="92"/>
        <v>4.0550668176845726</v>
      </c>
      <c r="V94" s="16">
        <v>0.3</v>
      </c>
      <c r="W94" s="3">
        <f t="shared" si="93"/>
        <v>106.34874206541546</v>
      </c>
      <c r="X94" s="3">
        <f t="shared" si="66"/>
        <v>1187.10168706485</v>
      </c>
      <c r="AA94" s="5" t="s">
        <v>158</v>
      </c>
      <c r="AB94" s="16">
        <f t="shared" si="67"/>
        <v>0.15</v>
      </c>
      <c r="AC94" s="16">
        <f t="shared" si="68"/>
        <v>0.15</v>
      </c>
      <c r="AD94" s="16">
        <f t="shared" si="69"/>
        <v>0</v>
      </c>
      <c r="AE94" s="16">
        <f t="shared" si="70"/>
        <v>0</v>
      </c>
      <c r="AF94" s="16">
        <f t="shared" si="71"/>
        <v>0.15</v>
      </c>
      <c r="AG94" s="16">
        <f t="shared" si="72"/>
        <v>0.3</v>
      </c>
      <c r="AH94" s="16">
        <f t="shared" si="73"/>
        <v>0.3</v>
      </c>
      <c r="AI94" s="16">
        <f t="shared" si="74"/>
        <v>0.3</v>
      </c>
      <c r="AJ94" s="16">
        <f t="shared" si="75"/>
        <v>0.3</v>
      </c>
      <c r="AK94" s="16">
        <f t="shared" si="76"/>
        <v>0.3</v>
      </c>
      <c r="AN94" s="5" t="s">
        <v>158</v>
      </c>
      <c r="AO94" s="3">
        <f t="shared" si="77"/>
        <v>251.9978710546194</v>
      </c>
      <c r="AP94" s="3">
        <f t="shared" si="78"/>
        <v>144.10369293135776</v>
      </c>
      <c r="AQ94" s="3">
        <f t="shared" si="79"/>
        <v>0</v>
      </c>
      <c r="AR94" s="3">
        <f t="shared" si="80"/>
        <v>0</v>
      </c>
      <c r="AS94" s="3">
        <f t="shared" si="81"/>
        <v>6.2872112522132522</v>
      </c>
      <c r="AT94" s="3">
        <f t="shared" si="82"/>
        <v>333.70524450661662</v>
      </c>
      <c r="AU94" s="3">
        <f t="shared" si="83"/>
        <v>315.64939914826681</v>
      </c>
      <c r="AV94" s="3">
        <f t="shared" si="84"/>
        <v>24.954459288676215</v>
      </c>
      <c r="AW94" s="3">
        <f t="shared" si="85"/>
        <v>4.0550668176845726</v>
      </c>
      <c r="AX94" s="3">
        <f t="shared" si="86"/>
        <v>106.34874206541546</v>
      </c>
      <c r="AY94" s="3">
        <f t="shared" si="94"/>
        <v>1187.10168706485</v>
      </c>
    </row>
    <row r="95" spans="1:52" ht="15.5" x14ac:dyDescent="0.35">
      <c r="A95" s="5" t="s">
        <v>159</v>
      </c>
      <c r="B95" t="s">
        <v>143</v>
      </c>
      <c r="C95">
        <v>25</v>
      </c>
      <c r="D95" s="16">
        <v>0.05</v>
      </c>
      <c r="E95" s="3">
        <f t="shared" si="64"/>
        <v>83.999290351539798</v>
      </c>
      <c r="F95" s="16">
        <v>0.05</v>
      </c>
      <c r="G95" s="3">
        <f t="shared" si="87"/>
        <v>48.034564310452588</v>
      </c>
      <c r="H95" s="16">
        <v>0</v>
      </c>
      <c r="I95" s="3">
        <f t="shared" si="65"/>
        <v>0</v>
      </c>
      <c r="J95" s="16">
        <v>0</v>
      </c>
      <c r="K95" s="3">
        <f t="shared" si="95"/>
        <v>0</v>
      </c>
      <c r="L95" s="16">
        <v>0</v>
      </c>
      <c r="M95" s="3">
        <f t="shared" si="88"/>
        <v>0</v>
      </c>
      <c r="N95" s="16">
        <v>0.02</v>
      </c>
      <c r="O95" s="3">
        <f t="shared" si="89"/>
        <v>22.247016300441111</v>
      </c>
      <c r="P95" s="16">
        <v>0.02</v>
      </c>
      <c r="Q95" s="3">
        <f t="shared" si="90"/>
        <v>21.043293276551122</v>
      </c>
      <c r="R95" s="16">
        <v>0.05</v>
      </c>
      <c r="S95" s="3">
        <f t="shared" si="91"/>
        <v>4.1590765481127034</v>
      </c>
      <c r="T95" s="16">
        <v>0.05</v>
      </c>
      <c r="U95" s="3">
        <f t="shared" si="92"/>
        <v>0.6758444696140955</v>
      </c>
      <c r="V95" s="16">
        <v>0.05</v>
      </c>
      <c r="W95" s="3">
        <f t="shared" si="93"/>
        <v>17.72479034423591</v>
      </c>
      <c r="X95" s="3">
        <f t="shared" si="66"/>
        <v>197.88387560094733</v>
      </c>
      <c r="AA95" s="5" t="s">
        <v>159</v>
      </c>
      <c r="AB95" s="16">
        <f t="shared" si="67"/>
        <v>0.05</v>
      </c>
      <c r="AC95" s="16">
        <f t="shared" si="68"/>
        <v>0.05</v>
      </c>
      <c r="AD95" s="16">
        <f t="shared" si="69"/>
        <v>0</v>
      </c>
      <c r="AE95" s="16">
        <f t="shared" si="70"/>
        <v>0</v>
      </c>
      <c r="AF95" s="16">
        <f t="shared" si="71"/>
        <v>0</v>
      </c>
      <c r="AG95" s="16">
        <f t="shared" si="72"/>
        <v>0.02</v>
      </c>
      <c r="AH95" s="16">
        <f t="shared" si="73"/>
        <v>0.02</v>
      </c>
      <c r="AI95" s="16">
        <f t="shared" si="74"/>
        <v>0.05</v>
      </c>
      <c r="AJ95" s="16">
        <f t="shared" si="75"/>
        <v>0.05</v>
      </c>
      <c r="AK95" s="16">
        <f t="shared" si="76"/>
        <v>0.05</v>
      </c>
      <c r="AN95" s="5" t="s">
        <v>159</v>
      </c>
      <c r="AO95" s="3">
        <f t="shared" si="77"/>
        <v>83.999290351539798</v>
      </c>
      <c r="AP95" s="3">
        <f t="shared" si="78"/>
        <v>48.034564310452588</v>
      </c>
      <c r="AQ95" s="3">
        <f t="shared" si="79"/>
        <v>0</v>
      </c>
      <c r="AR95" s="3">
        <f t="shared" si="80"/>
        <v>0</v>
      </c>
      <c r="AS95" s="3">
        <f t="shared" si="81"/>
        <v>0</v>
      </c>
      <c r="AT95" s="3">
        <f t="shared" si="82"/>
        <v>22.247016300441111</v>
      </c>
      <c r="AU95" s="3">
        <f t="shared" si="83"/>
        <v>21.043293276551122</v>
      </c>
      <c r="AV95" s="3">
        <f t="shared" si="84"/>
        <v>4.1590765481127034</v>
      </c>
      <c r="AW95" s="3">
        <f t="shared" si="85"/>
        <v>0.6758444696140955</v>
      </c>
      <c r="AX95" s="3">
        <f t="shared" si="86"/>
        <v>17.72479034423591</v>
      </c>
      <c r="AY95" s="3">
        <f t="shared" si="94"/>
        <v>197.88387560094733</v>
      </c>
    </row>
    <row r="96" spans="1:52" ht="15.5" x14ac:dyDescent="0.35">
      <c r="A96" s="5" t="s">
        <v>148</v>
      </c>
      <c r="B96" t="s">
        <v>146</v>
      </c>
      <c r="C96">
        <v>35</v>
      </c>
      <c r="D96" s="16">
        <v>0.05</v>
      </c>
      <c r="E96" s="3">
        <f t="shared" si="64"/>
        <v>83.999290351539798</v>
      </c>
      <c r="F96" s="16">
        <v>0.05</v>
      </c>
      <c r="G96" s="3">
        <f t="shared" si="87"/>
        <v>48.034564310452588</v>
      </c>
      <c r="H96" s="16">
        <v>0.3</v>
      </c>
      <c r="I96" s="3">
        <f t="shared" si="65"/>
        <v>7.9440993716864794</v>
      </c>
      <c r="J96" s="16">
        <v>0.1</v>
      </c>
      <c r="K96" s="3">
        <f t="shared" si="95"/>
        <v>1.0257143666686155</v>
      </c>
      <c r="L96" s="16">
        <v>0</v>
      </c>
      <c r="M96" s="3">
        <f t="shared" si="88"/>
        <v>0</v>
      </c>
      <c r="N96" s="16">
        <v>0</v>
      </c>
      <c r="O96" s="3">
        <f t="shared" si="89"/>
        <v>0</v>
      </c>
      <c r="P96" s="16">
        <v>0</v>
      </c>
      <c r="Q96" s="3">
        <f t="shared" si="90"/>
        <v>0</v>
      </c>
      <c r="R96" s="16">
        <v>0</v>
      </c>
      <c r="S96" s="3">
        <f t="shared" si="91"/>
        <v>0</v>
      </c>
      <c r="T96" s="16">
        <v>0</v>
      </c>
      <c r="U96" s="3">
        <f t="shared" si="92"/>
        <v>0</v>
      </c>
      <c r="V96" s="16">
        <v>0</v>
      </c>
      <c r="W96" s="3">
        <f t="shared" si="93"/>
        <v>0</v>
      </c>
      <c r="X96" s="3">
        <f t="shared" si="66"/>
        <v>141.00366840034749</v>
      </c>
      <c r="AA96" s="5" t="s">
        <v>148</v>
      </c>
      <c r="AB96" s="16">
        <f t="shared" si="67"/>
        <v>0.05</v>
      </c>
      <c r="AC96" s="16">
        <f t="shared" si="68"/>
        <v>0.05</v>
      </c>
      <c r="AD96" s="16">
        <f t="shared" si="69"/>
        <v>0.3</v>
      </c>
      <c r="AE96" s="16">
        <f t="shared" si="70"/>
        <v>0.1</v>
      </c>
      <c r="AF96" s="16">
        <f t="shared" si="71"/>
        <v>0</v>
      </c>
      <c r="AG96" s="16">
        <f t="shared" si="72"/>
        <v>0</v>
      </c>
      <c r="AH96" s="16">
        <f t="shared" si="73"/>
        <v>0</v>
      </c>
      <c r="AI96" s="16">
        <f t="shared" si="74"/>
        <v>0</v>
      </c>
      <c r="AJ96" s="16">
        <f t="shared" si="75"/>
        <v>0</v>
      </c>
      <c r="AK96" s="16">
        <f t="shared" si="76"/>
        <v>0</v>
      </c>
      <c r="AN96" s="5" t="s">
        <v>148</v>
      </c>
      <c r="AO96" s="3">
        <f t="shared" si="77"/>
        <v>83.999290351539798</v>
      </c>
      <c r="AP96" s="3">
        <f t="shared" si="78"/>
        <v>48.034564310452588</v>
      </c>
      <c r="AQ96" s="3">
        <f t="shared" si="79"/>
        <v>7.9440993716864794</v>
      </c>
      <c r="AR96" s="3">
        <f t="shared" si="80"/>
        <v>1.0257143666686155</v>
      </c>
      <c r="AS96" s="3">
        <f t="shared" si="81"/>
        <v>0</v>
      </c>
      <c r="AT96" s="3">
        <f t="shared" si="82"/>
        <v>0</v>
      </c>
      <c r="AU96" s="3">
        <f t="shared" si="83"/>
        <v>0</v>
      </c>
      <c r="AV96" s="3">
        <f t="shared" si="84"/>
        <v>0</v>
      </c>
      <c r="AW96" s="3">
        <f t="shared" si="85"/>
        <v>0</v>
      </c>
      <c r="AX96" s="3">
        <f t="shared" si="86"/>
        <v>0</v>
      </c>
      <c r="AY96" s="3">
        <f t="shared" si="94"/>
        <v>141.00366840034749</v>
      </c>
    </row>
    <row r="97" spans="1:52" ht="15.5" x14ac:dyDescent="0.35">
      <c r="A97" s="5" t="s">
        <v>149</v>
      </c>
      <c r="B97" t="s">
        <v>143</v>
      </c>
      <c r="C97">
        <v>25</v>
      </c>
      <c r="D97" s="16">
        <v>0.5</v>
      </c>
      <c r="E97" s="3">
        <f t="shared" si="64"/>
        <v>839.99290351539798</v>
      </c>
      <c r="F97" s="16">
        <v>0.5</v>
      </c>
      <c r="G97" s="3">
        <f t="shared" si="87"/>
        <v>480.34564310452583</v>
      </c>
      <c r="H97" s="16">
        <v>0.55000000000000004</v>
      </c>
      <c r="I97" s="3">
        <f t="shared" si="65"/>
        <v>14.564182181425213</v>
      </c>
      <c r="J97" s="16">
        <v>0.75</v>
      </c>
      <c r="K97" s="3">
        <f t="shared" si="95"/>
        <v>7.6928577500146158</v>
      </c>
      <c r="L97" s="16">
        <v>0.65</v>
      </c>
      <c r="M97" s="3">
        <f t="shared" si="88"/>
        <v>27.244582092924094</v>
      </c>
      <c r="N97" s="16">
        <v>0.38</v>
      </c>
      <c r="O97" s="3">
        <f t="shared" si="89"/>
        <v>422.69330970838109</v>
      </c>
      <c r="P97" s="16">
        <v>0.38</v>
      </c>
      <c r="Q97" s="3">
        <f t="shared" si="90"/>
        <v>399.82257225447131</v>
      </c>
      <c r="R97" s="16">
        <v>0.4</v>
      </c>
      <c r="S97" s="3">
        <f t="shared" si="91"/>
        <v>33.272612384901628</v>
      </c>
      <c r="T97" s="16">
        <v>0.4</v>
      </c>
      <c r="U97" s="3">
        <f t="shared" si="92"/>
        <v>5.406755756912764</v>
      </c>
      <c r="V97" s="16">
        <v>0.4</v>
      </c>
      <c r="W97" s="3">
        <f t="shared" si="93"/>
        <v>141.79832275388728</v>
      </c>
      <c r="X97" s="3">
        <f t="shared" si="66"/>
        <v>2372.8337415028413</v>
      </c>
      <c r="AA97" s="5" t="s">
        <v>149</v>
      </c>
      <c r="AB97" s="16">
        <f t="shared" si="67"/>
        <v>0.5</v>
      </c>
      <c r="AC97" s="16">
        <f t="shared" si="68"/>
        <v>0.5</v>
      </c>
      <c r="AD97" s="16">
        <f t="shared" si="69"/>
        <v>0.55000000000000004</v>
      </c>
      <c r="AE97" s="16">
        <f t="shared" si="70"/>
        <v>0.75</v>
      </c>
      <c r="AF97" s="16">
        <f t="shared" si="71"/>
        <v>0.65</v>
      </c>
      <c r="AG97" s="16">
        <f t="shared" si="72"/>
        <v>0.38</v>
      </c>
      <c r="AH97" s="16">
        <f t="shared" si="73"/>
        <v>0.38</v>
      </c>
      <c r="AI97" s="16">
        <f t="shared" si="74"/>
        <v>0.4</v>
      </c>
      <c r="AJ97" s="16">
        <f t="shared" si="75"/>
        <v>0.4</v>
      </c>
      <c r="AK97" s="16">
        <f t="shared" si="76"/>
        <v>0.4</v>
      </c>
      <c r="AN97" s="5" t="s">
        <v>149</v>
      </c>
      <c r="AO97" s="3">
        <f t="shared" si="77"/>
        <v>839.99290351539798</v>
      </c>
      <c r="AP97" s="3">
        <f t="shared" si="78"/>
        <v>480.34564310452583</v>
      </c>
      <c r="AQ97" s="3">
        <f t="shared" si="79"/>
        <v>14.564182181425213</v>
      </c>
      <c r="AR97" s="3">
        <f t="shared" si="80"/>
        <v>7.6928577500146158</v>
      </c>
      <c r="AS97" s="3">
        <f t="shared" si="81"/>
        <v>27.244582092924094</v>
      </c>
      <c r="AT97" s="3">
        <f t="shared" si="82"/>
        <v>422.69330970838109</v>
      </c>
      <c r="AU97" s="3">
        <f t="shared" si="83"/>
        <v>399.82257225447131</v>
      </c>
      <c r="AV97" s="3">
        <f t="shared" si="84"/>
        <v>33.272612384901628</v>
      </c>
      <c r="AW97" s="3">
        <f t="shared" si="85"/>
        <v>5.406755756912764</v>
      </c>
      <c r="AX97" s="3">
        <f t="shared" si="86"/>
        <v>141.79832275388728</v>
      </c>
      <c r="AY97" s="3">
        <f t="shared" si="94"/>
        <v>2372.8337415028413</v>
      </c>
    </row>
    <row r="98" spans="1:52" ht="15.5" x14ac:dyDescent="0.35">
      <c r="A98" s="5" t="s">
        <v>10</v>
      </c>
      <c r="D98" s="16">
        <f>SUM(D92:D97)</f>
        <v>1</v>
      </c>
      <c r="E98" s="30">
        <f t="shared" ref="E98:U98" si="96">SUM(E92:E97)</f>
        <v>1679.985807030796</v>
      </c>
      <c r="F98" s="16">
        <f>SUM(F92:F97)</f>
        <v>1</v>
      </c>
      <c r="G98" s="30">
        <f t="shared" si="96"/>
        <v>960.69128620905167</v>
      </c>
      <c r="H98" s="16">
        <f>SUM(H92:H97)</f>
        <v>1</v>
      </c>
      <c r="I98" s="30">
        <f t="shared" si="96"/>
        <v>26.480331238954932</v>
      </c>
      <c r="J98" s="16">
        <f>SUM(J92:J97)</f>
        <v>1</v>
      </c>
      <c r="K98" s="30">
        <f t="shared" si="96"/>
        <v>10.257143666686154</v>
      </c>
      <c r="L98" s="16">
        <f>SUM(L92:L97)</f>
        <v>1</v>
      </c>
      <c r="M98" s="30">
        <f t="shared" si="96"/>
        <v>41.914741681421681</v>
      </c>
      <c r="N98" s="16">
        <f>SUM(N92:N97)</f>
        <v>1</v>
      </c>
      <c r="O98" s="30">
        <f t="shared" si="96"/>
        <v>1112.3508150220555</v>
      </c>
      <c r="P98" s="16">
        <f>SUM(P92:P97)</f>
        <v>1</v>
      </c>
      <c r="Q98" s="30">
        <f t="shared" si="96"/>
        <v>1052.1646638275561</v>
      </c>
      <c r="R98" s="16">
        <f>SUM(R92:R97)</f>
        <v>1</v>
      </c>
      <c r="S98" s="30">
        <f t="shared" si="96"/>
        <v>83.181530962254058</v>
      </c>
      <c r="T98" s="16">
        <f>SUM(T92:T97)</f>
        <v>1</v>
      </c>
      <c r="U98" s="30">
        <f t="shared" si="96"/>
        <v>13.516889392281909</v>
      </c>
      <c r="V98" s="16">
        <f>SUM(V92:V97)</f>
        <v>1</v>
      </c>
      <c r="W98" s="30">
        <f t="shared" ref="W98" si="97">SUM(W92:W97)</f>
        <v>354.49580688471821</v>
      </c>
      <c r="X98" s="3">
        <f t="shared" si="66"/>
        <v>5335.0390159157769</v>
      </c>
      <c r="AA98" s="5" t="s">
        <v>10</v>
      </c>
      <c r="AB98" s="16">
        <f t="shared" si="67"/>
        <v>1</v>
      </c>
      <c r="AC98" s="16">
        <f t="shared" si="68"/>
        <v>1</v>
      </c>
      <c r="AD98" s="16">
        <v>1</v>
      </c>
      <c r="AE98" s="16">
        <f>+H98</f>
        <v>1</v>
      </c>
      <c r="AF98" s="16">
        <f t="shared" si="71"/>
        <v>1</v>
      </c>
      <c r="AG98" s="16">
        <f t="shared" si="72"/>
        <v>1</v>
      </c>
      <c r="AH98" s="16">
        <f t="shared" si="73"/>
        <v>1</v>
      </c>
      <c r="AI98" s="16">
        <f t="shared" si="74"/>
        <v>1</v>
      </c>
      <c r="AJ98" s="16">
        <f t="shared" si="75"/>
        <v>1</v>
      </c>
      <c r="AK98" s="16">
        <f t="shared" si="76"/>
        <v>1</v>
      </c>
      <c r="AN98" s="5" t="s">
        <v>10</v>
      </c>
      <c r="AO98" s="3">
        <f t="shared" si="77"/>
        <v>1679.985807030796</v>
      </c>
      <c r="AP98" s="3">
        <f t="shared" si="78"/>
        <v>960.69128620905167</v>
      </c>
      <c r="AQ98" s="3">
        <f t="shared" si="79"/>
        <v>26.480331238954932</v>
      </c>
      <c r="AR98" s="3">
        <f t="shared" si="80"/>
        <v>10.257143666686154</v>
      </c>
      <c r="AS98" s="3">
        <f t="shared" si="81"/>
        <v>41.914741681421681</v>
      </c>
      <c r="AT98" s="3">
        <f t="shared" si="82"/>
        <v>1112.3508150220555</v>
      </c>
      <c r="AU98" s="3">
        <f t="shared" si="83"/>
        <v>1052.1646638275561</v>
      </c>
      <c r="AV98" s="3">
        <f t="shared" si="84"/>
        <v>83.181530962254058</v>
      </c>
      <c r="AW98" s="3">
        <f t="shared" si="85"/>
        <v>13.516889392281909</v>
      </c>
      <c r="AX98" s="3">
        <f t="shared" si="86"/>
        <v>354.49580688471821</v>
      </c>
      <c r="AY98" s="3">
        <f>SUM(AO98:AX98)</f>
        <v>5335.0390159157769</v>
      </c>
    </row>
    <row r="99" spans="1:52" ht="15.5" x14ac:dyDescent="0.35">
      <c r="A99" s="4" t="s">
        <v>160</v>
      </c>
      <c r="D99" s="4" t="s">
        <v>72</v>
      </c>
      <c r="E99" s="4"/>
      <c r="F99" s="4" t="s">
        <v>73</v>
      </c>
      <c r="G99" s="4"/>
      <c r="H99" s="4" t="s">
        <v>80</v>
      </c>
      <c r="I99" s="4"/>
      <c r="J99" s="4" t="s">
        <v>75</v>
      </c>
      <c r="K99" s="4"/>
      <c r="L99" s="4" t="s">
        <v>76</v>
      </c>
      <c r="M99" s="4"/>
      <c r="N99" s="4" t="s">
        <v>77</v>
      </c>
      <c r="O99" s="4"/>
      <c r="P99" s="4" t="s">
        <v>78</v>
      </c>
      <c r="Q99" s="4"/>
      <c r="R99" s="4" t="s">
        <v>79</v>
      </c>
      <c r="S99" s="4"/>
      <c r="T99" s="4" t="s">
        <v>81</v>
      </c>
      <c r="U99" s="4"/>
      <c r="V99" s="4" t="s">
        <v>9</v>
      </c>
      <c r="X99" s="4" t="s">
        <v>126</v>
      </c>
      <c r="AB99" s="16"/>
      <c r="AC99" s="16"/>
      <c r="AD99" s="16"/>
      <c r="AE99" s="16"/>
      <c r="AF99" s="16"/>
      <c r="AG99" s="16"/>
      <c r="AH99" s="16"/>
      <c r="AI99" s="16"/>
      <c r="AJ99" s="16"/>
      <c r="AK99" s="16"/>
    </row>
    <row r="100" spans="1:52" ht="15.5" x14ac:dyDescent="0.35">
      <c r="A100" s="4" t="s">
        <v>161</v>
      </c>
      <c r="C100" s="8" t="s">
        <v>129</v>
      </c>
      <c r="D100" s="8" t="s">
        <v>130</v>
      </c>
      <c r="E100" s="4" t="s">
        <v>58</v>
      </c>
      <c r="F100" s="8" t="s">
        <v>130</v>
      </c>
      <c r="G100" s="4" t="s">
        <v>58</v>
      </c>
      <c r="H100" s="8" t="s">
        <v>130</v>
      </c>
      <c r="I100" s="4" t="s">
        <v>58</v>
      </c>
      <c r="J100" s="8" t="s">
        <v>130</v>
      </c>
      <c r="K100" s="4" t="s">
        <v>58</v>
      </c>
      <c r="L100" s="8" t="s">
        <v>130</v>
      </c>
      <c r="M100" s="4" t="s">
        <v>58</v>
      </c>
      <c r="N100" s="8" t="s">
        <v>130</v>
      </c>
      <c r="O100" s="4" t="s">
        <v>58</v>
      </c>
      <c r="P100" s="8" t="s">
        <v>130</v>
      </c>
      <c r="Q100" s="4" t="s">
        <v>58</v>
      </c>
      <c r="R100" s="8" t="s">
        <v>130</v>
      </c>
      <c r="S100" s="4" t="s">
        <v>58</v>
      </c>
      <c r="T100" s="8" t="s">
        <v>130</v>
      </c>
      <c r="U100" s="4" t="s">
        <v>58</v>
      </c>
      <c r="V100" s="8" t="s">
        <v>130</v>
      </c>
      <c r="W100" s="4" t="s">
        <v>58</v>
      </c>
      <c r="AA100" s="4" t="s">
        <v>161</v>
      </c>
      <c r="AB100" s="4" t="s">
        <v>0</v>
      </c>
      <c r="AC100" s="4" t="s">
        <v>1</v>
      </c>
      <c r="AD100" s="4" t="s">
        <v>2</v>
      </c>
      <c r="AE100" s="4" t="s">
        <v>3</v>
      </c>
      <c r="AF100" s="4" t="s">
        <v>4</v>
      </c>
      <c r="AG100" s="4" t="s">
        <v>5</v>
      </c>
      <c r="AH100" s="4" t="s">
        <v>6</v>
      </c>
      <c r="AI100" s="4" t="s">
        <v>79</v>
      </c>
      <c r="AJ100" s="4" t="s">
        <v>81</v>
      </c>
      <c r="AK100" s="4" t="s">
        <v>9</v>
      </c>
    </row>
    <row r="101" spans="1:52" ht="15.5" x14ac:dyDescent="0.35">
      <c r="A101" s="5" t="s">
        <v>152</v>
      </c>
      <c r="C101">
        <v>16</v>
      </c>
      <c r="D101" s="16">
        <v>0.8</v>
      </c>
      <c r="E101" s="3">
        <f>+D101*E$62</f>
        <v>0.78653253973581627</v>
      </c>
      <c r="F101" s="16">
        <v>0.8</v>
      </c>
      <c r="G101" s="3">
        <f>+F101*G$62</f>
        <v>0.48249685485852051</v>
      </c>
      <c r="H101" s="16">
        <v>0.8</v>
      </c>
      <c r="I101" s="3">
        <f>+H101*I$62</f>
        <v>1.1866087907782227E-2</v>
      </c>
      <c r="J101" s="16">
        <v>0.8</v>
      </c>
      <c r="K101" s="3">
        <f>+J101*K$62</f>
        <v>6.912799473143042E-3</v>
      </c>
      <c r="L101" s="16">
        <v>0.8</v>
      </c>
      <c r="M101" s="3">
        <f>+L101*M$62</f>
        <v>3.2903820492608059E-2</v>
      </c>
      <c r="N101" s="16">
        <v>0.8</v>
      </c>
      <c r="O101" s="3">
        <f>+N101*O$62</f>
        <v>0.50604521404783465</v>
      </c>
      <c r="P101" s="16">
        <v>0.8</v>
      </c>
      <c r="Q101" s="3">
        <f>+P101*Q$62</f>
        <v>0.60668187801051388</v>
      </c>
      <c r="R101" s="16">
        <v>0.2</v>
      </c>
      <c r="S101" s="3">
        <f>+R101*S$62</f>
        <v>9.2940679957775173E-3</v>
      </c>
      <c r="T101" s="16">
        <v>0.8</v>
      </c>
      <c r="U101" s="3">
        <f>+T101*U$62</f>
        <v>4.2399639452700829E-3</v>
      </c>
      <c r="V101" s="16">
        <v>0.8</v>
      </c>
      <c r="W101" s="3">
        <f>+V101*W$62</f>
        <v>0.2260079764162648</v>
      </c>
      <c r="X101" s="3">
        <f>+W101+U101+S101+Q101+O101+M101+K101+I101+G101+E101</f>
        <v>2.6729812028835309</v>
      </c>
      <c r="AA101" s="5" t="s">
        <v>152</v>
      </c>
      <c r="AB101" s="16">
        <f>+D101</f>
        <v>0.8</v>
      </c>
      <c r="AC101" s="16">
        <f>+F101</f>
        <v>0.8</v>
      </c>
      <c r="AD101" s="16">
        <f>+H101</f>
        <v>0.8</v>
      </c>
      <c r="AE101" s="16">
        <f>+J101</f>
        <v>0.8</v>
      </c>
      <c r="AF101" s="16">
        <f>+L101</f>
        <v>0.8</v>
      </c>
      <c r="AG101" s="16">
        <f>+N101</f>
        <v>0.8</v>
      </c>
      <c r="AH101" s="16">
        <f>+P101</f>
        <v>0.8</v>
      </c>
      <c r="AI101" s="16">
        <f>+R101</f>
        <v>0.2</v>
      </c>
      <c r="AJ101" s="16">
        <f>+T101</f>
        <v>0.8</v>
      </c>
      <c r="AK101" s="16">
        <f>+V101</f>
        <v>0.8</v>
      </c>
    </row>
    <row r="102" spans="1:52" ht="15.5" x14ac:dyDescent="0.35">
      <c r="A102" s="5" t="s">
        <v>153</v>
      </c>
      <c r="C102">
        <v>18</v>
      </c>
      <c r="D102" s="16">
        <v>0.2</v>
      </c>
      <c r="E102" s="3">
        <f>+D102*E$62</f>
        <v>0.19663313493395407</v>
      </c>
      <c r="F102" s="16">
        <v>0.2</v>
      </c>
      <c r="G102" s="3">
        <f>+F102*G$62</f>
        <v>0.12062421371463013</v>
      </c>
      <c r="H102" s="16">
        <v>0.2</v>
      </c>
      <c r="I102" s="3">
        <f>+H102*I$62</f>
        <v>2.9665219769455567E-3</v>
      </c>
      <c r="J102" s="16">
        <v>0.2</v>
      </c>
      <c r="K102" s="3">
        <f>+J102*K$62</f>
        <v>1.7281998682857605E-3</v>
      </c>
      <c r="L102" s="16">
        <v>0.2</v>
      </c>
      <c r="M102" s="3">
        <f>+L102*M$62</f>
        <v>8.2259551231520147E-3</v>
      </c>
      <c r="N102" s="16">
        <v>0.2</v>
      </c>
      <c r="O102" s="3">
        <f>+N102*O$62</f>
        <v>0.12651130351195866</v>
      </c>
      <c r="P102" s="16">
        <v>0.2</v>
      </c>
      <c r="Q102" s="3">
        <f>+P102*Q$62</f>
        <v>0.15167046950262847</v>
      </c>
      <c r="R102" s="16">
        <v>0.8</v>
      </c>
      <c r="S102" s="3">
        <f>+R102*S$62</f>
        <v>3.7176271983110069E-2</v>
      </c>
      <c r="T102" s="16">
        <v>0.2</v>
      </c>
      <c r="U102" s="3">
        <f>+T102*U$62</f>
        <v>1.0599909863175207E-3</v>
      </c>
      <c r="V102" s="16">
        <v>0.2</v>
      </c>
      <c r="W102" s="3">
        <f>+V102*W$62</f>
        <v>5.65019941040662E-2</v>
      </c>
      <c r="X102" s="3">
        <f>+W102+U102+S102+Q102+O102+M102+K102+I102+G102+E102</f>
        <v>0.70309805570504846</v>
      </c>
      <c r="AA102" s="5" t="s">
        <v>153</v>
      </c>
      <c r="AB102" s="16">
        <f>+D102</f>
        <v>0.2</v>
      </c>
      <c r="AC102" s="16">
        <f>+F102</f>
        <v>0.2</v>
      </c>
      <c r="AD102" s="16">
        <f>+H102</f>
        <v>0.2</v>
      </c>
      <c r="AE102" s="16">
        <f>+J102</f>
        <v>0.2</v>
      </c>
      <c r="AF102" s="16">
        <f>+L102</f>
        <v>0.2</v>
      </c>
      <c r="AG102" s="16">
        <f>+N102</f>
        <v>0.2</v>
      </c>
      <c r="AH102" s="16">
        <f>+P102</f>
        <v>0.2</v>
      </c>
      <c r="AI102" s="16">
        <f>+R102</f>
        <v>0.8</v>
      </c>
      <c r="AJ102" s="16">
        <f>+T102</f>
        <v>0.2</v>
      </c>
      <c r="AK102" s="16">
        <f>+V102</f>
        <v>0.2</v>
      </c>
    </row>
    <row r="103" spans="1:52" ht="15.5" x14ac:dyDescent="0.35">
      <c r="A103" s="5" t="s">
        <v>10</v>
      </c>
      <c r="D103" s="16">
        <f t="shared" ref="D103:X103" si="98">SUM(D101:D102)</f>
        <v>1</v>
      </c>
      <c r="E103" s="3">
        <f t="shared" si="98"/>
        <v>0.98316567466977034</v>
      </c>
      <c r="F103" s="16">
        <f t="shared" si="98"/>
        <v>1</v>
      </c>
      <c r="G103" s="3">
        <f t="shared" si="98"/>
        <v>0.60312106857315062</v>
      </c>
      <c r="H103" s="16">
        <f t="shared" si="98"/>
        <v>1</v>
      </c>
      <c r="I103" s="3">
        <f t="shared" si="98"/>
        <v>1.4832609884727784E-2</v>
      </c>
      <c r="J103" s="16">
        <f t="shared" si="98"/>
        <v>1</v>
      </c>
      <c r="K103" s="3">
        <f t="shared" si="98"/>
        <v>8.6409993414288018E-3</v>
      </c>
      <c r="L103" s="16">
        <f t="shared" si="98"/>
        <v>1</v>
      </c>
      <c r="M103" s="3">
        <f t="shared" si="98"/>
        <v>4.1129775615760075E-2</v>
      </c>
      <c r="N103" s="16">
        <f t="shared" si="98"/>
        <v>1</v>
      </c>
      <c r="O103" s="3">
        <f t="shared" si="98"/>
        <v>0.63255651755979336</v>
      </c>
      <c r="P103" s="16">
        <f t="shared" si="98"/>
        <v>1</v>
      </c>
      <c r="Q103" s="3">
        <f t="shared" si="98"/>
        <v>0.7583523475131424</v>
      </c>
      <c r="R103" s="16">
        <f t="shared" ref="R103" si="99">SUM(R101:R102)</f>
        <v>1</v>
      </c>
      <c r="S103" s="3">
        <f t="shared" si="98"/>
        <v>4.6470339978887588E-2</v>
      </c>
      <c r="T103" s="16">
        <f t="shared" ref="T103" si="100">SUM(T101:T102)</f>
        <v>1</v>
      </c>
      <c r="U103" s="3">
        <f t="shared" si="98"/>
        <v>5.2999549315876039E-3</v>
      </c>
      <c r="V103" s="16">
        <f t="shared" ref="V103" si="101">SUM(V101:V102)</f>
        <v>1</v>
      </c>
      <c r="W103" s="3">
        <f t="shared" si="98"/>
        <v>0.282509970520331</v>
      </c>
      <c r="X103" s="3">
        <f t="shared" si="98"/>
        <v>3.3760792585885793</v>
      </c>
      <c r="AA103" s="5" t="s">
        <v>10</v>
      </c>
      <c r="AB103" s="16">
        <f>+D103</f>
        <v>1</v>
      </c>
      <c r="AC103" s="16">
        <f>+F103</f>
        <v>1</v>
      </c>
      <c r="AD103" s="16">
        <f>+G103</f>
        <v>0.60312106857315062</v>
      </c>
      <c r="AE103" s="16">
        <f>+H103</f>
        <v>1</v>
      </c>
      <c r="AF103" s="16">
        <f>+L103</f>
        <v>1</v>
      </c>
      <c r="AG103" s="16">
        <f>+N103</f>
        <v>1</v>
      </c>
      <c r="AH103" s="16">
        <f>+P103</f>
        <v>1</v>
      </c>
      <c r="AI103" s="16">
        <f>+R103</f>
        <v>1</v>
      </c>
      <c r="AJ103" s="16">
        <f>+T103</f>
        <v>1</v>
      </c>
      <c r="AK103" s="16">
        <f>+V103</f>
        <v>1</v>
      </c>
    </row>
    <row r="104" spans="1:52" ht="15.5" x14ac:dyDescent="0.35">
      <c r="A104" s="5"/>
      <c r="D104" s="16"/>
      <c r="E104" s="3"/>
      <c r="F104" s="16"/>
      <c r="G104" s="3"/>
      <c r="H104" s="16"/>
      <c r="I104" s="3"/>
      <c r="J104" s="16"/>
      <c r="K104" s="3"/>
      <c r="L104" s="16"/>
      <c r="M104" s="3"/>
      <c r="N104" s="16"/>
      <c r="O104" s="3"/>
      <c r="P104" s="16"/>
      <c r="Q104" s="3"/>
      <c r="R104" s="16"/>
      <c r="S104" s="3"/>
      <c r="T104" s="16"/>
      <c r="U104" s="3"/>
      <c r="V104" s="16"/>
      <c r="W104" s="3"/>
      <c r="X104" s="3"/>
      <c r="AA104" s="5"/>
    </row>
    <row r="105" spans="1:52" ht="15.5" x14ac:dyDescent="0.35">
      <c r="A105" s="4" t="s">
        <v>162</v>
      </c>
      <c r="D105" s="16"/>
      <c r="E105" s="3"/>
      <c r="F105" s="16"/>
      <c r="G105" s="3"/>
      <c r="H105" s="3"/>
      <c r="I105" s="3"/>
      <c r="J105" s="3"/>
      <c r="K105" s="3"/>
      <c r="L105" s="3"/>
      <c r="M105" s="3"/>
      <c r="N105" s="3"/>
      <c r="O105" s="3"/>
      <c r="P105" s="3"/>
      <c r="Q105" s="3"/>
      <c r="R105" s="3"/>
      <c r="S105" s="3"/>
      <c r="T105" s="3"/>
      <c r="U105" s="3"/>
      <c r="V105" s="3"/>
      <c r="W105" s="3"/>
      <c r="X105" s="3"/>
      <c r="AA105" s="4" t="s">
        <v>163</v>
      </c>
      <c r="AB105" s="4" t="s">
        <v>0</v>
      </c>
      <c r="AC105" s="4" t="s">
        <v>1</v>
      </c>
      <c r="AD105" s="4" t="s">
        <v>2</v>
      </c>
      <c r="AE105" s="4" t="s">
        <v>3</v>
      </c>
      <c r="AF105" s="4" t="s">
        <v>4</v>
      </c>
      <c r="AG105" s="4" t="s">
        <v>5</v>
      </c>
      <c r="AH105" s="4" t="s">
        <v>6</v>
      </c>
      <c r="AI105" s="4" t="s">
        <v>7</v>
      </c>
      <c r="AJ105" s="4" t="s">
        <v>8</v>
      </c>
      <c r="AK105" s="4" t="s">
        <v>9</v>
      </c>
      <c r="AL105" t="s">
        <v>126</v>
      </c>
      <c r="AN105" s="4" t="s">
        <v>164</v>
      </c>
      <c r="AO105" s="4" t="s">
        <v>0</v>
      </c>
      <c r="AP105" s="4" t="s">
        <v>1</v>
      </c>
      <c r="AQ105" s="4" t="s">
        <v>2</v>
      </c>
      <c r="AR105" s="4" t="s">
        <v>3</v>
      </c>
      <c r="AS105" s="4" t="s">
        <v>4</v>
      </c>
      <c r="AT105" s="4" t="s">
        <v>5</v>
      </c>
      <c r="AU105" s="4" t="s">
        <v>6</v>
      </c>
      <c r="AV105" s="4" t="s">
        <v>7</v>
      </c>
      <c r="AW105" s="4" t="s">
        <v>8</v>
      </c>
      <c r="AX105" s="4" t="s">
        <v>9</v>
      </c>
      <c r="AY105" s="4" t="s">
        <v>10</v>
      </c>
    </row>
    <row r="106" spans="1:52" ht="15.5" x14ac:dyDescent="0.35">
      <c r="A106" s="5" t="s">
        <v>165</v>
      </c>
      <c r="B106" t="s">
        <v>166</v>
      </c>
      <c r="C106">
        <v>15</v>
      </c>
      <c r="D106" s="16">
        <v>0.35</v>
      </c>
      <c r="E106" s="3">
        <f>+D106*(E$40-E$103)</f>
        <v>264.354342886496</v>
      </c>
      <c r="F106" s="16">
        <v>0.35</v>
      </c>
      <c r="G106" s="3">
        <f t="shared" ref="G106:G113" si="102">+F106*(G$40-G$103)</f>
        <v>162.16765685723226</v>
      </c>
      <c r="H106" s="16">
        <v>0.1</v>
      </c>
      <c r="I106" s="3">
        <f t="shared" ref="I106:I113" si="103">+H106*(I$40-I$103)</f>
        <v>1.1394867301444336</v>
      </c>
      <c r="J106" s="16">
        <v>0.1</v>
      </c>
      <c r="K106" s="3">
        <f t="shared" ref="K106:K113" si="104">+J106*(K$40-K$103)</f>
        <v>0.66382815709884202</v>
      </c>
      <c r="L106" s="16">
        <v>0.3</v>
      </c>
      <c r="M106" s="3">
        <f t="shared" ref="M106:M113" si="105">+L106*(M$40-M$103)</f>
        <v>9.4791477478752864</v>
      </c>
      <c r="N106" s="16">
        <v>0.1</v>
      </c>
      <c r="O106" s="3">
        <f t="shared" ref="O106:O113" si="106">+N106*(O$40-O$103)</f>
        <v>48.594938006689659</v>
      </c>
      <c r="P106" s="16">
        <v>0.1</v>
      </c>
      <c r="Q106" s="3">
        <f t="shared" ref="Q106:Q113" si="107">+P106*(Q$40-Q$103)</f>
        <v>58.258960727798105</v>
      </c>
      <c r="R106" s="16">
        <v>0.05</v>
      </c>
      <c r="S106" s="3">
        <f t="shared" ref="S106:S113" si="108">+R106*(S$40-S$103)</f>
        <v>1.7849972514198091</v>
      </c>
      <c r="T106" s="16">
        <v>0</v>
      </c>
      <c r="U106" s="3">
        <f t="shared" ref="U106:U113" si="109">+T106*(U$40-U$103)</f>
        <v>0</v>
      </c>
      <c r="V106" s="16">
        <v>0</v>
      </c>
      <c r="W106" s="3">
        <f t="shared" ref="W106:W113" si="110">+V106*(W$40-W$103)</f>
        <v>0</v>
      </c>
      <c r="X106" s="3">
        <f>+W106+U106+S106+Q106+O106+M106+K106+I106+G106+E106</f>
        <v>546.44335836475443</v>
      </c>
      <c r="AA106" s="5" t="s">
        <v>165</v>
      </c>
      <c r="AB106" s="16">
        <f t="shared" ref="AB106:AB113" si="111">+D106</f>
        <v>0.35</v>
      </c>
      <c r="AC106" s="16">
        <f t="shared" ref="AC106:AC113" si="112">+F106</f>
        <v>0.35</v>
      </c>
      <c r="AD106" s="16">
        <f t="shared" ref="AD106:AD113" si="113">+H106</f>
        <v>0.1</v>
      </c>
      <c r="AE106" s="16">
        <f t="shared" ref="AE106:AE111" si="114">+J106</f>
        <v>0.1</v>
      </c>
      <c r="AF106" s="16">
        <f t="shared" ref="AF106:AF113" si="115">+L106</f>
        <v>0.3</v>
      </c>
      <c r="AG106" s="16">
        <f t="shared" ref="AG106:AG113" si="116">+N106</f>
        <v>0.1</v>
      </c>
      <c r="AH106" s="16">
        <f t="shared" ref="AH106:AH113" si="117">+P106</f>
        <v>0.1</v>
      </c>
      <c r="AI106" s="16">
        <f t="shared" ref="AI106:AI113" si="118">+R106</f>
        <v>0.05</v>
      </c>
      <c r="AJ106" s="16">
        <f t="shared" ref="AJ106:AJ113" si="119">+T106</f>
        <v>0</v>
      </c>
      <c r="AK106" s="16">
        <f t="shared" ref="AK106:AK113" si="120">+V106</f>
        <v>0</v>
      </c>
      <c r="AN106" s="5" t="s">
        <v>165</v>
      </c>
      <c r="AO106" s="3">
        <f t="shared" ref="AO106:AO113" si="121">+E106</f>
        <v>264.354342886496</v>
      </c>
      <c r="AP106" s="3">
        <f t="shared" ref="AP106:AP113" si="122">+G106</f>
        <v>162.16765685723226</v>
      </c>
      <c r="AQ106" s="3">
        <f t="shared" ref="AQ106:AQ113" si="123">+I106</f>
        <v>1.1394867301444336</v>
      </c>
      <c r="AR106" s="3">
        <f t="shared" ref="AR106:AR113" si="124">+K106</f>
        <v>0.66382815709884202</v>
      </c>
      <c r="AS106" s="3">
        <f t="shared" ref="AS106:AS113" si="125">+M106</f>
        <v>9.4791477478752864</v>
      </c>
      <c r="AT106" s="3">
        <f t="shared" ref="AT106:AT113" si="126">+O106</f>
        <v>48.594938006689659</v>
      </c>
      <c r="AU106" s="3">
        <f t="shared" ref="AU106:AU113" si="127">+Q106</f>
        <v>58.258960727798105</v>
      </c>
      <c r="AV106" s="3">
        <f t="shared" ref="AV106:AV113" si="128">+S106</f>
        <v>1.7849972514198091</v>
      </c>
      <c r="AW106" s="3">
        <f t="shared" ref="AW106:AW113" si="129">+U106</f>
        <v>0</v>
      </c>
      <c r="AX106" s="3">
        <f t="shared" ref="AX106:AX113" si="130">+W106</f>
        <v>0</v>
      </c>
      <c r="AY106" s="3">
        <f>SUM(AO106:AX106)</f>
        <v>546.44335836475443</v>
      </c>
    </row>
    <row r="107" spans="1:52" ht="15.5" x14ac:dyDescent="0.35">
      <c r="A107" s="5" t="s">
        <v>168</v>
      </c>
      <c r="B107" t="s">
        <v>169</v>
      </c>
      <c r="C107">
        <v>25</v>
      </c>
      <c r="D107" s="16">
        <v>0</v>
      </c>
      <c r="E107" s="3">
        <f t="shared" ref="E107:E113" si="131">+D107*(E$40-E$103)</f>
        <v>0</v>
      </c>
      <c r="F107" s="16">
        <v>0</v>
      </c>
      <c r="G107" s="3">
        <f t="shared" si="102"/>
        <v>0</v>
      </c>
      <c r="H107" s="16">
        <v>0.1</v>
      </c>
      <c r="I107" s="3">
        <f t="shared" si="103"/>
        <v>1.1394867301444336</v>
      </c>
      <c r="J107" s="16">
        <v>0.1</v>
      </c>
      <c r="K107" s="3">
        <f t="shared" si="104"/>
        <v>0.66382815709884202</v>
      </c>
      <c r="L107" s="16">
        <v>0</v>
      </c>
      <c r="M107" s="3">
        <f t="shared" si="105"/>
        <v>0</v>
      </c>
      <c r="N107" s="16">
        <v>0.05</v>
      </c>
      <c r="O107" s="3">
        <f t="shared" si="106"/>
        <v>24.29746900334483</v>
      </c>
      <c r="P107" s="16">
        <v>0.05</v>
      </c>
      <c r="Q107" s="3">
        <f t="shared" si="107"/>
        <v>29.129480363899052</v>
      </c>
      <c r="R107" s="16">
        <v>0.05</v>
      </c>
      <c r="S107" s="3">
        <f t="shared" si="108"/>
        <v>1.7849972514198091</v>
      </c>
      <c r="T107" s="16">
        <v>0</v>
      </c>
      <c r="U107" s="3">
        <f t="shared" si="109"/>
        <v>0</v>
      </c>
      <c r="V107" s="16">
        <v>0</v>
      </c>
      <c r="W107" s="3">
        <f t="shared" si="110"/>
        <v>0</v>
      </c>
      <c r="X107" s="3">
        <f>+W107+U107+S107+Q107+O107+M107+K107+I107+G107+E107</f>
        <v>57.015261505906963</v>
      </c>
      <c r="Y107" s="3">
        <f>+X106+X107</f>
        <v>603.45861987066144</v>
      </c>
      <c r="Z107" s="24">
        <f>+Y107/(X$48-X$49-X77-X85)</f>
        <v>0.54090838370676719</v>
      </c>
      <c r="AA107" s="5" t="s">
        <v>168</v>
      </c>
      <c r="AB107" s="16">
        <f t="shared" si="111"/>
        <v>0</v>
      </c>
      <c r="AC107" s="16">
        <f t="shared" si="112"/>
        <v>0</v>
      </c>
      <c r="AD107" s="16">
        <f t="shared" si="113"/>
        <v>0.1</v>
      </c>
      <c r="AE107" s="16">
        <f t="shared" si="114"/>
        <v>0.1</v>
      </c>
      <c r="AF107" s="16">
        <f t="shared" si="115"/>
        <v>0</v>
      </c>
      <c r="AG107" s="16">
        <f t="shared" si="116"/>
        <v>0.05</v>
      </c>
      <c r="AH107" s="16">
        <f t="shared" si="117"/>
        <v>0.05</v>
      </c>
      <c r="AI107" s="16">
        <f t="shared" si="118"/>
        <v>0.05</v>
      </c>
      <c r="AJ107" s="16">
        <f t="shared" si="119"/>
        <v>0</v>
      </c>
      <c r="AK107" s="16">
        <f t="shared" si="120"/>
        <v>0</v>
      </c>
      <c r="AN107" s="5" t="s">
        <v>168</v>
      </c>
      <c r="AO107" s="3">
        <f t="shared" si="121"/>
        <v>0</v>
      </c>
      <c r="AP107" s="3">
        <f t="shared" si="122"/>
        <v>0</v>
      </c>
      <c r="AQ107" s="3">
        <f t="shared" si="123"/>
        <v>1.1394867301444336</v>
      </c>
      <c r="AR107" s="3">
        <f t="shared" si="124"/>
        <v>0.66382815709884202</v>
      </c>
      <c r="AS107" s="3">
        <f t="shared" si="125"/>
        <v>0</v>
      </c>
      <c r="AT107" s="3">
        <f t="shared" si="126"/>
        <v>24.29746900334483</v>
      </c>
      <c r="AU107" s="3">
        <f t="shared" si="127"/>
        <v>29.129480363899052</v>
      </c>
      <c r="AV107" s="3">
        <f t="shared" si="128"/>
        <v>1.7849972514198091</v>
      </c>
      <c r="AW107" s="3">
        <f t="shared" si="129"/>
        <v>0</v>
      </c>
      <c r="AX107" s="3">
        <f t="shared" si="130"/>
        <v>0</v>
      </c>
      <c r="AY107" s="3">
        <f t="shared" ref="AY107:AY113" si="132">SUM(AO107:AX107)</f>
        <v>57.015261505906963</v>
      </c>
      <c r="AZ107" s="3">
        <f>+AY106+AY107</f>
        <v>603.45861987066144</v>
      </c>
    </row>
    <row r="108" spans="1:52" ht="15.5" x14ac:dyDescent="0.35">
      <c r="A108" s="5" t="s">
        <v>156</v>
      </c>
      <c r="B108" t="s">
        <v>143</v>
      </c>
      <c r="C108">
        <v>25</v>
      </c>
      <c r="D108" s="16">
        <v>0.05</v>
      </c>
      <c r="E108" s="3">
        <f t="shared" si="131"/>
        <v>37.764906126642295</v>
      </c>
      <c r="F108" s="16">
        <v>0.05</v>
      </c>
      <c r="G108" s="3">
        <f t="shared" si="102"/>
        <v>23.166808122461752</v>
      </c>
      <c r="H108" s="16">
        <v>0</v>
      </c>
      <c r="I108" s="3">
        <f t="shared" si="103"/>
        <v>0</v>
      </c>
      <c r="J108" s="16">
        <v>0</v>
      </c>
      <c r="K108" s="3">
        <f t="shared" si="104"/>
        <v>0</v>
      </c>
      <c r="L108" s="16">
        <v>0.1</v>
      </c>
      <c r="M108" s="3">
        <f t="shared" si="105"/>
        <v>3.1597159159584294</v>
      </c>
      <c r="N108" s="16">
        <v>0</v>
      </c>
      <c r="O108" s="3">
        <f t="shared" si="106"/>
        <v>0</v>
      </c>
      <c r="P108" s="16">
        <v>0.2</v>
      </c>
      <c r="Q108" s="3">
        <f t="shared" si="107"/>
        <v>116.51792145559621</v>
      </c>
      <c r="R108" s="16">
        <v>0.2</v>
      </c>
      <c r="S108" s="3">
        <f t="shared" si="108"/>
        <v>7.1399890056792366</v>
      </c>
      <c r="T108" s="16">
        <v>0.2</v>
      </c>
      <c r="U108" s="3">
        <f t="shared" si="109"/>
        <v>0.81431769079639071</v>
      </c>
      <c r="V108" s="16">
        <v>0.2</v>
      </c>
      <c r="W108" s="3">
        <f t="shared" si="110"/>
        <v>43.406570393639171</v>
      </c>
      <c r="X108" s="3">
        <f>+W108+U108+S108+Q108+O108+M108+K108+I108+G108+E108</f>
        <v>231.97022871077348</v>
      </c>
      <c r="AA108" s="5" t="s">
        <v>156</v>
      </c>
      <c r="AB108" s="16">
        <f t="shared" si="111"/>
        <v>0.05</v>
      </c>
      <c r="AC108" s="16">
        <f t="shared" si="112"/>
        <v>0.05</v>
      </c>
      <c r="AD108" s="16">
        <f t="shared" si="113"/>
        <v>0</v>
      </c>
      <c r="AE108" s="16">
        <f t="shared" si="114"/>
        <v>0</v>
      </c>
      <c r="AF108" s="16">
        <f t="shared" si="115"/>
        <v>0.1</v>
      </c>
      <c r="AG108" s="16">
        <f t="shared" si="116"/>
        <v>0</v>
      </c>
      <c r="AH108" s="16">
        <f t="shared" si="117"/>
        <v>0.2</v>
      </c>
      <c r="AI108" s="16">
        <f t="shared" si="118"/>
        <v>0.2</v>
      </c>
      <c r="AJ108" s="16">
        <f t="shared" si="119"/>
        <v>0.2</v>
      </c>
      <c r="AK108" s="16">
        <f t="shared" si="120"/>
        <v>0.2</v>
      </c>
      <c r="AN108" s="5" t="s">
        <v>156</v>
      </c>
      <c r="AO108" s="3">
        <f t="shared" si="121"/>
        <v>37.764906126642295</v>
      </c>
      <c r="AP108" s="3">
        <f t="shared" si="122"/>
        <v>23.166808122461752</v>
      </c>
      <c r="AQ108" s="3">
        <f t="shared" si="123"/>
        <v>0</v>
      </c>
      <c r="AR108" s="3">
        <f t="shared" si="124"/>
        <v>0</v>
      </c>
      <c r="AS108" s="3">
        <f t="shared" si="125"/>
        <v>3.1597159159584294</v>
      </c>
      <c r="AT108" s="3">
        <f t="shared" si="126"/>
        <v>0</v>
      </c>
      <c r="AU108" s="3">
        <f t="shared" si="127"/>
        <v>116.51792145559621</v>
      </c>
      <c r="AV108" s="3">
        <f t="shared" si="128"/>
        <v>7.1399890056792366</v>
      </c>
      <c r="AW108" s="3">
        <f t="shared" si="129"/>
        <v>0.81431769079639071</v>
      </c>
      <c r="AX108" s="3">
        <f t="shared" si="130"/>
        <v>43.406570393639171</v>
      </c>
      <c r="AY108" s="3">
        <f t="shared" si="132"/>
        <v>231.97022871077348</v>
      </c>
    </row>
    <row r="109" spans="1:52" ht="15.5" x14ac:dyDescent="0.35">
      <c r="A109" s="5" t="s">
        <v>170</v>
      </c>
      <c r="B109" t="s">
        <v>140</v>
      </c>
      <c r="C109">
        <v>25</v>
      </c>
      <c r="D109" s="16">
        <v>0.05</v>
      </c>
      <c r="E109" s="3">
        <f t="shared" si="131"/>
        <v>37.764906126642295</v>
      </c>
      <c r="F109" s="16">
        <v>0.05</v>
      </c>
      <c r="G109" s="3">
        <f t="shared" si="102"/>
        <v>23.166808122461752</v>
      </c>
      <c r="H109" s="16">
        <v>0.1</v>
      </c>
      <c r="I109" s="3">
        <f t="shared" si="103"/>
        <v>1.1394867301444336</v>
      </c>
      <c r="J109" s="16">
        <v>0.1</v>
      </c>
      <c r="K109" s="3">
        <f t="shared" si="104"/>
        <v>0.66382815709884202</v>
      </c>
      <c r="L109" s="16">
        <v>0.1</v>
      </c>
      <c r="M109" s="3">
        <f t="shared" si="105"/>
        <v>3.1597159159584294</v>
      </c>
      <c r="N109" s="16">
        <v>0.15</v>
      </c>
      <c r="O109" s="3">
        <v>0</v>
      </c>
      <c r="P109" s="16">
        <v>0.1</v>
      </c>
      <c r="Q109" s="3">
        <f t="shared" si="107"/>
        <v>58.258960727798105</v>
      </c>
      <c r="R109" s="16">
        <v>0.1</v>
      </c>
      <c r="S109" s="3">
        <f t="shared" si="108"/>
        <v>3.5699945028396183</v>
      </c>
      <c r="T109" s="16">
        <v>0.1</v>
      </c>
      <c r="U109" s="3">
        <f t="shared" si="109"/>
        <v>0.40715884539819536</v>
      </c>
      <c r="V109" s="16">
        <v>0.1</v>
      </c>
      <c r="W109" s="3">
        <f t="shared" si="110"/>
        <v>21.703285196819586</v>
      </c>
      <c r="X109" s="3">
        <f t="shared" ref="X109:X111" si="133">+W109+U109+S109+Q109+O109+M109+K109+I109+G109+E109</f>
        <v>149.83414432516128</v>
      </c>
      <c r="AA109" s="5" t="s">
        <v>170</v>
      </c>
      <c r="AB109" s="16">
        <f t="shared" si="111"/>
        <v>0.05</v>
      </c>
      <c r="AC109" s="16">
        <f t="shared" si="112"/>
        <v>0.05</v>
      </c>
      <c r="AD109" s="16">
        <f t="shared" si="113"/>
        <v>0.1</v>
      </c>
      <c r="AE109" s="16">
        <f t="shared" si="114"/>
        <v>0.1</v>
      </c>
      <c r="AF109" s="16">
        <f t="shared" si="115"/>
        <v>0.1</v>
      </c>
      <c r="AG109" s="16">
        <f t="shared" si="116"/>
        <v>0.15</v>
      </c>
      <c r="AH109" s="16">
        <f t="shared" si="117"/>
        <v>0.1</v>
      </c>
      <c r="AI109" s="16">
        <f t="shared" si="118"/>
        <v>0.1</v>
      </c>
      <c r="AJ109" s="16">
        <f t="shared" si="119"/>
        <v>0.1</v>
      </c>
      <c r="AK109" s="16">
        <f t="shared" si="120"/>
        <v>0.1</v>
      </c>
      <c r="AN109" s="5" t="s">
        <v>170</v>
      </c>
      <c r="AO109" s="3">
        <f t="shared" si="121"/>
        <v>37.764906126642295</v>
      </c>
      <c r="AP109" s="3">
        <f t="shared" si="122"/>
        <v>23.166808122461752</v>
      </c>
      <c r="AQ109" s="3">
        <f t="shared" si="123"/>
        <v>1.1394867301444336</v>
      </c>
      <c r="AR109" s="3">
        <f t="shared" si="124"/>
        <v>0.66382815709884202</v>
      </c>
      <c r="AS109" s="3">
        <f t="shared" si="125"/>
        <v>3.1597159159584294</v>
      </c>
      <c r="AT109" s="3">
        <f t="shared" si="126"/>
        <v>0</v>
      </c>
      <c r="AU109" s="3">
        <f t="shared" si="127"/>
        <v>58.258960727798105</v>
      </c>
      <c r="AV109" s="3">
        <f t="shared" si="128"/>
        <v>3.5699945028396183</v>
      </c>
      <c r="AW109" s="3">
        <f t="shared" si="129"/>
        <v>0.40715884539819536</v>
      </c>
      <c r="AX109" s="3">
        <f t="shared" si="130"/>
        <v>21.703285196819586</v>
      </c>
      <c r="AY109" s="3">
        <f t="shared" si="132"/>
        <v>149.83414432516125</v>
      </c>
    </row>
    <row r="110" spans="1:52" ht="15.5" x14ac:dyDescent="0.35">
      <c r="A110" s="5" t="s">
        <v>158</v>
      </c>
      <c r="B110" t="s">
        <v>143</v>
      </c>
      <c r="C110">
        <v>25</v>
      </c>
      <c r="D110" s="16">
        <v>0.1</v>
      </c>
      <c r="E110" s="3">
        <f t="shared" si="131"/>
        <v>75.529812253284589</v>
      </c>
      <c r="F110" s="16">
        <v>0.05</v>
      </c>
      <c r="G110" s="3">
        <f t="shared" si="102"/>
        <v>23.166808122461752</v>
      </c>
      <c r="H110" s="16">
        <v>0.1</v>
      </c>
      <c r="I110" s="3">
        <f t="shared" si="103"/>
        <v>1.1394867301444336</v>
      </c>
      <c r="J110" s="16">
        <v>0.1</v>
      </c>
      <c r="K110" s="3">
        <f t="shared" si="104"/>
        <v>0.66382815709884202</v>
      </c>
      <c r="L110" s="16">
        <v>0.1</v>
      </c>
      <c r="M110" s="3">
        <f t="shared" si="105"/>
        <v>3.1597159159584294</v>
      </c>
      <c r="N110" s="16">
        <v>0.1</v>
      </c>
      <c r="O110" s="3">
        <f t="shared" si="106"/>
        <v>48.594938006689659</v>
      </c>
      <c r="P110" s="16">
        <v>0.1</v>
      </c>
      <c r="Q110" s="3">
        <f t="shared" si="107"/>
        <v>58.258960727798105</v>
      </c>
      <c r="R110" s="16">
        <v>0.1</v>
      </c>
      <c r="S110" s="3">
        <f t="shared" si="108"/>
        <v>3.5699945028396183</v>
      </c>
      <c r="T110" s="16">
        <v>0.1</v>
      </c>
      <c r="U110" s="3">
        <f t="shared" si="109"/>
        <v>0.40715884539819536</v>
      </c>
      <c r="V110" s="16">
        <v>0.1</v>
      </c>
      <c r="W110" s="3">
        <f t="shared" si="110"/>
        <v>21.703285196819586</v>
      </c>
      <c r="X110" s="3">
        <f t="shared" si="133"/>
        <v>236.19398845849321</v>
      </c>
      <c r="AA110" s="5" t="s">
        <v>158</v>
      </c>
      <c r="AB110" s="16">
        <f t="shared" si="111"/>
        <v>0.1</v>
      </c>
      <c r="AC110" s="16">
        <f t="shared" si="112"/>
        <v>0.05</v>
      </c>
      <c r="AD110" s="16">
        <f t="shared" si="113"/>
        <v>0.1</v>
      </c>
      <c r="AE110" s="16">
        <f t="shared" si="114"/>
        <v>0.1</v>
      </c>
      <c r="AF110" s="16">
        <f t="shared" si="115"/>
        <v>0.1</v>
      </c>
      <c r="AG110" s="16">
        <f t="shared" si="116"/>
        <v>0.1</v>
      </c>
      <c r="AH110" s="16">
        <f t="shared" si="117"/>
        <v>0.1</v>
      </c>
      <c r="AI110" s="16">
        <f t="shared" si="118"/>
        <v>0.1</v>
      </c>
      <c r="AJ110" s="16">
        <f t="shared" si="119"/>
        <v>0.1</v>
      </c>
      <c r="AK110" s="16">
        <f t="shared" si="120"/>
        <v>0.1</v>
      </c>
      <c r="AN110" s="5" t="s">
        <v>158</v>
      </c>
      <c r="AO110" s="3">
        <f t="shared" si="121"/>
        <v>75.529812253284589</v>
      </c>
      <c r="AP110" s="3">
        <f t="shared" si="122"/>
        <v>23.166808122461752</v>
      </c>
      <c r="AQ110" s="3">
        <f t="shared" si="123"/>
        <v>1.1394867301444336</v>
      </c>
      <c r="AR110" s="3">
        <f t="shared" si="124"/>
        <v>0.66382815709884202</v>
      </c>
      <c r="AS110" s="3">
        <f t="shared" si="125"/>
        <v>3.1597159159584294</v>
      </c>
      <c r="AT110" s="3">
        <f t="shared" si="126"/>
        <v>48.594938006689659</v>
      </c>
      <c r="AU110" s="3">
        <f t="shared" si="127"/>
        <v>58.258960727798105</v>
      </c>
      <c r="AV110" s="3">
        <f t="shared" si="128"/>
        <v>3.5699945028396183</v>
      </c>
      <c r="AW110" s="3">
        <f t="shared" si="129"/>
        <v>0.40715884539819536</v>
      </c>
      <c r="AX110" s="3">
        <f t="shared" si="130"/>
        <v>21.703285196819586</v>
      </c>
      <c r="AY110" s="3">
        <f t="shared" si="132"/>
        <v>236.19398845849321</v>
      </c>
    </row>
    <row r="111" spans="1:52" ht="15.5" x14ac:dyDescent="0.35">
      <c r="A111" s="5" t="s">
        <v>159</v>
      </c>
      <c r="B111" t="s">
        <v>143</v>
      </c>
      <c r="C111">
        <v>25</v>
      </c>
      <c r="D111" s="16">
        <v>0</v>
      </c>
      <c r="E111" s="3">
        <f t="shared" si="131"/>
        <v>0</v>
      </c>
      <c r="F111" s="16">
        <v>0</v>
      </c>
      <c r="G111" s="3">
        <f t="shared" si="102"/>
        <v>0</v>
      </c>
      <c r="H111" s="16">
        <v>0</v>
      </c>
      <c r="I111" s="3">
        <f t="shared" si="103"/>
        <v>0</v>
      </c>
      <c r="J111" s="16">
        <v>0</v>
      </c>
      <c r="K111" s="3">
        <f t="shared" si="104"/>
        <v>0</v>
      </c>
      <c r="L111" s="16">
        <v>0</v>
      </c>
      <c r="M111" s="3">
        <f t="shared" si="105"/>
        <v>0</v>
      </c>
      <c r="N111" s="16">
        <v>0</v>
      </c>
      <c r="O111" s="3">
        <f t="shared" si="106"/>
        <v>0</v>
      </c>
      <c r="P111" s="16">
        <v>0</v>
      </c>
      <c r="Q111" s="3">
        <f t="shared" si="107"/>
        <v>0</v>
      </c>
      <c r="R111" s="16">
        <v>0</v>
      </c>
      <c r="S111" s="3">
        <f t="shared" si="108"/>
        <v>0</v>
      </c>
      <c r="T111" s="16">
        <v>0</v>
      </c>
      <c r="U111" s="3">
        <f t="shared" si="109"/>
        <v>0</v>
      </c>
      <c r="V111" s="16">
        <v>0</v>
      </c>
      <c r="W111" s="3">
        <f t="shared" si="110"/>
        <v>0</v>
      </c>
      <c r="X111" s="3">
        <f t="shared" si="133"/>
        <v>0</v>
      </c>
      <c r="AA111" s="5" t="s">
        <v>159</v>
      </c>
      <c r="AB111" s="16">
        <f t="shared" si="111"/>
        <v>0</v>
      </c>
      <c r="AC111" s="16">
        <f t="shared" si="112"/>
        <v>0</v>
      </c>
      <c r="AD111" s="16">
        <f t="shared" si="113"/>
        <v>0</v>
      </c>
      <c r="AE111" s="16">
        <f t="shared" si="114"/>
        <v>0</v>
      </c>
      <c r="AF111" s="16">
        <f t="shared" si="115"/>
        <v>0</v>
      </c>
      <c r="AG111" s="16">
        <f t="shared" si="116"/>
        <v>0</v>
      </c>
      <c r="AH111" s="16">
        <f t="shared" si="117"/>
        <v>0</v>
      </c>
      <c r="AI111" s="16">
        <f t="shared" si="118"/>
        <v>0</v>
      </c>
      <c r="AJ111" s="16">
        <f t="shared" si="119"/>
        <v>0</v>
      </c>
      <c r="AK111" s="16">
        <f t="shared" si="120"/>
        <v>0</v>
      </c>
      <c r="AN111" s="5" t="s">
        <v>159</v>
      </c>
      <c r="AO111" s="3">
        <f t="shared" si="121"/>
        <v>0</v>
      </c>
      <c r="AP111" s="3">
        <f t="shared" si="122"/>
        <v>0</v>
      </c>
      <c r="AQ111" s="3">
        <f t="shared" si="123"/>
        <v>0</v>
      </c>
      <c r="AR111" s="3">
        <f t="shared" si="124"/>
        <v>0</v>
      </c>
      <c r="AS111" s="3">
        <f t="shared" si="125"/>
        <v>0</v>
      </c>
      <c r="AT111" s="3">
        <f t="shared" si="126"/>
        <v>0</v>
      </c>
      <c r="AU111" s="3">
        <f t="shared" si="127"/>
        <v>0</v>
      </c>
      <c r="AV111" s="3">
        <f t="shared" si="128"/>
        <v>0</v>
      </c>
      <c r="AW111" s="3">
        <f t="shared" si="129"/>
        <v>0</v>
      </c>
      <c r="AX111" s="3">
        <f t="shared" si="130"/>
        <v>0</v>
      </c>
      <c r="AY111" s="3">
        <f t="shared" si="132"/>
        <v>0</v>
      </c>
    </row>
    <row r="112" spans="1:52" ht="15.5" x14ac:dyDescent="0.35">
      <c r="A112" s="5" t="s">
        <v>148</v>
      </c>
      <c r="B112" t="s">
        <v>146</v>
      </c>
      <c r="C112">
        <v>35</v>
      </c>
      <c r="D112" s="16">
        <v>0</v>
      </c>
      <c r="E112" s="3">
        <f t="shared" si="131"/>
        <v>0</v>
      </c>
      <c r="F112" s="16">
        <v>0</v>
      </c>
      <c r="G112" s="3">
        <f t="shared" si="102"/>
        <v>0</v>
      </c>
      <c r="H112" s="16">
        <v>0.3</v>
      </c>
      <c r="I112" s="3">
        <f t="shared" si="103"/>
        <v>3.4184601904333007</v>
      </c>
      <c r="J112" s="16">
        <v>0.3</v>
      </c>
      <c r="K112" s="3">
        <f t="shared" si="104"/>
        <v>1.9914844712965256</v>
      </c>
      <c r="L112" s="16">
        <v>0</v>
      </c>
      <c r="M112" s="3">
        <f t="shared" si="105"/>
        <v>0</v>
      </c>
      <c r="N112" s="16">
        <v>0.1</v>
      </c>
      <c r="O112" s="3">
        <f t="shared" si="106"/>
        <v>48.594938006689659</v>
      </c>
      <c r="P112" s="16">
        <v>0</v>
      </c>
      <c r="Q112" s="3">
        <f t="shared" si="107"/>
        <v>0</v>
      </c>
      <c r="R112" s="16">
        <v>0</v>
      </c>
      <c r="S112" s="3">
        <f t="shared" si="108"/>
        <v>0</v>
      </c>
      <c r="T112" s="16">
        <v>0</v>
      </c>
      <c r="U112" s="3">
        <f t="shared" si="109"/>
        <v>0</v>
      </c>
      <c r="V112" s="16">
        <v>0</v>
      </c>
      <c r="W112" s="3">
        <f t="shared" si="110"/>
        <v>0</v>
      </c>
      <c r="X112" s="3">
        <f>+W112+U112+S112+Q112+O112+M112+K112+I112+G112+E112</f>
        <v>54.004882668419484</v>
      </c>
      <c r="AA112" s="5" t="s">
        <v>148</v>
      </c>
      <c r="AB112" s="16">
        <f t="shared" si="111"/>
        <v>0</v>
      </c>
      <c r="AC112" s="16">
        <f t="shared" si="112"/>
        <v>0</v>
      </c>
      <c r="AD112" s="16">
        <f t="shared" si="113"/>
        <v>0.3</v>
      </c>
      <c r="AE112" s="16">
        <f>+H112</f>
        <v>0.3</v>
      </c>
      <c r="AF112" s="16">
        <f t="shared" si="115"/>
        <v>0</v>
      </c>
      <c r="AG112" s="16">
        <f t="shared" si="116"/>
        <v>0.1</v>
      </c>
      <c r="AH112" s="16">
        <f t="shared" si="117"/>
        <v>0</v>
      </c>
      <c r="AI112" s="16">
        <f t="shared" si="118"/>
        <v>0</v>
      </c>
      <c r="AJ112" s="16">
        <f t="shared" si="119"/>
        <v>0</v>
      </c>
      <c r="AK112" s="16">
        <f t="shared" si="120"/>
        <v>0</v>
      </c>
      <c r="AN112" s="5" t="s">
        <v>148</v>
      </c>
      <c r="AO112" s="3">
        <f t="shared" si="121"/>
        <v>0</v>
      </c>
      <c r="AP112" s="3">
        <f t="shared" si="122"/>
        <v>0</v>
      </c>
      <c r="AQ112" s="3">
        <f t="shared" si="123"/>
        <v>3.4184601904333007</v>
      </c>
      <c r="AR112" s="3">
        <f t="shared" si="124"/>
        <v>1.9914844712965256</v>
      </c>
      <c r="AS112" s="3">
        <f t="shared" si="125"/>
        <v>0</v>
      </c>
      <c r="AT112" s="3">
        <f t="shared" si="126"/>
        <v>48.594938006689659</v>
      </c>
      <c r="AU112" s="3">
        <f t="shared" si="127"/>
        <v>0</v>
      </c>
      <c r="AV112" s="3">
        <f t="shared" si="128"/>
        <v>0</v>
      </c>
      <c r="AW112" s="3">
        <f t="shared" si="129"/>
        <v>0</v>
      </c>
      <c r="AX112" s="3">
        <f t="shared" si="130"/>
        <v>0</v>
      </c>
      <c r="AY112" s="3">
        <f t="shared" si="132"/>
        <v>54.004882668419484</v>
      </c>
    </row>
    <row r="113" spans="1:51" ht="15.5" x14ac:dyDescent="0.35">
      <c r="A113" s="5" t="s">
        <v>149</v>
      </c>
      <c r="B113" t="s">
        <v>143</v>
      </c>
      <c r="C113">
        <v>25</v>
      </c>
      <c r="D113" s="16">
        <v>0.45</v>
      </c>
      <c r="E113" s="3">
        <f t="shared" si="131"/>
        <v>339.8841551397806</v>
      </c>
      <c r="F113" s="16">
        <v>0.5</v>
      </c>
      <c r="G113" s="3">
        <f t="shared" si="102"/>
        <v>231.66808122461751</v>
      </c>
      <c r="H113" s="16">
        <v>0.3</v>
      </c>
      <c r="I113" s="3">
        <f t="shared" si="103"/>
        <v>3.4184601904333007</v>
      </c>
      <c r="J113" s="16">
        <v>0.3</v>
      </c>
      <c r="K113" s="3">
        <f t="shared" si="104"/>
        <v>1.9914844712965256</v>
      </c>
      <c r="L113" s="16">
        <v>0.4</v>
      </c>
      <c r="M113" s="3">
        <f t="shared" si="105"/>
        <v>12.638863663833718</v>
      </c>
      <c r="N113" s="16">
        <v>0.5</v>
      </c>
      <c r="O113" s="3">
        <f t="shared" si="106"/>
        <v>242.97469003344827</v>
      </c>
      <c r="P113" s="16">
        <v>0.45</v>
      </c>
      <c r="Q113" s="3">
        <f t="shared" si="107"/>
        <v>262.16532327509145</v>
      </c>
      <c r="R113" s="16">
        <v>0.5</v>
      </c>
      <c r="S113" s="3">
        <f t="shared" si="108"/>
        <v>17.84997251419809</v>
      </c>
      <c r="T113" s="16">
        <v>0.6</v>
      </c>
      <c r="U113" s="3">
        <f t="shared" si="109"/>
        <v>2.4429530723891721</v>
      </c>
      <c r="V113" s="16">
        <v>0.6</v>
      </c>
      <c r="W113" s="3">
        <f t="shared" si="110"/>
        <v>130.2197111809175</v>
      </c>
      <c r="X113" s="3">
        <f>+W113+U113+S113+Q113+O113+M113+K113+I113+G113+E113</f>
        <v>1245.253694766006</v>
      </c>
      <c r="AA113" s="5" t="s">
        <v>149</v>
      </c>
      <c r="AB113" s="16">
        <f t="shared" si="111"/>
        <v>0.45</v>
      </c>
      <c r="AC113" s="16">
        <f t="shared" si="112"/>
        <v>0.5</v>
      </c>
      <c r="AD113" s="16">
        <f t="shared" si="113"/>
        <v>0.3</v>
      </c>
      <c r="AE113" s="16">
        <f>+H113</f>
        <v>0.3</v>
      </c>
      <c r="AF113" s="16">
        <f t="shared" si="115"/>
        <v>0.4</v>
      </c>
      <c r="AG113" s="16">
        <f t="shared" si="116"/>
        <v>0.5</v>
      </c>
      <c r="AH113" s="16">
        <f t="shared" si="117"/>
        <v>0.45</v>
      </c>
      <c r="AI113" s="16">
        <f t="shared" si="118"/>
        <v>0.5</v>
      </c>
      <c r="AJ113" s="16">
        <f t="shared" si="119"/>
        <v>0.6</v>
      </c>
      <c r="AK113" s="16">
        <f t="shared" si="120"/>
        <v>0.6</v>
      </c>
      <c r="AN113" s="5" t="s">
        <v>149</v>
      </c>
      <c r="AO113" s="3">
        <f t="shared" si="121"/>
        <v>339.8841551397806</v>
      </c>
      <c r="AP113" s="3">
        <f t="shared" si="122"/>
        <v>231.66808122461751</v>
      </c>
      <c r="AQ113" s="3">
        <f t="shared" si="123"/>
        <v>3.4184601904333007</v>
      </c>
      <c r="AR113" s="3">
        <f t="shared" si="124"/>
        <v>1.9914844712965256</v>
      </c>
      <c r="AS113" s="3">
        <f t="shared" si="125"/>
        <v>12.638863663833718</v>
      </c>
      <c r="AT113" s="3">
        <f t="shared" si="126"/>
        <v>242.97469003344827</v>
      </c>
      <c r="AU113" s="3">
        <f t="shared" si="127"/>
        <v>262.16532327509145</v>
      </c>
      <c r="AV113" s="3">
        <f t="shared" si="128"/>
        <v>17.84997251419809</v>
      </c>
      <c r="AW113" s="3">
        <f t="shared" si="129"/>
        <v>2.4429530723891721</v>
      </c>
      <c r="AX113" s="3">
        <f t="shared" si="130"/>
        <v>130.2197111809175</v>
      </c>
      <c r="AY113" s="3">
        <f t="shared" si="132"/>
        <v>1245.2536947660062</v>
      </c>
    </row>
    <row r="114" spans="1:51" ht="15.5" x14ac:dyDescent="0.35">
      <c r="A114" s="5" t="s">
        <v>10</v>
      </c>
      <c r="D114" s="16">
        <f t="shared" ref="D114:W114" si="134">SUM(D106:D113)</f>
        <v>1</v>
      </c>
      <c r="E114" s="30">
        <f t="shared" si="134"/>
        <v>755.29812253284581</v>
      </c>
      <c r="F114" s="16">
        <f t="shared" si="134"/>
        <v>1</v>
      </c>
      <c r="G114" s="30">
        <f t="shared" si="134"/>
        <v>463.33616244923508</v>
      </c>
      <c r="H114" s="16">
        <f t="shared" si="134"/>
        <v>1</v>
      </c>
      <c r="I114" s="30">
        <f t="shared" si="134"/>
        <v>11.394867301444336</v>
      </c>
      <c r="J114" s="16">
        <f t="shared" si="134"/>
        <v>1</v>
      </c>
      <c r="K114" s="30">
        <f t="shared" si="134"/>
        <v>6.6382815709884184</v>
      </c>
      <c r="L114" s="16">
        <f t="shared" si="134"/>
        <v>1</v>
      </c>
      <c r="M114" s="30">
        <f t="shared" si="134"/>
        <v>31.597159159584294</v>
      </c>
      <c r="N114" s="16">
        <f t="shared" si="134"/>
        <v>1</v>
      </c>
      <c r="O114" s="30">
        <f t="shared" si="134"/>
        <v>413.05697305686209</v>
      </c>
      <c r="P114" s="16">
        <f t="shared" si="134"/>
        <v>1</v>
      </c>
      <c r="Q114" s="30">
        <f t="shared" si="134"/>
        <v>582.58960727798103</v>
      </c>
      <c r="R114" s="16">
        <f t="shared" si="134"/>
        <v>1</v>
      </c>
      <c r="S114" s="30">
        <f t="shared" si="134"/>
        <v>35.699945028396186</v>
      </c>
      <c r="T114" s="16">
        <f t="shared" si="134"/>
        <v>1</v>
      </c>
      <c r="U114" s="30">
        <f t="shared" si="134"/>
        <v>4.0715884539819536</v>
      </c>
      <c r="V114" s="16">
        <f t="shared" si="134"/>
        <v>1</v>
      </c>
      <c r="W114" s="30">
        <f t="shared" si="134"/>
        <v>217.03285196819584</v>
      </c>
      <c r="X114" s="3">
        <f>SUM(X106:X113)</f>
        <v>2520.7155587995148</v>
      </c>
      <c r="Y114" s="3">
        <f>+X103+X114</f>
        <v>2524.0916380581034</v>
      </c>
      <c r="Z114" s="3">
        <f>+E114+G114+I114+K114+M114+O114+Q114+S114+U114+W114</f>
        <v>2520.7155587995144</v>
      </c>
      <c r="AN114" s="5" t="s">
        <v>10</v>
      </c>
      <c r="AO114" s="3">
        <f>SUM(AO106:AO113)</f>
        <v>755.29812253284581</v>
      </c>
      <c r="AP114" s="3">
        <f t="shared" ref="AP114:AX114" si="135">SUM(AP106:AP113)</f>
        <v>463.33616244923508</v>
      </c>
      <c r="AQ114" s="3">
        <f t="shared" si="135"/>
        <v>11.394867301444336</v>
      </c>
      <c r="AR114" s="3">
        <f t="shared" si="135"/>
        <v>6.6382815709884184</v>
      </c>
      <c r="AS114" s="3">
        <f t="shared" si="135"/>
        <v>31.597159159584294</v>
      </c>
      <c r="AT114" s="3">
        <f t="shared" si="135"/>
        <v>413.05697305686209</v>
      </c>
      <c r="AU114" s="3">
        <f t="shared" si="135"/>
        <v>582.58960727798103</v>
      </c>
      <c r="AV114" s="3">
        <f t="shared" si="135"/>
        <v>35.699945028396186</v>
      </c>
      <c r="AW114" s="3">
        <f t="shared" si="135"/>
        <v>4.0715884539819536</v>
      </c>
      <c r="AX114" s="3">
        <f t="shared" si="135"/>
        <v>217.03285196819584</v>
      </c>
      <c r="AY114" s="3">
        <f>SUM(AY106:AY113)</f>
        <v>2520.7155587995148</v>
      </c>
    </row>
    <row r="115" spans="1:51" ht="15.5" x14ac:dyDescent="0.35">
      <c r="A115" s="4" t="s">
        <v>191</v>
      </c>
      <c r="D115" s="16"/>
      <c r="E115" s="30"/>
      <c r="F115" s="16"/>
      <c r="G115" s="30"/>
      <c r="H115" s="16"/>
      <c r="I115" s="30"/>
      <c r="J115" s="16"/>
      <c r="K115" s="30"/>
      <c r="L115" s="16"/>
      <c r="M115" s="30"/>
      <c r="N115" s="16"/>
      <c r="O115" s="30"/>
      <c r="P115" s="16"/>
      <c r="Q115" s="30"/>
      <c r="R115" s="16"/>
      <c r="S115" s="30"/>
      <c r="T115" s="16"/>
      <c r="U115" s="30"/>
      <c r="V115" s="16"/>
      <c r="W115" s="30"/>
      <c r="X115" s="3"/>
      <c r="Y115" s="3"/>
    </row>
    <row r="116" spans="1:51" ht="15.5" x14ac:dyDescent="0.35">
      <c r="A116" s="4" t="s">
        <v>184</v>
      </c>
      <c r="D116" s="16"/>
      <c r="E116" s="30"/>
      <c r="F116" s="16"/>
      <c r="G116" s="30"/>
      <c r="H116" s="16"/>
      <c r="I116" s="30"/>
      <c r="J116" s="16"/>
      <c r="K116" s="30"/>
      <c r="L116" s="16"/>
      <c r="M116" s="30"/>
      <c r="N116" s="16"/>
      <c r="O116" s="30"/>
      <c r="P116" s="16"/>
      <c r="Q116" s="30"/>
      <c r="R116" s="16"/>
      <c r="S116" s="30"/>
      <c r="T116" s="16"/>
      <c r="U116" s="30"/>
      <c r="V116" s="16"/>
      <c r="W116" s="30"/>
      <c r="X116" s="3"/>
      <c r="Y116" s="3"/>
    </row>
    <row r="117" spans="1:51" ht="15.5" x14ac:dyDescent="0.35">
      <c r="A117" s="5" t="s">
        <v>152</v>
      </c>
      <c r="C117">
        <v>16</v>
      </c>
      <c r="D117" s="16">
        <v>0.2</v>
      </c>
      <c r="E117" s="3">
        <f>+D117*E$63</f>
        <v>0.2055924053923319</v>
      </c>
      <c r="F117" s="16">
        <v>0.2</v>
      </c>
      <c r="G117" s="3">
        <f>+F117*G$63</f>
        <v>0.12232383835305494</v>
      </c>
      <c r="H117" s="16">
        <v>0.2</v>
      </c>
      <c r="I117" s="3">
        <f>+H117*I$63</f>
        <v>5.4063155369691168E-3</v>
      </c>
      <c r="J117" s="16">
        <v>0.2</v>
      </c>
      <c r="K117" s="3">
        <f>+J117*K$63</f>
        <v>1.8557166986304932E-3</v>
      </c>
      <c r="L117" s="16">
        <v>0.2</v>
      </c>
      <c r="M117" s="3">
        <f>+L117*M$63</f>
        <v>6.9868234475413352E-3</v>
      </c>
      <c r="N117" s="16">
        <v>0.2</v>
      </c>
      <c r="O117" s="3">
        <f>+N117*O$63</f>
        <v>0.17183117590980213</v>
      </c>
      <c r="P117" s="16">
        <v>0.2</v>
      </c>
      <c r="Q117" s="3">
        <f>+P117*Q$63</f>
        <v>0.15794679427824646</v>
      </c>
      <c r="R117" s="16">
        <v>0.8</v>
      </c>
      <c r="S117" s="3">
        <f>+R117*S$63</f>
        <v>3.2458529956826687E-2</v>
      </c>
      <c r="T117" s="16">
        <v>0.2</v>
      </c>
      <c r="U117" s="3">
        <f>+T117*U$63</f>
        <v>1.4593355058913342E-3</v>
      </c>
      <c r="V117" s="16">
        <v>0.2</v>
      </c>
      <c r="W117" s="3">
        <f>+V117*W$63</f>
        <v>5.9254182658594556E-2</v>
      </c>
      <c r="X117" s="3">
        <f>+W117+U117+S117+Q117+O117+M117+K117+I117+G117+E117</f>
        <v>0.76511511773788898</v>
      </c>
      <c r="Y117" s="3"/>
    </row>
    <row r="118" spans="1:51" ht="15.5" x14ac:dyDescent="0.35">
      <c r="A118" s="5" t="s">
        <v>153</v>
      </c>
      <c r="C118">
        <v>18</v>
      </c>
      <c r="D118" s="16">
        <v>0.8</v>
      </c>
      <c r="E118" s="30">
        <f>+D118*E$63</f>
        <v>0.82236962156932758</v>
      </c>
      <c r="F118" s="16">
        <v>0.8</v>
      </c>
      <c r="G118" s="30">
        <f>+F118*G$63</f>
        <v>0.48929535341221975</v>
      </c>
      <c r="H118" s="16">
        <v>0.8</v>
      </c>
      <c r="I118" s="30">
        <f>+H118*I$63</f>
        <v>2.1625262147876467E-2</v>
      </c>
      <c r="J118" s="16">
        <v>0.8</v>
      </c>
      <c r="K118" s="30">
        <f>+J118*K$63</f>
        <v>7.4228667945219727E-3</v>
      </c>
      <c r="L118" s="16">
        <v>0.8</v>
      </c>
      <c r="M118" s="30">
        <f>+L118*M$63</f>
        <v>2.7947293790165341E-2</v>
      </c>
      <c r="N118" s="16">
        <v>0.8</v>
      </c>
      <c r="O118" s="30">
        <f>+N118*O$63</f>
        <v>0.6873247036392085</v>
      </c>
      <c r="P118" s="16">
        <v>0.8</v>
      </c>
      <c r="Q118" s="30">
        <f>+P118*Q$63</f>
        <v>0.63178717711298582</v>
      </c>
      <c r="R118" s="16">
        <v>0.2</v>
      </c>
      <c r="S118" s="30">
        <f>+R118*S$63</f>
        <v>8.1146324892066718E-3</v>
      </c>
      <c r="T118" s="16">
        <v>0.8</v>
      </c>
      <c r="U118" s="30">
        <f>+T118*U$63</f>
        <v>5.8373420235653369E-3</v>
      </c>
      <c r="V118" s="16">
        <v>0.8</v>
      </c>
      <c r="W118" s="30">
        <f>+V118*W$63</f>
        <v>0.23701673063437823</v>
      </c>
      <c r="X118" s="3">
        <f>+W118+U118+S118+Q118+O118+M118+K118+I118+G118+E118</f>
        <v>2.9387409836134557</v>
      </c>
      <c r="Y118" s="3"/>
    </row>
    <row r="119" spans="1:51" ht="15.5" x14ac:dyDescent="0.35">
      <c r="A119" s="5" t="s">
        <v>10</v>
      </c>
      <c r="D119" s="16">
        <f t="shared" ref="D119:V119" si="136">SUM(D117:D118)</f>
        <v>1</v>
      </c>
      <c r="E119" s="30">
        <f>SUM(E117:E118)</f>
        <v>1.0279620269616594</v>
      </c>
      <c r="F119" s="16">
        <f t="shared" si="136"/>
        <v>1</v>
      </c>
      <c r="G119" s="30">
        <f>SUM(G117:G118)</f>
        <v>0.61161919176527468</v>
      </c>
      <c r="H119" s="16">
        <f t="shared" si="136"/>
        <v>1</v>
      </c>
      <c r="I119" s="30">
        <f>SUM(I117:I118)</f>
        <v>2.7031577684845584E-2</v>
      </c>
      <c r="J119" s="16">
        <f t="shared" si="136"/>
        <v>1</v>
      </c>
      <c r="K119" s="30">
        <f>SUM(K117:K118)</f>
        <v>9.2785834931524667E-3</v>
      </c>
      <c r="L119" s="16">
        <f t="shared" si="136"/>
        <v>1</v>
      </c>
      <c r="M119" s="30">
        <f>SUM(M117:M118)</f>
        <v>3.4934117237706674E-2</v>
      </c>
      <c r="N119" s="16">
        <f t="shared" si="136"/>
        <v>1</v>
      </c>
      <c r="O119" s="30">
        <f>SUM(O117:O118)</f>
        <v>0.85915587954901063</v>
      </c>
      <c r="P119" s="16">
        <f t="shared" si="136"/>
        <v>1</v>
      </c>
      <c r="Q119" s="30">
        <f>SUM(Q117:Q118)</f>
        <v>0.78973397139123225</v>
      </c>
      <c r="R119" s="16">
        <f t="shared" si="136"/>
        <v>1</v>
      </c>
      <c r="S119" s="30">
        <f>SUM(S117:S118)</f>
        <v>4.0573162446033359E-2</v>
      </c>
      <c r="T119" s="16">
        <f t="shared" si="136"/>
        <v>1</v>
      </c>
      <c r="U119" s="30">
        <f>SUM(U117:U118)</f>
        <v>7.2966775294566709E-3</v>
      </c>
      <c r="V119" s="16">
        <f t="shared" si="136"/>
        <v>1</v>
      </c>
      <c r="W119" s="30">
        <f>SUM(W117:W118)</f>
        <v>0.29627091329297278</v>
      </c>
      <c r="X119" s="3">
        <f t="shared" ref="X119" si="137">SUM(X117:X118)</f>
        <v>3.7038561013513447</v>
      </c>
      <c r="Y119" s="3"/>
    </row>
    <row r="120" spans="1:51" ht="15.5" x14ac:dyDescent="0.35">
      <c r="A120" s="4" t="s">
        <v>172</v>
      </c>
      <c r="D120" s="16"/>
      <c r="E120" s="30"/>
      <c r="F120" s="16"/>
      <c r="G120" s="30"/>
      <c r="H120" s="16"/>
      <c r="I120" s="30"/>
      <c r="J120" s="16"/>
      <c r="K120" s="30"/>
      <c r="L120" s="16"/>
      <c r="M120" s="30"/>
      <c r="N120" s="16"/>
      <c r="O120" s="30"/>
      <c r="P120" s="16"/>
      <c r="Q120" s="30"/>
      <c r="R120" s="16"/>
      <c r="S120" s="30"/>
      <c r="T120" s="16"/>
      <c r="U120" s="30"/>
      <c r="V120" s="16"/>
      <c r="W120" s="30"/>
      <c r="X120" s="3"/>
      <c r="Y120" s="3"/>
      <c r="AA120" s="4" t="s">
        <v>185</v>
      </c>
      <c r="AB120" s="4" t="s">
        <v>0</v>
      </c>
      <c r="AC120" s="4" t="s">
        <v>1</v>
      </c>
      <c r="AD120" s="4" t="s">
        <v>2</v>
      </c>
      <c r="AE120" s="4" t="s">
        <v>3</v>
      </c>
      <c r="AF120" s="4" t="s">
        <v>4</v>
      </c>
      <c r="AG120" s="4" t="s">
        <v>5</v>
      </c>
      <c r="AH120" s="4" t="s">
        <v>6</v>
      </c>
      <c r="AI120" s="4" t="s">
        <v>7</v>
      </c>
      <c r="AJ120" s="4" t="s">
        <v>8</v>
      </c>
      <c r="AK120" s="4" t="s">
        <v>9</v>
      </c>
      <c r="AL120" s="4" t="s">
        <v>10</v>
      </c>
      <c r="AN120" s="4" t="s">
        <v>185</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156</v>
      </c>
      <c r="B121" t="s">
        <v>143</v>
      </c>
      <c r="C121">
        <v>25</v>
      </c>
      <c r="D121" s="16">
        <v>0.2</v>
      </c>
      <c r="E121" s="3">
        <f t="shared" ref="E121:E127" si="138">+D121*(E$39-E$118)</f>
        <v>157.98353022363375</v>
      </c>
      <c r="F121" s="16">
        <v>0.2</v>
      </c>
      <c r="G121" s="3">
        <f t="shared" ref="G121:G127" si="139">+F121*(G$39-G$118)</f>
        <v>93.997401200898281</v>
      </c>
      <c r="H121" s="16">
        <v>0</v>
      </c>
      <c r="I121" s="3">
        <f>+H121*(I$39-I$118)</f>
        <v>0</v>
      </c>
      <c r="J121" s="16">
        <v>0</v>
      </c>
      <c r="K121" s="3">
        <f>+J121*(K$39-K$118)</f>
        <v>0</v>
      </c>
      <c r="L121" s="16">
        <v>0.1</v>
      </c>
      <c r="M121" s="3">
        <f>+L121*(M$39-M$118)</f>
        <v>2.6844450581368817</v>
      </c>
      <c r="N121" s="16">
        <v>0</v>
      </c>
      <c r="O121" s="3">
        <f>+N121*(O$39-O$118)</f>
        <v>0</v>
      </c>
      <c r="P121" s="16">
        <v>0</v>
      </c>
      <c r="Q121" s="3">
        <f>+P121*(Q$39-Q$118)</f>
        <v>0</v>
      </c>
      <c r="R121" s="16">
        <v>0</v>
      </c>
      <c r="S121" s="3">
        <f>+R121*(S$39-S$118)</f>
        <v>0</v>
      </c>
      <c r="T121" s="16">
        <v>0</v>
      </c>
      <c r="U121" s="3">
        <f>+T121*(U$39-U$118)</f>
        <v>0</v>
      </c>
      <c r="V121" s="16">
        <v>0</v>
      </c>
      <c r="W121" s="3">
        <f>+V121*(W$39-W$118)</f>
        <v>0</v>
      </c>
      <c r="X121" s="3">
        <f>+W121+U121+S121+Q121+O121+M121+K121+I121+G121+E121</f>
        <v>254.66537648266893</v>
      </c>
      <c r="Y121" s="3"/>
      <c r="AA121" s="5" t="s">
        <v>156</v>
      </c>
      <c r="AB121" s="16">
        <f t="shared" ref="AB121:AB126" si="140">+D121</f>
        <v>0.2</v>
      </c>
      <c r="AC121" s="16">
        <f t="shared" ref="AC121:AC126" si="141">+F121</f>
        <v>0.2</v>
      </c>
      <c r="AD121" s="16">
        <f t="shared" ref="AD121:AD126" si="142">+H121</f>
        <v>0</v>
      </c>
      <c r="AE121" s="16">
        <f t="shared" ref="AE121:AE126" si="143">+J121</f>
        <v>0</v>
      </c>
      <c r="AF121" s="16">
        <f t="shared" ref="AF121:AF126" si="144">+L121</f>
        <v>0.1</v>
      </c>
      <c r="AG121" s="16">
        <f t="shared" ref="AG121:AG126" si="145">+N121</f>
        <v>0</v>
      </c>
      <c r="AH121" s="16">
        <f t="shared" ref="AH121:AH126" si="146">+P121</f>
        <v>0</v>
      </c>
      <c r="AI121" s="16">
        <f t="shared" ref="AI121:AI126" si="147">+R121</f>
        <v>0</v>
      </c>
      <c r="AJ121" s="16">
        <f t="shared" ref="AJ121:AJ126" si="148">+T121</f>
        <v>0</v>
      </c>
      <c r="AK121" s="16">
        <f t="shared" ref="AK121:AK126" si="149">+V121</f>
        <v>0</v>
      </c>
      <c r="AN121" s="5" t="s">
        <v>156</v>
      </c>
      <c r="AO121" s="3">
        <f t="shared" ref="AO121:AO126" si="150">+E121</f>
        <v>157.98353022363375</v>
      </c>
      <c r="AP121" s="3">
        <f t="shared" ref="AP121:AP126" si="151">+G121</f>
        <v>93.997401200898281</v>
      </c>
      <c r="AQ121" s="3">
        <f t="shared" ref="AQ121:AQ126" si="152">+I121</f>
        <v>0</v>
      </c>
      <c r="AR121" s="3">
        <f t="shared" ref="AR121:AR126" si="153">+K121</f>
        <v>0</v>
      </c>
      <c r="AS121" s="3">
        <f t="shared" ref="AS121:AS126" si="154">+M121</f>
        <v>2.6844450581368817</v>
      </c>
      <c r="AT121" s="3">
        <f t="shared" ref="AT121:AT126" si="155">+O121</f>
        <v>0</v>
      </c>
      <c r="AU121" s="3">
        <f t="shared" ref="AU121:AU126" si="156">+Q121</f>
        <v>0</v>
      </c>
      <c r="AV121" s="3">
        <f t="shared" ref="AV121:AV126" si="157">+S121</f>
        <v>0</v>
      </c>
      <c r="AW121" s="3">
        <f t="shared" ref="AW121:AW126" si="158">+U121</f>
        <v>0</v>
      </c>
      <c r="AX121" s="3">
        <f t="shared" ref="AX121:AX126" si="159">+W121</f>
        <v>0</v>
      </c>
      <c r="AY121" s="3">
        <f>SUM(AO121:AX121)</f>
        <v>254.6653764826689</v>
      </c>
    </row>
    <row r="122" spans="1:51" ht="15.5" x14ac:dyDescent="0.35">
      <c r="A122" s="5" t="s">
        <v>170</v>
      </c>
      <c r="B122" t="s">
        <v>140</v>
      </c>
      <c r="C122">
        <v>25</v>
      </c>
      <c r="D122" s="16">
        <v>0.3</v>
      </c>
      <c r="E122" s="3">
        <f t="shared" si="138"/>
        <v>236.9752953354506</v>
      </c>
      <c r="F122" s="16">
        <v>0.2</v>
      </c>
      <c r="G122" s="3">
        <f t="shared" si="139"/>
        <v>93.997401200898281</v>
      </c>
      <c r="H122" s="16">
        <v>0.1</v>
      </c>
      <c r="I122" s="3">
        <f t="shared" ref="I122:I127" si="160">+H122*(I$39-I$118)</f>
        <v>2.0771896033887187</v>
      </c>
      <c r="J122" s="16">
        <v>0.1</v>
      </c>
      <c r="K122" s="3">
        <f t="shared" ref="K122:K127" si="161">+J122*(K$39-K$118)</f>
        <v>0.71299490510150676</v>
      </c>
      <c r="L122" s="16">
        <v>0.1</v>
      </c>
      <c r="M122" s="3">
        <f t="shared" ref="M122:M127" si="162">+L122*(M$39-M$118)</f>
        <v>2.6844450581368817</v>
      </c>
      <c r="N122" s="16">
        <v>0.1</v>
      </c>
      <c r="O122" s="3">
        <f t="shared" ref="O122:O127" si="163">+N122*(O$39-O$118)</f>
        <v>66.02018134109845</v>
      </c>
      <c r="P122" s="16">
        <v>0.1</v>
      </c>
      <c r="Q122" s="3">
        <f t="shared" ref="Q122:Q127" si="164">+P122*(Q$39-Q$118)</f>
        <v>60.685588312383494</v>
      </c>
      <c r="R122" s="16">
        <v>0.1</v>
      </c>
      <c r="S122" s="3">
        <f t="shared" ref="S122:S127" si="165">+R122*(S$39-S$118)</f>
        <v>3.1202010325997995</v>
      </c>
      <c r="T122" s="16">
        <v>0.1</v>
      </c>
      <c r="U122" s="3">
        <f t="shared" ref="U122:U127" si="166">+T122*(U$39-U$118)</f>
        <v>0.56069915267892589</v>
      </c>
      <c r="V122" s="16">
        <v>0.1</v>
      </c>
      <c r="W122" s="3">
        <f t="shared" ref="W122:W127" si="167">+V122*(W$39-W$118)</f>
        <v>22.766368580242165</v>
      </c>
      <c r="X122" s="3">
        <f t="shared" ref="X122:X126" si="168">+W122+U122+S122+Q122+O122+M122+K122+I122+G122+E122</f>
        <v>489.6003645219788</v>
      </c>
      <c r="Y122" s="3"/>
      <c r="AA122" s="5" t="s">
        <v>170</v>
      </c>
      <c r="AB122" s="16">
        <f t="shared" si="140"/>
        <v>0.3</v>
      </c>
      <c r="AC122" s="16">
        <f t="shared" si="141"/>
        <v>0.2</v>
      </c>
      <c r="AD122" s="16">
        <f t="shared" si="142"/>
        <v>0.1</v>
      </c>
      <c r="AE122" s="16">
        <f t="shared" si="143"/>
        <v>0.1</v>
      </c>
      <c r="AF122" s="16">
        <f t="shared" si="144"/>
        <v>0.1</v>
      </c>
      <c r="AG122" s="16">
        <f t="shared" si="145"/>
        <v>0.1</v>
      </c>
      <c r="AH122" s="16">
        <f t="shared" si="146"/>
        <v>0.1</v>
      </c>
      <c r="AI122" s="16">
        <f t="shared" si="147"/>
        <v>0.1</v>
      </c>
      <c r="AJ122" s="16">
        <f t="shared" si="148"/>
        <v>0.1</v>
      </c>
      <c r="AK122" s="16">
        <f t="shared" si="149"/>
        <v>0.1</v>
      </c>
      <c r="AN122" s="5" t="s">
        <v>170</v>
      </c>
      <c r="AO122" s="3">
        <f t="shared" si="150"/>
        <v>236.9752953354506</v>
      </c>
      <c r="AP122" s="3">
        <f t="shared" si="151"/>
        <v>93.997401200898281</v>
      </c>
      <c r="AQ122" s="3">
        <f t="shared" si="152"/>
        <v>2.0771896033887187</v>
      </c>
      <c r="AR122" s="3">
        <f t="shared" si="153"/>
        <v>0.71299490510150676</v>
      </c>
      <c r="AS122" s="3">
        <f t="shared" si="154"/>
        <v>2.6844450581368817</v>
      </c>
      <c r="AT122" s="3">
        <f t="shared" si="155"/>
        <v>66.02018134109845</v>
      </c>
      <c r="AU122" s="3">
        <f t="shared" si="156"/>
        <v>60.685588312383494</v>
      </c>
      <c r="AV122" s="3">
        <f t="shared" si="157"/>
        <v>3.1202010325997995</v>
      </c>
      <c r="AW122" s="3">
        <f t="shared" si="158"/>
        <v>0.56069915267892589</v>
      </c>
      <c r="AX122" s="3">
        <f t="shared" si="159"/>
        <v>22.766368580242165</v>
      </c>
      <c r="AY122" s="3">
        <f t="shared" ref="AY122:AY126" si="169">SUM(AO122:AX122)</f>
        <v>489.6003645219788</v>
      </c>
    </row>
    <row r="123" spans="1:51" ht="15.5" x14ac:dyDescent="0.35">
      <c r="A123" s="5" t="s">
        <v>158</v>
      </c>
      <c r="B123" t="s">
        <v>143</v>
      </c>
      <c r="C123">
        <v>25</v>
      </c>
      <c r="D123" s="16">
        <v>0.1</v>
      </c>
      <c r="E123" s="3">
        <f t="shared" si="138"/>
        <v>78.991765111816875</v>
      </c>
      <c r="F123" s="16">
        <v>0.1</v>
      </c>
      <c r="G123" s="3">
        <f t="shared" si="139"/>
        <v>46.998700600449141</v>
      </c>
      <c r="H123" s="16">
        <v>0.1</v>
      </c>
      <c r="I123" s="3">
        <f t="shared" si="160"/>
        <v>2.0771896033887187</v>
      </c>
      <c r="J123" s="16">
        <v>0.1</v>
      </c>
      <c r="K123" s="3">
        <f t="shared" si="161"/>
        <v>0.71299490510150676</v>
      </c>
      <c r="L123" s="16">
        <v>0.1</v>
      </c>
      <c r="M123" s="3">
        <f t="shared" si="162"/>
        <v>2.6844450581368817</v>
      </c>
      <c r="N123" s="16">
        <v>0.1</v>
      </c>
      <c r="O123" s="3">
        <f t="shared" si="163"/>
        <v>66.02018134109845</v>
      </c>
      <c r="P123" s="16">
        <v>0.1</v>
      </c>
      <c r="Q123" s="3">
        <f t="shared" si="164"/>
        <v>60.685588312383494</v>
      </c>
      <c r="R123" s="16">
        <v>0.1</v>
      </c>
      <c r="S123" s="3">
        <f t="shared" si="165"/>
        <v>3.1202010325997995</v>
      </c>
      <c r="T123" s="16">
        <v>0.1</v>
      </c>
      <c r="U123" s="3">
        <f t="shared" si="166"/>
        <v>0.56069915267892589</v>
      </c>
      <c r="V123" s="16">
        <v>0.1</v>
      </c>
      <c r="W123" s="3">
        <f t="shared" si="167"/>
        <v>22.766368580242165</v>
      </c>
      <c r="X123" s="3">
        <f t="shared" si="168"/>
        <v>284.61813369789593</v>
      </c>
      <c r="Y123" s="3"/>
      <c r="AA123" s="5" t="s">
        <v>158</v>
      </c>
      <c r="AB123" s="16">
        <f t="shared" si="140"/>
        <v>0.1</v>
      </c>
      <c r="AC123" s="16">
        <f t="shared" si="141"/>
        <v>0.1</v>
      </c>
      <c r="AD123" s="16">
        <f t="shared" si="142"/>
        <v>0.1</v>
      </c>
      <c r="AE123" s="16">
        <f t="shared" si="143"/>
        <v>0.1</v>
      </c>
      <c r="AF123" s="16">
        <f t="shared" si="144"/>
        <v>0.1</v>
      </c>
      <c r="AG123" s="16">
        <f t="shared" si="145"/>
        <v>0.1</v>
      </c>
      <c r="AH123" s="16">
        <f t="shared" si="146"/>
        <v>0.1</v>
      </c>
      <c r="AI123" s="16">
        <f t="shared" si="147"/>
        <v>0.1</v>
      </c>
      <c r="AJ123" s="16">
        <f t="shared" si="148"/>
        <v>0.1</v>
      </c>
      <c r="AK123" s="16">
        <f t="shared" si="149"/>
        <v>0.1</v>
      </c>
      <c r="AN123" s="5" t="s">
        <v>158</v>
      </c>
      <c r="AO123" s="3">
        <f t="shared" si="150"/>
        <v>78.991765111816875</v>
      </c>
      <c r="AP123" s="3">
        <f t="shared" si="151"/>
        <v>46.998700600449141</v>
      </c>
      <c r="AQ123" s="3">
        <f t="shared" si="152"/>
        <v>2.0771896033887187</v>
      </c>
      <c r="AR123" s="3">
        <f t="shared" si="153"/>
        <v>0.71299490510150676</v>
      </c>
      <c r="AS123" s="3">
        <f t="shared" si="154"/>
        <v>2.6844450581368817</v>
      </c>
      <c r="AT123" s="3">
        <f t="shared" si="155"/>
        <v>66.02018134109845</v>
      </c>
      <c r="AU123" s="3">
        <f t="shared" si="156"/>
        <v>60.685588312383494</v>
      </c>
      <c r="AV123" s="3">
        <f t="shared" si="157"/>
        <v>3.1202010325997995</v>
      </c>
      <c r="AW123" s="3">
        <f t="shared" si="158"/>
        <v>0.56069915267892589</v>
      </c>
      <c r="AX123" s="3">
        <f t="shared" si="159"/>
        <v>22.766368580242165</v>
      </c>
      <c r="AY123" s="3">
        <f t="shared" si="169"/>
        <v>284.61813369789598</v>
      </c>
    </row>
    <row r="124" spans="1:51" ht="15.5" x14ac:dyDescent="0.35">
      <c r="A124" s="5" t="s">
        <v>159</v>
      </c>
      <c r="B124" t="s">
        <v>143</v>
      </c>
      <c r="C124">
        <v>25</v>
      </c>
      <c r="D124" s="16">
        <v>0.02</v>
      </c>
      <c r="E124" s="3">
        <f t="shared" si="138"/>
        <v>15.798353022363374</v>
      </c>
      <c r="F124" s="16">
        <v>0.02</v>
      </c>
      <c r="G124" s="3">
        <f t="shared" si="139"/>
        <v>9.3997401200898274</v>
      </c>
      <c r="H124" s="16">
        <v>0</v>
      </c>
      <c r="I124" s="3">
        <f t="shared" si="160"/>
        <v>0</v>
      </c>
      <c r="J124" s="16">
        <v>0</v>
      </c>
      <c r="K124" s="3">
        <f t="shared" si="161"/>
        <v>0</v>
      </c>
      <c r="L124" s="16">
        <v>0.02</v>
      </c>
      <c r="M124" s="3">
        <f t="shared" si="162"/>
        <v>0.53688901162737634</v>
      </c>
      <c r="N124" s="16">
        <v>0.02</v>
      </c>
      <c r="O124" s="3">
        <f t="shared" si="163"/>
        <v>13.204036268219689</v>
      </c>
      <c r="P124" s="16">
        <v>0</v>
      </c>
      <c r="Q124" s="3">
        <f t="shared" si="164"/>
        <v>0</v>
      </c>
      <c r="R124" s="16">
        <v>0</v>
      </c>
      <c r="S124" s="3">
        <f t="shared" si="165"/>
        <v>0</v>
      </c>
      <c r="T124" s="16">
        <v>0</v>
      </c>
      <c r="U124" s="3">
        <f t="shared" si="166"/>
        <v>0</v>
      </c>
      <c r="V124" s="16">
        <v>0</v>
      </c>
      <c r="W124" s="3">
        <f t="shared" si="167"/>
        <v>0</v>
      </c>
      <c r="X124" s="3">
        <f t="shared" si="168"/>
        <v>38.939018422300265</v>
      </c>
      <c r="Y124" s="3"/>
      <c r="AA124" s="5" t="s">
        <v>159</v>
      </c>
      <c r="AB124" s="16">
        <f t="shared" si="140"/>
        <v>0.02</v>
      </c>
      <c r="AC124" s="16">
        <f t="shared" si="141"/>
        <v>0.02</v>
      </c>
      <c r="AD124" s="16">
        <f t="shared" si="142"/>
        <v>0</v>
      </c>
      <c r="AE124" s="16">
        <f t="shared" si="143"/>
        <v>0</v>
      </c>
      <c r="AF124" s="16">
        <f t="shared" si="144"/>
        <v>0.02</v>
      </c>
      <c r="AG124" s="16">
        <f t="shared" si="145"/>
        <v>0.02</v>
      </c>
      <c r="AH124" s="16">
        <f t="shared" si="146"/>
        <v>0</v>
      </c>
      <c r="AI124" s="16">
        <f t="shared" si="147"/>
        <v>0</v>
      </c>
      <c r="AJ124" s="16">
        <f t="shared" si="148"/>
        <v>0</v>
      </c>
      <c r="AK124" s="16">
        <f t="shared" si="149"/>
        <v>0</v>
      </c>
      <c r="AN124" s="5" t="s">
        <v>159</v>
      </c>
      <c r="AO124" s="3">
        <f t="shared" si="150"/>
        <v>15.798353022363374</v>
      </c>
      <c r="AP124" s="3">
        <f t="shared" si="151"/>
        <v>9.3997401200898274</v>
      </c>
      <c r="AQ124" s="3">
        <f t="shared" si="152"/>
        <v>0</v>
      </c>
      <c r="AR124" s="3">
        <f t="shared" si="153"/>
        <v>0</v>
      </c>
      <c r="AS124" s="3">
        <f t="shared" si="154"/>
        <v>0.53688901162737634</v>
      </c>
      <c r="AT124" s="3">
        <f t="shared" si="155"/>
        <v>13.204036268219689</v>
      </c>
      <c r="AU124" s="3">
        <f t="shared" si="156"/>
        <v>0</v>
      </c>
      <c r="AV124" s="3">
        <f t="shared" si="157"/>
        <v>0</v>
      </c>
      <c r="AW124" s="3">
        <f t="shared" si="158"/>
        <v>0</v>
      </c>
      <c r="AX124" s="3">
        <f t="shared" si="159"/>
        <v>0</v>
      </c>
      <c r="AY124" s="3">
        <f t="shared" si="169"/>
        <v>38.939018422300265</v>
      </c>
    </row>
    <row r="125" spans="1:51" ht="15.5" x14ac:dyDescent="0.35">
      <c r="A125" s="5" t="s">
        <v>148</v>
      </c>
      <c r="B125" t="s">
        <v>146</v>
      </c>
      <c r="C125">
        <v>35</v>
      </c>
      <c r="D125" s="16">
        <v>0.05</v>
      </c>
      <c r="E125" s="3">
        <f t="shared" si="138"/>
        <v>39.495882555908437</v>
      </c>
      <c r="F125" s="16">
        <v>0.05</v>
      </c>
      <c r="G125" s="3">
        <f t="shared" si="139"/>
        <v>23.49935030022457</v>
      </c>
      <c r="H125" s="16">
        <v>0.2</v>
      </c>
      <c r="I125" s="3">
        <f t="shared" si="160"/>
        <v>4.1543792067774374</v>
      </c>
      <c r="J125" s="16">
        <v>0.7</v>
      </c>
      <c r="K125" s="3">
        <f t="shared" si="161"/>
        <v>4.9909643357105473</v>
      </c>
      <c r="L125" s="16">
        <v>0.15</v>
      </c>
      <c r="M125" s="3">
        <f t="shared" si="162"/>
        <v>4.0266675872053224</v>
      </c>
      <c r="N125" s="16">
        <v>0.2</v>
      </c>
      <c r="O125" s="3">
        <f t="shared" si="163"/>
        <v>132.0403626821969</v>
      </c>
      <c r="P125" s="16">
        <v>0.1</v>
      </c>
      <c r="Q125" s="3">
        <f t="shared" si="164"/>
        <v>60.685588312383494</v>
      </c>
      <c r="R125" s="16">
        <v>0.1</v>
      </c>
      <c r="S125" s="3">
        <f t="shared" si="165"/>
        <v>3.1202010325997995</v>
      </c>
      <c r="T125" s="16">
        <v>0</v>
      </c>
      <c r="U125" s="3">
        <f t="shared" si="166"/>
        <v>0</v>
      </c>
      <c r="V125" s="16">
        <v>0</v>
      </c>
      <c r="W125" s="3">
        <f t="shared" si="167"/>
        <v>0</v>
      </c>
      <c r="X125" s="3">
        <f t="shared" si="168"/>
        <v>272.01339601300651</v>
      </c>
      <c r="Y125" s="3"/>
      <c r="AA125" s="5" t="s">
        <v>148</v>
      </c>
      <c r="AB125" s="16">
        <f t="shared" si="140"/>
        <v>0.05</v>
      </c>
      <c r="AC125" s="16">
        <f t="shared" si="141"/>
        <v>0.05</v>
      </c>
      <c r="AD125" s="16">
        <f t="shared" si="142"/>
        <v>0.2</v>
      </c>
      <c r="AE125" s="16">
        <f t="shared" si="143"/>
        <v>0.7</v>
      </c>
      <c r="AF125" s="16">
        <f t="shared" si="144"/>
        <v>0.15</v>
      </c>
      <c r="AG125" s="16">
        <f t="shared" si="145"/>
        <v>0.2</v>
      </c>
      <c r="AH125" s="16">
        <f t="shared" si="146"/>
        <v>0.1</v>
      </c>
      <c r="AI125" s="16">
        <f t="shared" si="147"/>
        <v>0.1</v>
      </c>
      <c r="AJ125" s="16">
        <f t="shared" si="148"/>
        <v>0</v>
      </c>
      <c r="AK125" s="16">
        <f t="shared" si="149"/>
        <v>0</v>
      </c>
      <c r="AN125" s="5" t="s">
        <v>148</v>
      </c>
      <c r="AO125" s="3">
        <f t="shared" si="150"/>
        <v>39.495882555908437</v>
      </c>
      <c r="AP125" s="3">
        <f t="shared" si="151"/>
        <v>23.49935030022457</v>
      </c>
      <c r="AQ125" s="3">
        <f t="shared" si="152"/>
        <v>4.1543792067774374</v>
      </c>
      <c r="AR125" s="3">
        <f t="shared" si="153"/>
        <v>4.9909643357105473</v>
      </c>
      <c r="AS125" s="3">
        <f t="shared" si="154"/>
        <v>4.0266675872053224</v>
      </c>
      <c r="AT125" s="3">
        <f t="shared" si="155"/>
        <v>132.0403626821969</v>
      </c>
      <c r="AU125" s="3">
        <f t="shared" si="156"/>
        <v>60.685588312383494</v>
      </c>
      <c r="AV125" s="3">
        <f t="shared" si="157"/>
        <v>3.1202010325997995</v>
      </c>
      <c r="AW125" s="3">
        <f t="shared" si="158"/>
        <v>0</v>
      </c>
      <c r="AX125" s="3">
        <f t="shared" si="159"/>
        <v>0</v>
      </c>
      <c r="AY125" s="3">
        <f t="shared" si="169"/>
        <v>272.01339601300657</v>
      </c>
    </row>
    <row r="126" spans="1:51" ht="15.5" x14ac:dyDescent="0.35">
      <c r="A126" s="5" t="s">
        <v>149</v>
      </c>
      <c r="B126" t="s">
        <v>143</v>
      </c>
      <c r="C126">
        <v>25</v>
      </c>
      <c r="D126" s="16">
        <v>0.33</v>
      </c>
      <c r="E126" s="3">
        <f t="shared" si="138"/>
        <v>260.67282486899569</v>
      </c>
      <c r="F126" s="16">
        <v>0.43</v>
      </c>
      <c r="G126" s="3">
        <f t="shared" si="139"/>
        <v>202.09441258193129</v>
      </c>
      <c r="H126" s="16">
        <v>0.6</v>
      </c>
      <c r="I126" s="3">
        <f t="shared" si="160"/>
        <v>12.463137620332313</v>
      </c>
      <c r="J126" s="16">
        <v>0.1</v>
      </c>
      <c r="K126" s="3">
        <f t="shared" si="161"/>
        <v>0.71299490510150676</v>
      </c>
      <c r="L126" s="16">
        <v>0.53</v>
      </c>
      <c r="M126" s="3">
        <f t="shared" si="162"/>
        <v>14.227558808125472</v>
      </c>
      <c r="N126" s="16">
        <v>0.57999999999999996</v>
      </c>
      <c r="O126" s="3">
        <f t="shared" si="163"/>
        <v>382.91705177837093</v>
      </c>
      <c r="P126" s="16">
        <v>0.7</v>
      </c>
      <c r="Q126" s="3">
        <f t="shared" si="164"/>
        <v>424.79911818668444</v>
      </c>
      <c r="R126" s="16">
        <v>0.7</v>
      </c>
      <c r="S126" s="3">
        <f t="shared" si="165"/>
        <v>21.841407228198594</v>
      </c>
      <c r="T126" s="16">
        <v>0.8</v>
      </c>
      <c r="U126" s="3">
        <f t="shared" si="166"/>
        <v>4.4855932214314072</v>
      </c>
      <c r="V126" s="16">
        <v>0.8</v>
      </c>
      <c r="W126" s="3">
        <f t="shared" si="167"/>
        <v>182.13094864193732</v>
      </c>
      <c r="X126" s="3">
        <f t="shared" si="168"/>
        <v>1506.3450478411091</v>
      </c>
      <c r="Y126" s="3"/>
      <c r="AA126" s="5" t="s">
        <v>149</v>
      </c>
      <c r="AB126" s="16">
        <f t="shared" si="140"/>
        <v>0.33</v>
      </c>
      <c r="AC126" s="16">
        <f t="shared" si="141"/>
        <v>0.43</v>
      </c>
      <c r="AD126" s="16">
        <f t="shared" si="142"/>
        <v>0.6</v>
      </c>
      <c r="AE126" s="16">
        <f t="shared" si="143"/>
        <v>0.1</v>
      </c>
      <c r="AF126" s="16">
        <f t="shared" si="144"/>
        <v>0.53</v>
      </c>
      <c r="AG126" s="16">
        <f t="shared" si="145"/>
        <v>0.57999999999999996</v>
      </c>
      <c r="AH126" s="16">
        <f t="shared" si="146"/>
        <v>0.7</v>
      </c>
      <c r="AI126" s="16">
        <f t="shared" si="147"/>
        <v>0.7</v>
      </c>
      <c r="AJ126" s="16">
        <f t="shared" si="148"/>
        <v>0.8</v>
      </c>
      <c r="AK126" s="16">
        <f t="shared" si="149"/>
        <v>0.8</v>
      </c>
      <c r="AN126" s="5" t="s">
        <v>149</v>
      </c>
      <c r="AO126" s="3">
        <f t="shared" si="150"/>
        <v>260.67282486899569</v>
      </c>
      <c r="AP126" s="3">
        <f t="shared" si="151"/>
        <v>202.09441258193129</v>
      </c>
      <c r="AQ126" s="3">
        <f t="shared" si="152"/>
        <v>12.463137620332313</v>
      </c>
      <c r="AR126" s="3">
        <f t="shared" si="153"/>
        <v>0.71299490510150676</v>
      </c>
      <c r="AS126" s="3">
        <f t="shared" si="154"/>
        <v>14.227558808125472</v>
      </c>
      <c r="AT126" s="3">
        <f t="shared" si="155"/>
        <v>382.91705177837093</v>
      </c>
      <c r="AU126" s="3">
        <f t="shared" si="156"/>
        <v>424.79911818668444</v>
      </c>
      <c r="AV126" s="3">
        <f t="shared" si="157"/>
        <v>21.841407228198594</v>
      </c>
      <c r="AW126" s="3">
        <f t="shared" si="158"/>
        <v>4.4855932214314072</v>
      </c>
      <c r="AX126" s="3">
        <f t="shared" si="159"/>
        <v>182.13094864193732</v>
      </c>
      <c r="AY126" s="3">
        <f t="shared" si="169"/>
        <v>1506.3450478411089</v>
      </c>
    </row>
    <row r="127" spans="1:51" ht="15.5" x14ac:dyDescent="0.35">
      <c r="A127" s="5" t="s">
        <v>10</v>
      </c>
      <c r="D127" s="16">
        <f t="shared" ref="D127:F127" si="170">SUM(D121:D126)</f>
        <v>1</v>
      </c>
      <c r="E127" s="3">
        <f t="shared" si="138"/>
        <v>789.91765111816869</v>
      </c>
      <c r="F127" s="16">
        <f t="shared" si="170"/>
        <v>1</v>
      </c>
      <c r="G127" s="3">
        <f t="shared" si="139"/>
        <v>469.98700600449138</v>
      </c>
      <c r="H127" s="16">
        <f t="shared" ref="H127" si="171">SUM(H121:H126)</f>
        <v>1</v>
      </c>
      <c r="I127" s="3">
        <f t="shared" si="160"/>
        <v>20.771896033887188</v>
      </c>
      <c r="J127" s="16">
        <f t="shared" ref="J127" si="172">SUM(J121:J126)</f>
        <v>0.99999999999999989</v>
      </c>
      <c r="K127" s="3">
        <f t="shared" si="161"/>
        <v>7.1299490510150667</v>
      </c>
      <c r="L127" s="16">
        <f t="shared" ref="L127" si="173">SUM(L121:L126)</f>
        <v>1</v>
      </c>
      <c r="M127" s="3">
        <f t="shared" si="162"/>
        <v>26.844450581368815</v>
      </c>
      <c r="N127" s="16">
        <f t="shared" ref="N127" si="174">SUM(N121:N126)</f>
        <v>1</v>
      </c>
      <c r="O127" s="3">
        <f t="shared" si="163"/>
        <v>660.20181341098441</v>
      </c>
      <c r="P127" s="16">
        <f t="shared" ref="P127" si="175">SUM(P121:P126)</f>
        <v>1</v>
      </c>
      <c r="Q127" s="3">
        <f t="shared" si="164"/>
        <v>606.85588312383493</v>
      </c>
      <c r="R127" s="16">
        <f t="shared" ref="R127" si="176">SUM(R121:R126)</f>
        <v>1</v>
      </c>
      <c r="S127" s="3">
        <f t="shared" si="165"/>
        <v>31.202010325997993</v>
      </c>
      <c r="T127" s="16">
        <f t="shared" ref="T127" si="177">SUM(T121:T126)</f>
        <v>1</v>
      </c>
      <c r="U127" s="3">
        <f t="shared" si="166"/>
        <v>5.6069915267892583</v>
      </c>
      <c r="V127" s="16">
        <f t="shared" ref="V127" si="178">SUM(V121:V126)</f>
        <v>1</v>
      </c>
      <c r="W127" s="3">
        <f t="shared" si="167"/>
        <v>227.66368580242164</v>
      </c>
      <c r="X127" s="3">
        <f t="shared" ref="X127" si="179">SUM(X121:X126)</f>
        <v>2846.1813369789597</v>
      </c>
      <c r="Y127" s="3"/>
      <c r="AA127" s="5" t="s">
        <v>10</v>
      </c>
      <c r="AN127" s="5" t="s">
        <v>10</v>
      </c>
      <c r="AO127" s="3">
        <f>SUM(AO121:AO126)</f>
        <v>789.91765111816869</v>
      </c>
      <c r="AP127" s="3">
        <f t="shared" ref="AP127:AY127" si="180">SUM(AP121:AP126)</f>
        <v>469.98700600449138</v>
      </c>
      <c r="AQ127" s="3">
        <f t="shared" si="180"/>
        <v>20.771896033887188</v>
      </c>
      <c r="AR127" s="3">
        <f t="shared" si="180"/>
        <v>7.1299490510150676</v>
      </c>
      <c r="AS127" s="3">
        <f t="shared" si="180"/>
        <v>26.844450581368818</v>
      </c>
      <c r="AT127" s="3">
        <f t="shared" si="180"/>
        <v>660.20181341098441</v>
      </c>
      <c r="AU127" s="3">
        <f t="shared" si="180"/>
        <v>606.85588312383493</v>
      </c>
      <c r="AV127" s="3">
        <f t="shared" si="180"/>
        <v>31.202010325997993</v>
      </c>
      <c r="AW127" s="3">
        <f t="shared" si="180"/>
        <v>5.6069915267892592</v>
      </c>
      <c r="AX127" s="3">
        <f t="shared" si="180"/>
        <v>227.66368580242164</v>
      </c>
      <c r="AY127" s="3">
        <f t="shared" si="180"/>
        <v>2846.1813369789593</v>
      </c>
    </row>
    <row r="128" spans="1:51" ht="15.5" x14ac:dyDescent="0.35">
      <c r="A128" s="4" t="s">
        <v>175</v>
      </c>
      <c r="E128" s="4" t="s">
        <v>72</v>
      </c>
      <c r="F128" s="4"/>
      <c r="G128" s="4" t="s">
        <v>73</v>
      </c>
      <c r="H128" s="4"/>
      <c r="I128" s="4" t="s">
        <v>80</v>
      </c>
      <c r="J128" s="4"/>
      <c r="K128" s="4" t="s">
        <v>75</v>
      </c>
      <c r="L128" s="4"/>
      <c r="M128" s="4" t="s">
        <v>76</v>
      </c>
      <c r="N128" s="4"/>
      <c r="O128" s="4" t="s">
        <v>77</v>
      </c>
      <c r="P128" s="4"/>
      <c r="Q128" s="4" t="s">
        <v>78</v>
      </c>
      <c r="R128" s="4"/>
      <c r="S128" s="4" t="s">
        <v>79</v>
      </c>
      <c r="T128" s="4"/>
      <c r="U128" s="4" t="s">
        <v>81</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11</v>
      </c>
      <c r="E129" s="12">
        <f>+E36</f>
        <v>21577.944657311848</v>
      </c>
      <c r="F129" s="11"/>
      <c r="G129" s="12">
        <f>+G36</f>
        <v>16750.24534132826</v>
      </c>
      <c r="H129" s="11"/>
      <c r="I129" s="12">
        <f>+I36</f>
        <v>793.09787093415014</v>
      </c>
      <c r="J129" s="11"/>
      <c r="K129" s="12">
        <f>+K36</f>
        <v>493.09907099450737</v>
      </c>
      <c r="L129" s="11"/>
      <c r="M129" s="12">
        <f>+M36</f>
        <v>1249.3810962497214</v>
      </c>
      <c r="N129" s="11"/>
      <c r="O129" s="12">
        <f>+O36</f>
        <v>31129.71112051791</v>
      </c>
      <c r="P129" s="11"/>
      <c r="Q129" s="12">
        <f>+Q36</f>
        <v>19618.734854118393</v>
      </c>
      <c r="R129" s="11"/>
      <c r="S129" s="12">
        <f>+S36</f>
        <v>1869.2121700302653</v>
      </c>
      <c r="T129" s="11"/>
      <c r="U129" s="12">
        <f>+U36</f>
        <v>172.63698340537883</v>
      </c>
      <c r="V129" s="11"/>
      <c r="W129" s="12">
        <f>+W36</f>
        <v>6622.872154835557</v>
      </c>
      <c r="X129" s="12">
        <f>+X36</f>
        <v>100276.93531972599</v>
      </c>
      <c r="AA129" s="5" t="s">
        <v>11</v>
      </c>
      <c r="AB129" s="12">
        <f>+E129</f>
        <v>21577.944657311848</v>
      </c>
      <c r="AC129" s="12">
        <f>+G129</f>
        <v>16750.24534132826</v>
      </c>
      <c r="AD129" s="12">
        <f>+I129</f>
        <v>793.09787093415014</v>
      </c>
      <c r="AE129" s="12">
        <f>+K129</f>
        <v>493.09907099450737</v>
      </c>
      <c r="AF129" s="12">
        <f>+M129</f>
        <v>1249.3810962497214</v>
      </c>
      <c r="AG129" s="12">
        <f>+O129</f>
        <v>31129.71112051791</v>
      </c>
      <c r="AH129" s="12">
        <f>+Q129</f>
        <v>19618.734854118393</v>
      </c>
      <c r="AI129" s="12">
        <f>+S129</f>
        <v>1869.2121700302653</v>
      </c>
      <c r="AJ129" s="12">
        <f>+U129</f>
        <v>172.63698340537883</v>
      </c>
      <c r="AK129" s="12">
        <f>+W129</f>
        <v>6622.872154835557</v>
      </c>
      <c r="AL129" s="12">
        <f>+X129</f>
        <v>100276.93531972599</v>
      </c>
      <c r="AM129" s="5"/>
      <c r="AN129" s="5"/>
    </row>
    <row r="130" spans="1:40" ht="15.5" x14ac:dyDescent="0.35">
      <c r="A130" s="5" t="s">
        <v>269</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63</v>
      </c>
      <c r="AB130" s="12">
        <f t="shared" ref="AB130:AB146" si="181">+E130</f>
        <v>0</v>
      </c>
      <c r="AC130" s="12">
        <f t="shared" ref="AC130:AC146" si="182">+G130</f>
        <v>0</v>
      </c>
      <c r="AD130" s="12">
        <f t="shared" ref="AD130:AD146" si="183">+I130</f>
        <v>0</v>
      </c>
      <c r="AE130" s="12">
        <f t="shared" ref="AE130:AE146" si="184">+K130</f>
        <v>0</v>
      </c>
      <c r="AF130" s="12">
        <f t="shared" ref="AF130:AF146" si="185">+M130</f>
        <v>0</v>
      </c>
      <c r="AG130" s="12">
        <f t="shared" ref="AG130:AG146" si="186">+O130</f>
        <v>0</v>
      </c>
      <c r="AH130" s="12">
        <f t="shared" ref="AH130:AH146" si="187">+Q130</f>
        <v>0</v>
      </c>
      <c r="AI130" s="12">
        <f t="shared" ref="AI130:AI146" si="188">+S130</f>
        <v>0</v>
      </c>
      <c r="AJ130" s="12">
        <f t="shared" ref="AJ130:AJ145" si="189">+U130</f>
        <v>0</v>
      </c>
      <c r="AK130" s="12">
        <f t="shared" ref="AK130:AL145" si="190">+W130</f>
        <v>0</v>
      </c>
      <c r="AL130" s="12">
        <f t="shared" si="190"/>
        <v>0</v>
      </c>
      <c r="AM130" s="5"/>
      <c r="AN130" s="5"/>
    </row>
    <row r="131" spans="1:40" ht="15.5" x14ac:dyDescent="0.35">
      <c r="A131" s="5" t="s">
        <v>282</v>
      </c>
      <c r="E131" s="12">
        <f>+E114</f>
        <v>755.29812253284581</v>
      </c>
      <c r="F131" s="11"/>
      <c r="G131" s="12">
        <f>+G114</f>
        <v>463.33616244923508</v>
      </c>
      <c r="H131" s="11"/>
      <c r="I131" s="12">
        <f>+I114</f>
        <v>11.394867301444336</v>
      </c>
      <c r="J131" s="11"/>
      <c r="K131" s="12">
        <f>+K114</f>
        <v>6.6382815709884184</v>
      </c>
      <c r="L131" s="11"/>
      <c r="M131" s="12">
        <f>+M114</f>
        <v>31.597159159584294</v>
      </c>
      <c r="N131" s="11"/>
      <c r="O131" s="12">
        <f>+O114</f>
        <v>413.05697305686209</v>
      </c>
      <c r="P131" s="11"/>
      <c r="Q131" s="12">
        <f>+Q114</f>
        <v>582.58960727798103</v>
      </c>
      <c r="R131" s="11"/>
      <c r="S131" s="12">
        <f>+S114</f>
        <v>35.699945028396186</v>
      </c>
      <c r="T131" s="11"/>
      <c r="U131" s="12">
        <f>+U114</f>
        <v>4.0715884539819536</v>
      </c>
      <c r="V131" s="11"/>
      <c r="W131" s="12">
        <f>+W114</f>
        <v>217.03285196819584</v>
      </c>
      <c r="X131" s="12">
        <f>+X114</f>
        <v>2520.7155587995148</v>
      </c>
      <c r="AA131" s="5" t="s">
        <v>60</v>
      </c>
      <c r="AB131" s="12">
        <f t="shared" si="181"/>
        <v>755.29812253284581</v>
      </c>
      <c r="AC131" s="12">
        <f t="shared" si="182"/>
        <v>463.33616244923508</v>
      </c>
      <c r="AD131" s="12">
        <f t="shared" si="183"/>
        <v>11.394867301444336</v>
      </c>
      <c r="AE131" s="12">
        <f t="shared" si="184"/>
        <v>6.6382815709884184</v>
      </c>
      <c r="AF131" s="12">
        <f t="shared" si="185"/>
        <v>31.597159159584294</v>
      </c>
      <c r="AG131" s="12">
        <f t="shared" si="186"/>
        <v>413.05697305686209</v>
      </c>
      <c r="AH131" s="12">
        <f t="shared" si="187"/>
        <v>582.58960727798103</v>
      </c>
      <c r="AI131" s="12">
        <f t="shared" si="188"/>
        <v>35.699945028396186</v>
      </c>
      <c r="AJ131" s="12">
        <f t="shared" si="189"/>
        <v>4.0715884539819536</v>
      </c>
      <c r="AK131" s="12">
        <f t="shared" si="190"/>
        <v>217.03285196819584</v>
      </c>
      <c r="AL131" s="12">
        <f t="shared" si="190"/>
        <v>2520.7155587995148</v>
      </c>
      <c r="AM131" s="5"/>
      <c r="AN131" s="5"/>
    </row>
    <row r="132" spans="1:40" ht="15.5" x14ac:dyDescent="0.35">
      <c r="A132" s="5" t="s">
        <v>61</v>
      </c>
      <c r="E132" s="12">
        <f>+E98+E85</f>
        <v>2229.1623884268415</v>
      </c>
      <c r="F132" s="11"/>
      <c r="G132" s="12">
        <f>+G98+G85</f>
        <v>1204.0685279634743</v>
      </c>
      <c r="H132" s="11"/>
      <c r="I132" s="12">
        <f>+I98+I85</f>
        <v>27.77393139633848</v>
      </c>
      <c r="J132" s="11"/>
      <c r="K132" s="12">
        <f>+K98+K85</f>
        <v>17.421104546038343</v>
      </c>
      <c r="L132" s="11"/>
      <c r="M132" s="12">
        <f>+M98+M85</f>
        <v>51.970639402029249</v>
      </c>
      <c r="N132" s="11"/>
      <c r="O132" s="12">
        <f>+O98+O85</f>
        <v>1437.4658479067191</v>
      </c>
      <c r="P132" s="11"/>
      <c r="Q132" s="12">
        <f>+Q98+Q85</f>
        <v>1439.0599216850355</v>
      </c>
      <c r="R132" s="11"/>
      <c r="S132" s="12">
        <f>+S98+S85</f>
        <v>97.324545631461874</v>
      </c>
      <c r="T132" s="11"/>
      <c r="U132" s="12">
        <f>+U98+U85</f>
        <v>13.516889392281909</v>
      </c>
      <c r="V132" s="11"/>
      <c r="W132" s="12">
        <f>+W98+W85</f>
        <v>439.98881918428236</v>
      </c>
      <c r="X132" s="12">
        <f>+X98+X85</f>
        <v>6957.752615534504</v>
      </c>
      <c r="AA132" s="5" t="s">
        <v>61</v>
      </c>
      <c r="AB132" s="12">
        <f t="shared" si="181"/>
        <v>2229.1623884268415</v>
      </c>
      <c r="AC132" s="12">
        <f t="shared" si="182"/>
        <v>1204.0685279634743</v>
      </c>
      <c r="AD132" s="12">
        <f t="shared" si="183"/>
        <v>27.77393139633848</v>
      </c>
      <c r="AE132" s="12">
        <f t="shared" si="184"/>
        <v>17.421104546038343</v>
      </c>
      <c r="AF132" s="12">
        <f t="shared" si="185"/>
        <v>51.970639402029249</v>
      </c>
      <c r="AG132" s="12">
        <f t="shared" si="186"/>
        <v>1437.4658479067191</v>
      </c>
      <c r="AH132" s="12">
        <f t="shared" si="187"/>
        <v>1439.0599216850355</v>
      </c>
      <c r="AI132" s="12">
        <f t="shared" si="188"/>
        <v>97.324545631461874</v>
      </c>
      <c r="AJ132" s="12">
        <f t="shared" si="189"/>
        <v>13.516889392281909</v>
      </c>
      <c r="AK132" s="12">
        <f t="shared" si="190"/>
        <v>439.98881918428236</v>
      </c>
      <c r="AL132" s="12">
        <f t="shared" si="190"/>
        <v>6957.752615534504</v>
      </c>
      <c r="AM132" s="5"/>
      <c r="AN132" s="5"/>
    </row>
    <row r="133" spans="1:40" ht="15.5" x14ac:dyDescent="0.35">
      <c r="A133" s="5" t="s">
        <v>62</v>
      </c>
      <c r="E133" s="12">
        <f>+E130+E131+E132</f>
        <v>2984.4605109596873</v>
      </c>
      <c r="F133" s="11"/>
      <c r="G133" s="12">
        <f>+G130+G131+G132</f>
        <v>1667.4046904127094</v>
      </c>
      <c r="H133" s="11"/>
      <c r="I133" s="12">
        <f>+I130+I131+I132</f>
        <v>39.168798697782819</v>
      </c>
      <c r="J133" s="11"/>
      <c r="K133" s="12">
        <f>+K130+K131+K132</f>
        <v>24.059386117026762</v>
      </c>
      <c r="L133" s="11"/>
      <c r="M133" s="12">
        <f>+M130+M131+M132</f>
        <v>83.567798561613543</v>
      </c>
      <c r="N133" s="11"/>
      <c r="O133" s="12">
        <f>+O130+O131+O132</f>
        <v>1850.5228209635811</v>
      </c>
      <c r="P133" s="11"/>
      <c r="Q133" s="12">
        <f>+Q130+Q131+Q132</f>
        <v>2021.6495289630166</v>
      </c>
      <c r="R133" s="11"/>
      <c r="S133" s="12">
        <f>+S130+S131+S132</f>
        <v>133.02449065985806</v>
      </c>
      <c r="T133" s="11"/>
      <c r="U133" s="12">
        <f>+U130+U131+U132</f>
        <v>17.588477846263864</v>
      </c>
      <c r="V133" s="11"/>
      <c r="W133" s="12">
        <f>+W130+W131+W132</f>
        <v>657.02167115247823</v>
      </c>
      <c r="X133" s="12">
        <f>+X130+X131+X132</f>
        <v>9478.4681743340188</v>
      </c>
      <c r="AA133" s="5" t="s">
        <v>62</v>
      </c>
      <c r="AB133" s="12">
        <f t="shared" si="181"/>
        <v>2984.4605109596873</v>
      </c>
      <c r="AC133" s="12">
        <f t="shared" si="182"/>
        <v>1667.4046904127094</v>
      </c>
      <c r="AD133" s="12">
        <f t="shared" si="183"/>
        <v>39.168798697782819</v>
      </c>
      <c r="AE133" s="12">
        <f t="shared" si="184"/>
        <v>24.059386117026762</v>
      </c>
      <c r="AF133" s="12">
        <f t="shared" si="185"/>
        <v>83.567798561613543</v>
      </c>
      <c r="AG133" s="12">
        <f t="shared" si="186"/>
        <v>1850.5228209635811</v>
      </c>
      <c r="AH133" s="12">
        <f t="shared" si="187"/>
        <v>2021.6495289630166</v>
      </c>
      <c r="AI133" s="12">
        <f t="shared" si="188"/>
        <v>133.02449065985806</v>
      </c>
      <c r="AJ133" s="12">
        <f t="shared" si="189"/>
        <v>17.588477846263864</v>
      </c>
      <c r="AK133" s="12">
        <f t="shared" si="190"/>
        <v>657.02167115247823</v>
      </c>
      <c r="AL133" s="12">
        <f t="shared" si="190"/>
        <v>9478.4681743340188</v>
      </c>
      <c r="AM133" s="5"/>
      <c r="AN133" s="5"/>
    </row>
    <row r="134" spans="1:40" ht="15.5" x14ac:dyDescent="0.35">
      <c r="A134" s="5" t="s">
        <v>12</v>
      </c>
      <c r="E134" s="12">
        <f>+E73+E79</f>
        <v>549.89144026839449</v>
      </c>
      <c r="F134" s="4"/>
      <c r="G134" s="12">
        <f>+G73+G79</f>
        <v>243.69404401163774</v>
      </c>
      <c r="H134" s="4"/>
      <c r="I134" s="12">
        <f>+I73+I79</f>
        <v>1.2952840266181516</v>
      </c>
      <c r="J134" s="4"/>
      <c r="K134" s="12">
        <f>+K73+K79</f>
        <v>7.1732861513489414</v>
      </c>
      <c r="L134" s="4"/>
      <c r="M134" s="12">
        <f>+M73+M79</f>
        <v>10.068987404233072</v>
      </c>
      <c r="N134" s="4"/>
      <c r="O134" s="12">
        <f>+O73+O79</f>
        <v>325.53823258702681</v>
      </c>
      <c r="P134" s="4"/>
      <c r="Q134" s="12">
        <f>+Q73+Q79</f>
        <v>387.3988763967954</v>
      </c>
      <c r="R134" s="4"/>
      <c r="S134" s="12">
        <f>+S73+S79</f>
        <v>14.161424521085227</v>
      </c>
      <c r="T134" s="4"/>
      <c r="U134" s="12">
        <f>+U73+U79</f>
        <v>0</v>
      </c>
      <c r="V134" s="4"/>
      <c r="W134" s="12">
        <f>+W73+W79</f>
        <v>85.604297886817037</v>
      </c>
      <c r="X134" s="12">
        <f>SUM(E134:W134)</f>
        <v>1624.8258732539571</v>
      </c>
      <c r="AA134" s="5" t="s">
        <v>12</v>
      </c>
      <c r="AB134" s="12">
        <f t="shared" si="181"/>
        <v>549.89144026839449</v>
      </c>
      <c r="AC134" s="12">
        <f t="shared" si="182"/>
        <v>243.69404401163774</v>
      </c>
      <c r="AD134" s="12">
        <f t="shared" si="183"/>
        <v>1.2952840266181516</v>
      </c>
      <c r="AE134" s="12">
        <f t="shared" si="184"/>
        <v>7.1732861513489414</v>
      </c>
      <c r="AF134" s="12">
        <f t="shared" si="185"/>
        <v>10.068987404233072</v>
      </c>
      <c r="AG134" s="12">
        <f t="shared" si="186"/>
        <v>325.53823258702681</v>
      </c>
      <c r="AH134" s="12">
        <f t="shared" si="187"/>
        <v>387.3988763967954</v>
      </c>
      <c r="AI134" s="12">
        <f t="shared" si="188"/>
        <v>14.161424521085227</v>
      </c>
      <c r="AJ134" s="12">
        <f t="shared" si="189"/>
        <v>0</v>
      </c>
      <c r="AK134" s="12">
        <f t="shared" si="190"/>
        <v>85.604297886817037</v>
      </c>
      <c r="AL134" s="12">
        <f t="shared" si="190"/>
        <v>1624.8258732539571</v>
      </c>
      <c r="AM134" s="5"/>
      <c r="AN134" s="5"/>
    </row>
    <row r="135" spans="1:40" ht="15.5" x14ac:dyDescent="0.35">
      <c r="A135" s="5" t="s">
        <v>13</v>
      </c>
      <c r="E135" s="12">
        <f>+E80+E81+E106+E107</f>
        <v>264.354342886496</v>
      </c>
      <c r="F135" s="4"/>
      <c r="G135" s="12">
        <f>+G80+G81+G106+G107</f>
        <v>162.16765685723226</v>
      </c>
      <c r="H135" s="4"/>
      <c r="I135" s="12">
        <f>+I80+I81+I106+I107</f>
        <v>2.2789734602888672</v>
      </c>
      <c r="J135" s="4"/>
      <c r="K135" s="12">
        <f>+K80+K81+K106+K107</f>
        <v>1.327656314197684</v>
      </c>
      <c r="L135" s="4"/>
      <c r="M135" s="12">
        <f>+M80+M81+M106+M107</f>
        <v>9.4791477478752864</v>
      </c>
      <c r="N135" s="4"/>
      <c r="O135" s="12">
        <f>+O80+O81+O106+O107</f>
        <v>72.892407010034489</v>
      </c>
      <c r="P135" s="4"/>
      <c r="Q135" s="12">
        <f>+Q80+Q81+Q106+Q107</f>
        <v>87.38844109169716</v>
      </c>
      <c r="R135" s="4"/>
      <c r="S135" s="12">
        <f>+S80+S81+S106+S107</f>
        <v>3.5699945028396183</v>
      </c>
      <c r="T135" s="4"/>
      <c r="U135" s="12">
        <f>+U80+U81+U106+U107</f>
        <v>0</v>
      </c>
      <c r="V135" s="4"/>
      <c r="W135" s="12">
        <f>+W80+W81+W106+W107</f>
        <v>0</v>
      </c>
      <c r="X135" s="12">
        <f>SUM(E135:W135)</f>
        <v>603.45861987066121</v>
      </c>
      <c r="Y135" s="3">
        <f>+X134+X135</f>
        <v>2228.2844931246182</v>
      </c>
      <c r="AA135" s="5" t="s">
        <v>13</v>
      </c>
      <c r="AB135" s="12">
        <f t="shared" si="181"/>
        <v>264.354342886496</v>
      </c>
      <c r="AC135" s="12">
        <f t="shared" si="182"/>
        <v>162.16765685723226</v>
      </c>
      <c r="AD135" s="12">
        <f t="shared" si="183"/>
        <v>2.2789734602888672</v>
      </c>
      <c r="AE135" s="12">
        <f t="shared" si="184"/>
        <v>1.327656314197684</v>
      </c>
      <c r="AF135" s="12">
        <f t="shared" si="185"/>
        <v>9.4791477478752864</v>
      </c>
      <c r="AG135" s="12">
        <f t="shared" si="186"/>
        <v>72.892407010034489</v>
      </c>
      <c r="AH135" s="12">
        <f t="shared" si="187"/>
        <v>87.38844109169716</v>
      </c>
      <c r="AI135" s="12">
        <f t="shared" si="188"/>
        <v>3.5699945028396183</v>
      </c>
      <c r="AJ135" s="12">
        <f t="shared" si="189"/>
        <v>0</v>
      </c>
      <c r="AK135" s="12">
        <f t="shared" si="190"/>
        <v>0</v>
      </c>
      <c r="AL135" s="12">
        <f t="shared" si="190"/>
        <v>603.45861987066121</v>
      </c>
      <c r="AM135" s="6">
        <f>10*AL135/1000</f>
        <v>6.0345861987066121</v>
      </c>
      <c r="AN135" s="6">
        <f>5*AL135/1000</f>
        <v>3.017293099353306</v>
      </c>
    </row>
    <row r="136" spans="1:40" ht="15.5" x14ac:dyDescent="0.35">
      <c r="A136" s="5" t="s">
        <v>14</v>
      </c>
      <c r="E136" s="12">
        <f>+E92+E93+E108+E109+E121+E122</f>
        <v>890.485089570068</v>
      </c>
      <c r="F136" s="4"/>
      <c r="G136" s="12">
        <f>+G92+G93+G108+G109+G121+G122</f>
        <v>474.50124019898294</v>
      </c>
      <c r="H136" s="4"/>
      <c r="I136" s="12">
        <f>+I92+I93+I108+I109+I121+I122</f>
        <v>7.1887260193763929</v>
      </c>
      <c r="J136" s="4"/>
      <c r="K136" s="12">
        <f>+K92+K93+K108+K109+K121+K122</f>
        <v>2.9153946122032721</v>
      </c>
      <c r="L136" s="4"/>
      <c r="M136" s="12">
        <f>+M92+M93+M108+M109+M121+M122</f>
        <v>20.071270284474956</v>
      </c>
      <c r="N136" s="4"/>
      <c r="O136" s="12">
        <f>+O92+O93+O108+O109+O121+O122</f>
        <v>399.72542584771509</v>
      </c>
      <c r="P136" s="4"/>
      <c r="Q136" s="12">
        <f>+Q92+Q93+Q108+Q109+Q121+Q122</f>
        <v>551.11186964404465</v>
      </c>
      <c r="R136" s="4"/>
      <c r="S136" s="12">
        <f>+S92+S93+S108+S109+S121+S122</f>
        <v>34.625567281682173</v>
      </c>
      <c r="T136" s="4"/>
      <c r="U136" s="12">
        <f>+U92+U93+U108+U109+U121+U122</f>
        <v>5.1613980369439885</v>
      </c>
      <c r="V136" s="4"/>
      <c r="W136" s="12">
        <f>+W92+W93+W108+W109+W121+W122</f>
        <v>176.50017589188047</v>
      </c>
      <c r="X136" s="12">
        <f>SUM(E136:W136)</f>
        <v>2562.286157387372</v>
      </c>
      <c r="AA136" s="5" t="s">
        <v>14</v>
      </c>
      <c r="AB136" s="12">
        <f t="shared" si="181"/>
        <v>890.485089570068</v>
      </c>
      <c r="AC136" s="12">
        <f t="shared" si="182"/>
        <v>474.50124019898294</v>
      </c>
      <c r="AD136" s="12">
        <f t="shared" si="183"/>
        <v>7.1887260193763929</v>
      </c>
      <c r="AE136" s="12">
        <f t="shared" si="184"/>
        <v>2.9153946122032721</v>
      </c>
      <c r="AF136" s="12">
        <f t="shared" si="185"/>
        <v>20.071270284474956</v>
      </c>
      <c r="AG136" s="12">
        <f t="shared" si="186"/>
        <v>399.72542584771509</v>
      </c>
      <c r="AH136" s="12">
        <f t="shared" si="187"/>
        <v>551.11186964404465</v>
      </c>
      <c r="AI136" s="12">
        <f t="shared" si="188"/>
        <v>34.625567281682173</v>
      </c>
      <c r="AJ136" s="12">
        <f t="shared" si="189"/>
        <v>5.1613980369439885</v>
      </c>
      <c r="AK136" s="12">
        <f t="shared" si="190"/>
        <v>176.50017589188047</v>
      </c>
      <c r="AL136" s="12">
        <f t="shared" si="190"/>
        <v>2562.286157387372</v>
      </c>
      <c r="AM136" s="6"/>
      <c r="AN136" s="6"/>
    </row>
    <row r="137" spans="1:40" ht="15.5" x14ac:dyDescent="0.35">
      <c r="A137" s="5" t="s">
        <v>176</v>
      </c>
      <c r="E137" s="3">
        <f>+E77+E79+E82+E90+E93+E103+E109+E119+E122</f>
        <v>1080.8274649076252</v>
      </c>
      <c r="F137" s="3"/>
      <c r="G137" s="3">
        <f>+G77+G79+G82+G90+G93+G103+G109+G119+G122</f>
        <v>507.4272108804256</v>
      </c>
      <c r="H137" s="3"/>
      <c r="I137" s="3">
        <f>+I77+I79+I82+I90+I93+I103+I109+I119+I122</f>
        <v>8.5603434741875688</v>
      </c>
      <c r="J137" s="3"/>
      <c r="K137" s="3">
        <f>+K77+K79+K82+K90+K93+K103+K109+K119+K122</f>
        <v>10.119951990290563</v>
      </c>
      <c r="L137" s="3"/>
      <c r="M137" s="3">
        <f>+M77+M79+M82+M90+M93+M103+M109+M119+M122</f>
        <v>20.235246531629862</v>
      </c>
      <c r="N137" s="3"/>
      <c r="O137" s="3">
        <f>+O77+O79+O82+O90+O93+O103+O109+O119+O122</f>
        <v>728.20330921127265</v>
      </c>
      <c r="P137" s="3"/>
      <c r="Q137" s="3">
        <f>+Q77+Q79+Q82+Q90+Q93+Q103+Q109+Q119+Q122</f>
        <v>824.91050544002064</v>
      </c>
      <c r="R137" s="3"/>
      <c r="S137" s="3">
        <f>+S77+S79+S82+S90+S93+S103+S109+S119+S122</f>
        <v>41.842323049539047</v>
      </c>
      <c r="T137" s="3"/>
      <c r="U137" s="3">
        <f>+U77+U79+U82+U90+U93+U103+U109+U119+U122</f>
        <v>4.3772718080969444</v>
      </c>
      <c r="V137" s="3"/>
      <c r="W137" s="3">
        <f>+W77+W79+W82+W90+W93+W103+W109+W119+W122</f>
        <v>219.73812869557648</v>
      </c>
      <c r="X137" s="3">
        <f>SUM(E137:W137)</f>
        <v>3446.2417559886644</v>
      </c>
      <c r="Y137" s="1">
        <f>+X137/(X137+X138)</f>
        <v>3.4367242526913727E-2</v>
      </c>
      <c r="Z137" s="1">
        <f>+X137/80415</f>
        <v>4.2855707964790955E-2</v>
      </c>
      <c r="AA137" s="5" t="s">
        <v>15</v>
      </c>
      <c r="AB137" s="12">
        <f t="shared" si="181"/>
        <v>1080.8274649076252</v>
      </c>
      <c r="AC137" s="12">
        <f t="shared" si="182"/>
        <v>507.4272108804256</v>
      </c>
      <c r="AD137" s="12">
        <f t="shared" si="183"/>
        <v>8.5603434741875688</v>
      </c>
      <c r="AE137" s="12">
        <f t="shared" si="184"/>
        <v>10.119951990290563</v>
      </c>
      <c r="AF137" s="12">
        <f t="shared" si="185"/>
        <v>20.235246531629862</v>
      </c>
      <c r="AG137" s="12">
        <f t="shared" si="186"/>
        <v>728.20330921127265</v>
      </c>
      <c r="AH137" s="12">
        <f t="shared" si="187"/>
        <v>824.91050544002064</v>
      </c>
      <c r="AI137" s="12">
        <f t="shared" si="188"/>
        <v>41.842323049539047</v>
      </c>
      <c r="AJ137" s="12">
        <f t="shared" si="189"/>
        <v>4.3772718080969444</v>
      </c>
      <c r="AK137" s="12">
        <f t="shared" si="190"/>
        <v>219.73812869557648</v>
      </c>
      <c r="AL137" s="12">
        <f t="shared" si="190"/>
        <v>3446.2417559886644</v>
      </c>
      <c r="AM137" s="6"/>
      <c r="AN137" s="6"/>
    </row>
    <row r="138" spans="1:40" ht="15.5" x14ac:dyDescent="0.35">
      <c r="A138" s="5" t="s">
        <v>16</v>
      </c>
      <c r="E138" s="3">
        <f>+E36-E137</f>
        <v>20497.117192404221</v>
      </c>
      <c r="F138" s="3"/>
      <c r="G138" s="3">
        <f>+G36-G137</f>
        <v>16242.818130447835</v>
      </c>
      <c r="H138" s="3"/>
      <c r="I138" s="3">
        <f>+I36-I137</f>
        <v>784.53752745996258</v>
      </c>
      <c r="J138" s="3"/>
      <c r="K138" s="3">
        <f>+K36-K137</f>
        <v>482.97911900421678</v>
      </c>
      <c r="L138" s="3"/>
      <c r="M138" s="3">
        <f>+M36-M137</f>
        <v>1229.1458497180915</v>
      </c>
      <c r="N138" s="3"/>
      <c r="O138" s="3">
        <f>+O36-O137</f>
        <v>30401.507811306637</v>
      </c>
      <c r="P138" s="3"/>
      <c r="Q138" s="3">
        <f>+Q36-Q137</f>
        <v>18793.824348678372</v>
      </c>
      <c r="R138" s="3"/>
      <c r="S138" s="3">
        <f>+S36-S137</f>
        <v>1827.3698469807262</v>
      </c>
      <c r="T138" s="3"/>
      <c r="U138" s="3">
        <f>+U36-U137</f>
        <v>168.25971159728189</v>
      </c>
      <c r="V138" s="3"/>
      <c r="W138" s="3">
        <f t="shared" ref="W138" si="191">+W36-W137</f>
        <v>6403.134026139981</v>
      </c>
      <c r="X138" s="3">
        <f>SUM(E138:W138)</f>
        <v>96830.693563737324</v>
      </c>
      <c r="AA138" s="5" t="s">
        <v>16</v>
      </c>
      <c r="AB138" s="12">
        <f t="shared" si="181"/>
        <v>20497.117192404221</v>
      </c>
      <c r="AC138" s="12">
        <f t="shared" si="182"/>
        <v>16242.818130447835</v>
      </c>
      <c r="AD138" s="12">
        <f t="shared" si="183"/>
        <v>784.53752745996258</v>
      </c>
      <c r="AE138" s="12">
        <f t="shared" si="184"/>
        <v>482.97911900421678</v>
      </c>
      <c r="AF138" s="12">
        <f t="shared" si="185"/>
        <v>1229.1458497180915</v>
      </c>
      <c r="AG138" s="12">
        <f t="shared" si="186"/>
        <v>30401.507811306637</v>
      </c>
      <c r="AH138" s="12">
        <f t="shared" si="187"/>
        <v>18793.824348678372</v>
      </c>
      <c r="AI138" s="12">
        <f t="shared" si="188"/>
        <v>1827.3698469807262</v>
      </c>
      <c r="AJ138" s="12">
        <f t="shared" si="189"/>
        <v>168.25971159728189</v>
      </c>
      <c r="AK138" s="12">
        <f t="shared" si="190"/>
        <v>6403.134026139981</v>
      </c>
      <c r="AL138" s="12">
        <f t="shared" si="190"/>
        <v>96830.693563737324</v>
      </c>
      <c r="AM138" s="6"/>
      <c r="AN138" s="6"/>
    </row>
    <row r="139" spans="1:40" ht="15.5" x14ac:dyDescent="0.35">
      <c r="A139" s="5" t="s">
        <v>17</v>
      </c>
      <c r="E139" s="7">
        <f>-E137/E129</f>
        <v>-5.0089453934222539E-2</v>
      </c>
      <c r="F139" s="7"/>
      <c r="G139" s="7">
        <f>-G137/G129</f>
        <v>-3.0293718124142274E-2</v>
      </c>
      <c r="H139" s="7"/>
      <c r="I139" s="7">
        <f>-I137/I129</f>
        <v>-1.0793552457913889E-2</v>
      </c>
      <c r="J139" s="7"/>
      <c r="K139" s="7">
        <f>-K137/K129</f>
        <v>-2.0523161744921008E-2</v>
      </c>
      <c r="L139" s="7"/>
      <c r="M139" s="7">
        <f>-M137/M129</f>
        <v>-1.6196216344532652E-2</v>
      </c>
      <c r="N139" s="7"/>
      <c r="O139" s="7">
        <f>-O137/O129</f>
        <v>-2.3392549529035186E-2</v>
      </c>
      <c r="P139" s="7"/>
      <c r="Q139" s="7">
        <f>-Q137/Q129</f>
        <v>-4.204707956827574E-2</v>
      </c>
      <c r="R139" s="7"/>
      <c r="S139" s="7">
        <f>-S137/S129</f>
        <v>-2.2385004613393652E-2</v>
      </c>
      <c r="T139" s="7"/>
      <c r="U139" s="7">
        <f>-U137/U129</f>
        <v>-2.5355353886243603E-2</v>
      </c>
      <c r="V139" s="7"/>
      <c r="W139" s="7">
        <f>-W137/W129</f>
        <v>-3.3178675891416549E-2</v>
      </c>
      <c r="X139" s="7">
        <f>-X137/X129</f>
        <v>-3.4367242526913727E-2</v>
      </c>
      <c r="AA139" s="5" t="s">
        <v>17</v>
      </c>
      <c r="AB139" s="52">
        <f t="shared" si="181"/>
        <v>-5.0089453934222539E-2</v>
      </c>
      <c r="AC139" s="52">
        <f t="shared" si="182"/>
        <v>-3.0293718124142274E-2</v>
      </c>
      <c r="AD139" s="52">
        <f t="shared" si="183"/>
        <v>-1.0793552457913889E-2</v>
      </c>
      <c r="AE139" s="52">
        <f t="shared" si="184"/>
        <v>-2.0523161744921008E-2</v>
      </c>
      <c r="AF139" s="52">
        <f t="shared" si="185"/>
        <v>-1.6196216344532652E-2</v>
      </c>
      <c r="AG139" s="52">
        <f t="shared" si="186"/>
        <v>-2.3392549529035186E-2</v>
      </c>
      <c r="AH139" s="52">
        <f t="shared" si="187"/>
        <v>-4.204707956827574E-2</v>
      </c>
      <c r="AI139" s="52">
        <f t="shared" si="188"/>
        <v>-2.2385004613393652E-2</v>
      </c>
      <c r="AJ139" s="52">
        <f t="shared" si="189"/>
        <v>-2.5355353886243603E-2</v>
      </c>
      <c r="AK139" s="52">
        <f>-AK137/AK129</f>
        <v>-3.3178675891416549E-2</v>
      </c>
      <c r="AL139" s="52">
        <f>-AL137/AL129</f>
        <v>-3.4367242526913727E-2</v>
      </c>
      <c r="AM139" s="6"/>
      <c r="AN139" s="6"/>
    </row>
    <row r="140" spans="1:40" ht="15.5" x14ac:dyDescent="0.35">
      <c r="A140" s="5" t="s">
        <v>18</v>
      </c>
      <c r="E140" s="1">
        <f>+E35</f>
        <v>0.7305393655580823</v>
      </c>
      <c r="F140" s="3"/>
      <c r="G140" s="1">
        <f>+G35</f>
        <v>0.77472835385770888</v>
      </c>
      <c r="H140" s="3"/>
      <c r="I140" s="1">
        <f>+I35</f>
        <v>2.7425366776461759</v>
      </c>
      <c r="J140" s="3"/>
      <c r="K140" s="1">
        <f>+K35</f>
        <v>1.3866665751792027</v>
      </c>
      <c r="L140" s="3"/>
      <c r="M140" s="1">
        <f>+M35</f>
        <v>0.95895480057794025</v>
      </c>
      <c r="N140" s="3"/>
      <c r="O140" s="1">
        <f>+O35</f>
        <v>1.0234595456621746E-2</v>
      </c>
      <c r="P140" s="3"/>
      <c r="Q140" s="1">
        <f>+Q35</f>
        <v>2.4615552612895605E-2</v>
      </c>
      <c r="R140" s="3"/>
      <c r="S140" s="1">
        <f>+S35</f>
        <v>0.19064502452615106</v>
      </c>
      <c r="T140" s="3"/>
      <c r="U140" s="1">
        <f>+U35</f>
        <v>2.7804007607853322E-2</v>
      </c>
      <c r="V140" s="3"/>
      <c r="W140" s="1">
        <f>+W35</f>
        <v>0</v>
      </c>
      <c r="X140" s="1">
        <f>+X35</f>
        <v>0</v>
      </c>
      <c r="AA140" s="5" t="s">
        <v>18</v>
      </c>
      <c r="AB140" s="34">
        <f t="shared" si="181"/>
        <v>0.7305393655580823</v>
      </c>
      <c r="AC140" s="34">
        <f t="shared" si="182"/>
        <v>0.77472835385770888</v>
      </c>
      <c r="AD140" s="34">
        <f t="shared" si="183"/>
        <v>2.7425366776461759</v>
      </c>
      <c r="AE140" s="34">
        <f t="shared" si="184"/>
        <v>1.3866665751792027</v>
      </c>
      <c r="AF140" s="34">
        <f t="shared" si="185"/>
        <v>0.95895480057794025</v>
      </c>
      <c r="AG140" s="34">
        <f t="shared" si="186"/>
        <v>1.0234595456621746E-2</v>
      </c>
      <c r="AH140" s="34">
        <f t="shared" si="187"/>
        <v>2.4615552612895605E-2</v>
      </c>
      <c r="AI140" s="34">
        <f t="shared" si="188"/>
        <v>0.19064502452615106</v>
      </c>
      <c r="AJ140" s="34">
        <f t="shared" si="189"/>
        <v>2.7804007607853322E-2</v>
      </c>
      <c r="AK140" s="12">
        <f t="shared" si="190"/>
        <v>0</v>
      </c>
      <c r="AL140" s="12"/>
      <c r="AM140" s="6"/>
      <c r="AN140" s="6"/>
    </row>
    <row r="141" spans="1:40" ht="15.5" x14ac:dyDescent="0.35">
      <c r="A141" s="5" t="s">
        <v>19</v>
      </c>
      <c r="E141" s="1">
        <f>+E34/E138</f>
        <v>0.76906122222112427</v>
      </c>
      <c r="F141" s="1"/>
      <c r="G141" s="1">
        <f>+G34/G138</f>
        <v>0.79893094263453468</v>
      </c>
      <c r="H141" s="1"/>
      <c r="I141" s="1">
        <f>+I34/I138</f>
        <v>2.7724613850431803</v>
      </c>
      <c r="J141" s="1"/>
      <c r="K141" s="1">
        <f>+K34/K138</f>
        <v>1.4157216597888369</v>
      </c>
      <c r="L141" s="1"/>
      <c r="M141" s="1">
        <f>+M34/M138</f>
        <v>0.97474193178522139</v>
      </c>
      <c r="N141" s="1"/>
      <c r="O141" s="1">
        <f>+O34/O138</f>
        <v>1.047974337251488E-2</v>
      </c>
      <c r="P141" s="1"/>
      <c r="Q141" s="1">
        <f>+Q34/Q138</f>
        <v>2.5695994122343739E-2</v>
      </c>
      <c r="R141" s="1"/>
      <c r="S141" s="1">
        <f>+S34/S138</f>
        <v>0.19501033170093596</v>
      </c>
      <c r="T141" s="1"/>
      <c r="U141" s="1">
        <f>+U34/U138</f>
        <v>2.8527328107446615E-2</v>
      </c>
      <c r="V141" s="1"/>
      <c r="W141" s="1">
        <f>+W34/W138</f>
        <v>0</v>
      </c>
      <c r="X141" s="1">
        <f>+X34/X138</f>
        <v>0.35071600491683258</v>
      </c>
      <c r="AA141" s="5" t="s">
        <v>19</v>
      </c>
      <c r="AB141" s="34">
        <f t="shared" si="181"/>
        <v>0.76906122222112427</v>
      </c>
      <c r="AC141" s="34">
        <f t="shared" si="182"/>
        <v>0.79893094263453468</v>
      </c>
      <c r="AD141" s="34">
        <f t="shared" si="183"/>
        <v>2.7724613850431803</v>
      </c>
      <c r="AE141" s="34">
        <f t="shared" si="184"/>
        <v>1.4157216597888369</v>
      </c>
      <c r="AF141" s="34">
        <f t="shared" si="185"/>
        <v>0.97474193178522139</v>
      </c>
      <c r="AG141" s="34">
        <f t="shared" si="186"/>
        <v>1.047974337251488E-2</v>
      </c>
      <c r="AH141" s="34">
        <f t="shared" si="187"/>
        <v>2.5695994122343739E-2</v>
      </c>
      <c r="AI141" s="34">
        <f t="shared" si="188"/>
        <v>0.19501033170093596</v>
      </c>
      <c r="AJ141" s="34">
        <f t="shared" si="189"/>
        <v>2.8527328107446615E-2</v>
      </c>
      <c r="AK141" s="12">
        <f t="shared" si="190"/>
        <v>0</v>
      </c>
      <c r="AL141" s="12"/>
      <c r="AM141" s="6"/>
      <c r="AN141" s="6"/>
    </row>
    <row r="142" spans="1:40" ht="15.5" x14ac:dyDescent="0.35">
      <c r="A142" s="5" t="s">
        <v>177</v>
      </c>
      <c r="E142" s="1">
        <f>+E141-E35</f>
        <v>3.8521856663041976E-2</v>
      </c>
      <c r="F142" s="1"/>
      <c r="G142" s="1">
        <f>+G141-G35</f>
        <v>2.4202588776825795E-2</v>
      </c>
      <c r="H142" s="1"/>
      <c r="I142" s="1">
        <f>+I141-I35</f>
        <v>2.9924707397004369E-2</v>
      </c>
      <c r="J142" s="1"/>
      <c r="K142" s="1">
        <f>+K141-K35</f>
        <v>2.9055084609634241E-2</v>
      </c>
      <c r="L142" s="1"/>
      <c r="M142" s="1">
        <f>+M141-M35</f>
        <v>1.5787131207281146E-2</v>
      </c>
      <c r="N142" s="1"/>
      <c r="O142" s="1">
        <f>+O141-O35</f>
        <v>2.4514791589313328E-4</v>
      </c>
      <c r="P142" s="1"/>
      <c r="Q142" s="1">
        <f>+Q141-Q35</f>
        <v>1.0804415094481344E-3</v>
      </c>
      <c r="R142" s="1"/>
      <c r="S142" s="1">
        <f>+S141-S35</f>
        <v>4.3653071747848937E-3</v>
      </c>
      <c r="T142" s="1"/>
      <c r="U142" s="1">
        <f>+U141-U35</f>
        <v>7.2332049959329334E-4</v>
      </c>
      <c r="V142" s="1"/>
      <c r="W142" s="1">
        <f>+W141-W35</f>
        <v>0</v>
      </c>
      <c r="X142" s="1">
        <f>+X141-X35</f>
        <v>0.35071600491683258</v>
      </c>
      <c r="AA142" s="5" t="s">
        <v>20</v>
      </c>
      <c r="AB142" s="34">
        <f t="shared" si="181"/>
        <v>3.8521856663041976E-2</v>
      </c>
      <c r="AC142" s="34">
        <f t="shared" si="182"/>
        <v>2.4202588776825795E-2</v>
      </c>
      <c r="AD142" s="34">
        <f t="shared" si="183"/>
        <v>2.9924707397004369E-2</v>
      </c>
      <c r="AE142" s="34">
        <f t="shared" si="184"/>
        <v>2.9055084609634241E-2</v>
      </c>
      <c r="AF142" s="34">
        <f t="shared" si="185"/>
        <v>1.5787131207281146E-2</v>
      </c>
      <c r="AG142" s="34">
        <f t="shared" si="186"/>
        <v>2.4514791589313328E-4</v>
      </c>
      <c r="AH142" s="34">
        <f t="shared" si="187"/>
        <v>1.0804415094481344E-3</v>
      </c>
      <c r="AI142" s="34">
        <f t="shared" si="188"/>
        <v>4.3653071747848937E-3</v>
      </c>
      <c r="AJ142" s="34">
        <f t="shared" si="189"/>
        <v>7.2332049959329334E-4</v>
      </c>
      <c r="AK142" s="12">
        <f t="shared" si="190"/>
        <v>0</v>
      </c>
      <c r="AL142" s="12"/>
      <c r="AM142" s="6"/>
      <c r="AN142" s="6"/>
    </row>
    <row r="143" spans="1:40" ht="15.5" x14ac:dyDescent="0.35">
      <c r="A143" s="5" t="s">
        <v>21</v>
      </c>
      <c r="E143" s="3">
        <f>+E43</f>
        <v>826.15174818416949</v>
      </c>
      <c r="F143" s="1"/>
      <c r="G143" s="3">
        <f>+G43</f>
        <v>324.25197274857305</v>
      </c>
      <c r="H143" s="1"/>
      <c r="I143" s="3">
        <f>+I43</f>
        <v>17.123037746448968</v>
      </c>
      <c r="J143" s="1"/>
      <c r="K143" s="3">
        <f>+K43</f>
        <v>11.15534516085876</v>
      </c>
      <c r="L143" s="1"/>
      <c r="M143" s="3">
        <f>+M43</f>
        <v>5.5339268663028145</v>
      </c>
      <c r="N143" s="1"/>
      <c r="O143" s="3">
        <f>+O43</f>
        <v>747.21116993533428</v>
      </c>
      <c r="P143" s="1"/>
      <c r="Q143" s="3">
        <f>+Q43</f>
        <v>252.77813803998271</v>
      </c>
      <c r="R143" s="1"/>
      <c r="S143" s="3">
        <f>+S43</f>
        <v>5.7179123587804481</v>
      </c>
      <c r="T143" s="1"/>
      <c r="U143" s="3">
        <f>+U43</f>
        <v>0</v>
      </c>
      <c r="V143" s="1"/>
      <c r="W143" s="3">
        <f>+W43</f>
        <v>0</v>
      </c>
      <c r="X143" s="3">
        <f>+X43</f>
        <v>2189.9232510404509</v>
      </c>
      <c r="Y143" s="3">
        <f>SUM(E143:W143)</f>
        <v>2189.9232510404504</v>
      </c>
      <c r="AA143" s="5" t="s">
        <v>21</v>
      </c>
      <c r="AB143" s="12">
        <f t="shared" si="181"/>
        <v>826.15174818416949</v>
      </c>
      <c r="AC143" s="12">
        <f t="shared" si="182"/>
        <v>324.25197274857305</v>
      </c>
      <c r="AD143" s="12">
        <f t="shared" si="183"/>
        <v>17.123037746448968</v>
      </c>
      <c r="AE143" s="12">
        <f t="shared" si="184"/>
        <v>11.15534516085876</v>
      </c>
      <c r="AF143" s="12">
        <f t="shared" si="185"/>
        <v>5.5339268663028145</v>
      </c>
      <c r="AG143" s="12">
        <f t="shared" si="186"/>
        <v>747.21116993533428</v>
      </c>
      <c r="AH143" s="12">
        <f t="shared" si="187"/>
        <v>252.77813803998271</v>
      </c>
      <c r="AI143" s="12">
        <f t="shared" si="188"/>
        <v>5.7179123587804481</v>
      </c>
      <c r="AJ143" s="12">
        <f t="shared" si="189"/>
        <v>0</v>
      </c>
      <c r="AK143" s="12">
        <f t="shared" si="190"/>
        <v>0</v>
      </c>
      <c r="AL143" s="12">
        <f t="shared" si="190"/>
        <v>2189.9232510404509</v>
      </c>
      <c r="AM143" s="6"/>
      <c r="AN143" s="6"/>
    </row>
    <row r="144" spans="1:40" ht="15.5" x14ac:dyDescent="0.35">
      <c r="A144" s="5" t="s">
        <v>22</v>
      </c>
      <c r="E144" s="3">
        <f>+E112+E96+E83+E125+E107</f>
        <v>123.49517290744824</v>
      </c>
      <c r="G144" s="3">
        <f>+G112+G96+G83+G125+G107</f>
        <v>71.533914610677158</v>
      </c>
      <c r="I144" s="3">
        <f>+I112+I96+I83+I125+I107</f>
        <v>16.656425499041653</v>
      </c>
      <c r="K144" s="3">
        <f>+K112+K96+K83+K125+K107</f>
        <v>8.6719913307745315</v>
      </c>
      <c r="M144" s="3">
        <f>+M112+M96+M83+M125+M107</f>
        <v>4.0266675872053224</v>
      </c>
      <c r="O144" s="3">
        <f>+O112+O96+O83+O125+O107</f>
        <v>204.93276969223137</v>
      </c>
      <c r="Q144" s="3">
        <f>+Q112+Q96+Q83+Q125+Q107</f>
        <v>89.81506867628255</v>
      </c>
      <c r="S144" s="3">
        <f>+S112+S96+S83+S125+S107</f>
        <v>4.9051982840196082</v>
      </c>
      <c r="U144" s="3">
        <f>+U112+U96+U83+U125+U107</f>
        <v>0</v>
      </c>
      <c r="W144" s="3">
        <f>+W112+W96+W83+W125+W107</f>
        <v>0</v>
      </c>
      <c r="X144" s="3">
        <f>+X112+X96+X83+X125+X107</f>
        <v>524.03720858768042</v>
      </c>
      <c r="AA144" s="5" t="s">
        <v>22</v>
      </c>
      <c r="AB144" s="12">
        <f t="shared" si="181"/>
        <v>123.49517290744824</v>
      </c>
      <c r="AC144" s="12">
        <f t="shared" si="182"/>
        <v>71.533914610677158</v>
      </c>
      <c r="AD144" s="12">
        <f t="shared" si="183"/>
        <v>16.656425499041653</v>
      </c>
      <c r="AE144" s="12">
        <f t="shared" si="184"/>
        <v>8.6719913307745315</v>
      </c>
      <c r="AF144" s="12">
        <f t="shared" si="185"/>
        <v>4.0266675872053224</v>
      </c>
      <c r="AG144" s="12">
        <f t="shared" si="186"/>
        <v>204.93276969223137</v>
      </c>
      <c r="AH144" s="12">
        <f t="shared" si="187"/>
        <v>89.81506867628255</v>
      </c>
      <c r="AI144" s="12">
        <f t="shared" si="188"/>
        <v>4.9051982840196082</v>
      </c>
      <c r="AJ144" s="12">
        <f t="shared" si="189"/>
        <v>0</v>
      </c>
      <c r="AK144" s="12">
        <f t="shared" si="190"/>
        <v>0</v>
      </c>
      <c r="AL144" s="12">
        <f t="shared" si="190"/>
        <v>524.03720858768042</v>
      </c>
      <c r="AM144" s="6"/>
      <c r="AN144" s="6"/>
    </row>
    <row r="145" spans="1:41" ht="15.5" x14ac:dyDescent="0.35">
      <c r="A145" s="5" t="s">
        <v>23</v>
      </c>
      <c r="E145" s="3">
        <f>+E43-E144</f>
        <v>702.65657527672124</v>
      </c>
      <c r="G145" s="3">
        <f>+G43-G144</f>
        <v>252.71805813789589</v>
      </c>
      <c r="I145" s="3">
        <f>+I43-I144</f>
        <v>0.46661224740731555</v>
      </c>
      <c r="K145" s="3">
        <f>+K43-K144</f>
        <v>2.4833538300842282</v>
      </c>
      <c r="M145" s="3">
        <f>+M43-M144</f>
        <v>1.5072592790974921</v>
      </c>
      <c r="O145" s="3">
        <f>+O43-O144</f>
        <v>542.27840024310285</v>
      </c>
      <c r="Q145" s="3">
        <f>+Q43-Q144</f>
        <v>162.96306936370016</v>
      </c>
      <c r="S145" s="3">
        <f>+S43-S144</f>
        <v>0.8127140747608399</v>
      </c>
      <c r="U145" s="3">
        <f>+U43-U144</f>
        <v>0</v>
      </c>
      <c r="W145" s="3">
        <f>+W43-W144</f>
        <v>0</v>
      </c>
      <c r="X145" s="3">
        <f>+X43-X144</f>
        <v>1665.8860424527704</v>
      </c>
      <c r="AA145" s="5" t="s">
        <v>23</v>
      </c>
      <c r="AB145" s="12">
        <f t="shared" si="181"/>
        <v>702.65657527672124</v>
      </c>
      <c r="AC145" s="12">
        <f t="shared" si="182"/>
        <v>252.71805813789589</v>
      </c>
      <c r="AD145" s="12">
        <f t="shared" si="183"/>
        <v>0.46661224740731555</v>
      </c>
      <c r="AE145" s="12">
        <f t="shared" si="184"/>
        <v>2.4833538300842282</v>
      </c>
      <c r="AF145" s="12">
        <f t="shared" si="185"/>
        <v>1.5072592790974921</v>
      </c>
      <c r="AG145" s="12">
        <f t="shared" si="186"/>
        <v>542.27840024310285</v>
      </c>
      <c r="AH145" s="12">
        <f t="shared" si="187"/>
        <v>162.96306936370016</v>
      </c>
      <c r="AI145" s="12">
        <f t="shared" si="188"/>
        <v>0.8127140747608399</v>
      </c>
      <c r="AJ145" s="12">
        <f t="shared" si="189"/>
        <v>0</v>
      </c>
      <c r="AK145" s="12">
        <f t="shared" si="190"/>
        <v>0</v>
      </c>
      <c r="AL145" s="12">
        <f t="shared" si="190"/>
        <v>1665.8860424527704</v>
      </c>
      <c r="AM145" s="6">
        <f>10*AL145/1000</f>
        <v>16.658860424527706</v>
      </c>
      <c r="AN145" s="6">
        <f>5*AL145/1000</f>
        <v>8.3294302122638531</v>
      </c>
    </row>
    <row r="146" spans="1:41" ht="15.5" x14ac:dyDescent="0.35">
      <c r="A146" s="5" t="s">
        <v>178</v>
      </c>
      <c r="E146" s="16">
        <f>-E145/E143</f>
        <v>-0.85051756753056207</v>
      </c>
      <c r="G146" s="16">
        <f>-G145/G143</f>
        <v>-0.7793878815776859</v>
      </c>
      <c r="I146" s="16">
        <f>-I145/I143</f>
        <v>-2.7250552986959522E-2</v>
      </c>
      <c r="K146" s="16">
        <f>-K145/K143</f>
        <v>-0.22261559765964739</v>
      </c>
      <c r="M146" s="16">
        <f>-M145/M143</f>
        <v>-0.27236703980955995</v>
      </c>
      <c r="O146" s="16">
        <f>-O145/O143</f>
        <v>-0.72573647458995172</v>
      </c>
      <c r="Q146" s="16">
        <f>-Q145/Q143</f>
        <v>-0.64468814679663389</v>
      </c>
      <c r="S146" s="16">
        <f>-S145/S143</f>
        <v>-0.14213475544318777</v>
      </c>
      <c r="U146" s="16" t="e">
        <f>-U145/U143</f>
        <v>#DIV/0!</v>
      </c>
      <c r="W146" s="16"/>
      <c r="X146" s="16">
        <f>-X145/X143</f>
        <v>-0.76070521725420925</v>
      </c>
      <c r="AA146" s="5" t="s">
        <v>24</v>
      </c>
      <c r="AB146" s="33">
        <f t="shared" si="181"/>
        <v>-0.85051756753056207</v>
      </c>
      <c r="AC146" s="33">
        <f t="shared" si="182"/>
        <v>-0.7793878815776859</v>
      </c>
      <c r="AD146" s="33">
        <f t="shared" si="183"/>
        <v>-2.7250552986959522E-2</v>
      </c>
      <c r="AE146" s="33">
        <f t="shared" si="184"/>
        <v>-0.22261559765964739</v>
      </c>
      <c r="AF146" s="33">
        <f t="shared" si="185"/>
        <v>-0.27236703980955995</v>
      </c>
      <c r="AG146" s="33">
        <f t="shared" si="186"/>
        <v>-0.72573647458995172</v>
      </c>
      <c r="AH146" s="33">
        <f t="shared" si="187"/>
        <v>-0.64468814679663389</v>
      </c>
      <c r="AI146" s="33">
        <f t="shared" si="188"/>
        <v>-0.14213475544318777</v>
      </c>
      <c r="AJ146" s="12">
        <f>+V146</f>
        <v>0</v>
      </c>
      <c r="AK146" s="12">
        <f t="shared" ref="AK146" si="192">+W146</f>
        <v>0</v>
      </c>
      <c r="AL146" s="33">
        <f>+X146</f>
        <v>-0.76070521725420925</v>
      </c>
      <c r="AM146" s="6"/>
      <c r="AN146" s="6"/>
    </row>
    <row r="147" spans="1:41" ht="15.5" x14ac:dyDescent="0.35">
      <c r="AB147" s="5"/>
      <c r="AM147" s="2">
        <f>+AM135+AM145</f>
        <v>22.693446623234319</v>
      </c>
      <c r="AN147" s="2">
        <f>+AN135+AN145</f>
        <v>11.34672331161716</v>
      </c>
      <c r="AO147" s="2">
        <f>+AM147-AN147</f>
        <v>11.34672331161716</v>
      </c>
    </row>
    <row r="148" spans="1:41" ht="15.5" x14ac:dyDescent="0.35">
      <c r="E148" s="4" t="s">
        <v>72</v>
      </c>
      <c r="F148" s="4"/>
      <c r="G148" s="4" t="s">
        <v>73</v>
      </c>
      <c r="H148" s="4"/>
      <c r="I148" s="4" t="s">
        <v>80</v>
      </c>
      <c r="J148" s="4"/>
      <c r="K148" s="4" t="s">
        <v>75</v>
      </c>
      <c r="L148" s="4"/>
      <c r="M148" s="4" t="s">
        <v>76</v>
      </c>
      <c r="N148" s="4"/>
      <c r="O148" s="4" t="s">
        <v>77</v>
      </c>
      <c r="P148" s="4"/>
      <c r="Q148" s="4" t="s">
        <v>78</v>
      </c>
      <c r="R148" s="4"/>
      <c r="S148" s="4" t="s">
        <v>79</v>
      </c>
      <c r="T148" s="4"/>
      <c r="U148" s="4" t="s">
        <v>81</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51</v>
      </c>
      <c r="AN148" s="4" t="s">
        <v>52</v>
      </c>
    </row>
    <row r="149" spans="1:41" ht="15.5" x14ac:dyDescent="0.35">
      <c r="A149" t="s">
        <v>25</v>
      </c>
      <c r="E149" s="6">
        <f>+E54</f>
        <v>82.970151480031518</v>
      </c>
      <c r="F149" s="6"/>
      <c r="G149" s="6">
        <f>+G54</f>
        <v>44.981898179791457</v>
      </c>
      <c r="H149" s="6"/>
      <c r="I149" s="6">
        <f>+I54</f>
        <v>1.1517249879026299</v>
      </c>
      <c r="J149" s="6"/>
      <c r="K149" s="6">
        <f>+K54</f>
        <v>0.71382105241530558</v>
      </c>
      <c r="L149" s="6"/>
      <c r="M149" s="6">
        <f>+M54</f>
        <v>2.147253721492044</v>
      </c>
      <c r="N149" s="6"/>
      <c r="O149" s="6">
        <f>+O54</f>
        <v>55.620084763677355</v>
      </c>
      <c r="P149" s="6"/>
      <c r="Q149" s="6">
        <f>+Q54</f>
        <v>53.134808740042779</v>
      </c>
      <c r="R149" s="6"/>
      <c r="S149" s="6">
        <f>+S54</f>
        <v>3.3871203136313124</v>
      </c>
      <c r="T149" s="6"/>
      <c r="U149" s="6">
        <f>+U54</f>
        <v>0.44028431576709387</v>
      </c>
      <c r="V149" s="6"/>
      <c r="W149" s="6">
        <f>+W54</f>
        <v>16.446922778423904</v>
      </c>
      <c r="X149" s="6">
        <f>+X54</f>
        <v>260.99407033317539</v>
      </c>
      <c r="AA149" t="s">
        <v>25</v>
      </c>
      <c r="AB149" s="12">
        <f>+E149</f>
        <v>82.970151480031518</v>
      </c>
      <c r="AC149" s="12">
        <f>+G149</f>
        <v>44.981898179791457</v>
      </c>
      <c r="AD149" s="12">
        <f>+I149</f>
        <v>1.1517249879026299</v>
      </c>
      <c r="AE149" s="12">
        <f>+K149</f>
        <v>0.71382105241530558</v>
      </c>
      <c r="AF149" s="12">
        <f>+M149</f>
        <v>2.147253721492044</v>
      </c>
      <c r="AG149" s="12">
        <f>+O149</f>
        <v>55.620084763677355</v>
      </c>
      <c r="AH149" s="12">
        <f>+Q149</f>
        <v>53.134808740042779</v>
      </c>
      <c r="AI149" s="12">
        <f>+S149</f>
        <v>3.3871203136313124</v>
      </c>
      <c r="AJ149" s="12">
        <f>+U149</f>
        <v>0.44028431576709387</v>
      </c>
      <c r="AK149" s="12">
        <f>+W149</f>
        <v>16.446922778423904</v>
      </c>
      <c r="AL149" s="12">
        <f>+X149</f>
        <v>260.99407033317539</v>
      </c>
      <c r="AM149" s="2">
        <f>+AL149</f>
        <v>260.99407033317539</v>
      </c>
      <c r="AN149" s="3">
        <f>+AL149</f>
        <v>260.99407033317539</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60.780209872113801</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35.220837207950083</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1.053805094257924</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0.46779987555379543</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1.7747823195930104</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39.145929516044525</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41.483362128438358</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2.9992648174993679</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0.4400874206210828</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14.557230217097795</v>
      </c>
      <c r="X150" s="2">
        <f>0.001*($C73*X73+$C74*X74+$C75*X75+$C76*X76+$C79*X79+$C80*X80+$C81*X81+$C82*X82+$C83*X83+$C84*X84+$C88*X88+$C89*X89+$C92*X92+$C93*X93+$C94*X94+$C95*X95+$C96*X96+$C97*X97+$C101*X101+$C102*X102+$C106*X106+$C107*X107+$C108*X108+$C109*X109+$C110*X110+$C111*X111+$C112*X112+$C113*X113+$N$2*($C117*X117+$C118*X118+$C121*X121+$C122*X122+$C123*X123+$C124*X124+$C125*X125+$C126*X126))</f>
        <v>197.92330846916968</v>
      </c>
      <c r="AA150" t="s">
        <v>26</v>
      </c>
      <c r="AB150" s="12">
        <f t="shared" ref="AB150:AB152" si="193">+E150</f>
        <v>60.780209872113801</v>
      </c>
      <c r="AC150" s="12">
        <f t="shared" ref="AC150:AC152" si="194">+G150</f>
        <v>35.220837207950083</v>
      </c>
      <c r="AD150" s="12">
        <f t="shared" ref="AD150:AD152" si="195">+I150</f>
        <v>1.053805094257924</v>
      </c>
      <c r="AE150" s="12">
        <f t="shared" ref="AE150:AE152" si="196">+K150</f>
        <v>0.46779987555379543</v>
      </c>
      <c r="AF150" s="12">
        <f t="shared" ref="AF150:AF152" si="197">+M150</f>
        <v>1.7747823195930104</v>
      </c>
      <c r="AG150" s="12">
        <f t="shared" ref="AG150:AG152" si="198">+O150</f>
        <v>39.145929516044525</v>
      </c>
      <c r="AH150" s="12">
        <f t="shared" ref="AH150:AH152" si="199">+Q150</f>
        <v>41.483362128438358</v>
      </c>
      <c r="AI150" s="12">
        <f t="shared" ref="AI150:AI152" si="200">+S150</f>
        <v>2.9992648174993679</v>
      </c>
      <c r="AJ150" s="12">
        <f t="shared" ref="AJ150:AJ152" si="201">+U150</f>
        <v>0.4400874206210828</v>
      </c>
      <c r="AK150" s="12">
        <f t="shared" ref="AK150:AK152" si="202">+W150</f>
        <v>14.557230217097795</v>
      </c>
      <c r="AL150" s="12">
        <f t="shared" ref="AL150:AL152" si="203">+X150</f>
        <v>197.92330846916968</v>
      </c>
      <c r="AM150" s="2">
        <f>+AL150+AO147</f>
        <v>209.27003178078684</v>
      </c>
      <c r="AN150" s="2">
        <f>+AL150+AM147</f>
        <v>220.61675509240399</v>
      </c>
    </row>
    <row r="151" spans="1:41" ht="15.5" x14ac:dyDescent="0.35">
      <c r="A151" t="s">
        <v>35</v>
      </c>
      <c r="E151" s="2">
        <f>+E150-E149</f>
        <v>-22.189941607917717</v>
      </c>
      <c r="F151" s="2"/>
      <c r="G151" s="2">
        <f t="shared" ref="G151:W151" si="204">+G150-G149</f>
        <v>-9.7610609718413741</v>
      </c>
      <c r="H151" s="2"/>
      <c r="I151" s="2">
        <f t="shared" ref="I151" si="205">+I150-I149</f>
        <v>-9.791989364470588E-2</v>
      </c>
      <c r="J151" s="2"/>
      <c r="K151" s="2">
        <f t="shared" ref="K151" si="206">+K150-K149</f>
        <v>-0.24602117686151015</v>
      </c>
      <c r="L151" s="2"/>
      <c r="M151" s="2">
        <f t="shared" si="204"/>
        <v>-0.37247140189903361</v>
      </c>
      <c r="N151" s="2"/>
      <c r="O151" s="2">
        <f t="shared" si="204"/>
        <v>-16.474155247632829</v>
      </c>
      <c r="P151" s="2"/>
      <c r="Q151" s="2">
        <f t="shared" si="204"/>
        <v>-11.65144661160442</v>
      </c>
      <c r="R151" s="2"/>
      <c r="S151" s="2">
        <f t="shared" si="204"/>
        <v>-0.38785549613194448</v>
      </c>
      <c r="T151" s="2"/>
      <c r="U151" s="2">
        <f t="shared" si="204"/>
        <v>-1.9689514601106684E-4</v>
      </c>
      <c r="V151" s="2"/>
      <c r="W151" s="2">
        <f t="shared" si="204"/>
        <v>-1.8896925613261093</v>
      </c>
      <c r="X151" s="3">
        <f>SUM(E151:W151)</f>
        <v>-63.070761864005661</v>
      </c>
      <c r="AA151" t="s">
        <v>27</v>
      </c>
      <c r="AB151" s="12">
        <f t="shared" si="193"/>
        <v>-22.189941607917717</v>
      </c>
      <c r="AC151" s="12">
        <f t="shared" si="194"/>
        <v>-9.7610609718413741</v>
      </c>
      <c r="AD151" s="12">
        <f t="shared" si="195"/>
        <v>-9.791989364470588E-2</v>
      </c>
      <c r="AE151" s="12">
        <f t="shared" si="196"/>
        <v>-0.24602117686151015</v>
      </c>
      <c r="AF151" s="12">
        <f t="shared" si="197"/>
        <v>-0.37247140189903361</v>
      </c>
      <c r="AG151" s="12">
        <f t="shared" si="198"/>
        <v>-16.474155247632829</v>
      </c>
      <c r="AH151" s="12">
        <f t="shared" si="199"/>
        <v>-11.65144661160442</v>
      </c>
      <c r="AI151" s="12">
        <f t="shared" si="200"/>
        <v>-0.38785549613194448</v>
      </c>
      <c r="AJ151" s="12">
        <f t="shared" si="201"/>
        <v>-1.9689514601106684E-4</v>
      </c>
      <c r="AK151" s="12">
        <f t="shared" si="202"/>
        <v>-1.8896925613261093</v>
      </c>
      <c r="AL151" s="12">
        <f t="shared" si="203"/>
        <v>-63.070761864005661</v>
      </c>
      <c r="AM151" s="2">
        <f>+AM150-AM149</f>
        <v>-51.724038552388549</v>
      </c>
      <c r="AN151" s="2">
        <f>+AN150-AN149</f>
        <v>-40.377315240771395</v>
      </c>
    </row>
    <row r="152" spans="1:41" ht="15.5" x14ac:dyDescent="0.35">
      <c r="A152" t="s">
        <v>28</v>
      </c>
      <c r="E152" s="2">
        <f>100*E151/E149</f>
        <v>-26.744487278968251</v>
      </c>
      <c r="F152" s="2"/>
      <c r="G152" s="2">
        <f>100*G151/G149</f>
        <v>-21.699975694281889</v>
      </c>
      <c r="H152" s="2"/>
      <c r="I152" s="2">
        <f>100*I151/I149</f>
        <v>-8.5020204192169793</v>
      </c>
      <c r="J152" s="2"/>
      <c r="K152" s="2">
        <f>100*K151/K149</f>
        <v>-34.465385411240781</v>
      </c>
      <c r="L152" s="2"/>
      <c r="M152" s="2">
        <f>100*M151/M149</f>
        <v>-17.346408492435518</v>
      </c>
      <c r="N152" s="2"/>
      <c r="O152" s="2">
        <f>100*O151/O149</f>
        <v>-29.619076126240035</v>
      </c>
      <c r="P152" s="2"/>
      <c r="Q152" s="2">
        <f>100*Q151/Q149</f>
        <v>-21.928086103796971</v>
      </c>
      <c r="R152" s="2"/>
      <c r="S152" s="2">
        <f>100*S151/S149</f>
        <v>-11.450892209852647</v>
      </c>
      <c r="T152" s="2"/>
      <c r="U152" s="2">
        <f>100*U151/U149</f>
        <v>-4.4720000000005103E-2</v>
      </c>
      <c r="V152" s="2"/>
      <c r="W152" s="2">
        <f>100*W151/W149</f>
        <v>-11.489642085540314</v>
      </c>
      <c r="X152" s="2">
        <f t="shared" ref="X152" si="207">100*X151/X149</f>
        <v>-24.165591878578642</v>
      </c>
      <c r="AA152" t="s">
        <v>28</v>
      </c>
      <c r="AB152" s="6">
        <f t="shared" si="193"/>
        <v>-26.744487278968251</v>
      </c>
      <c r="AC152" s="6">
        <f t="shared" si="194"/>
        <v>-21.699975694281889</v>
      </c>
      <c r="AD152" s="6">
        <f t="shared" si="195"/>
        <v>-8.5020204192169793</v>
      </c>
      <c r="AE152" s="6">
        <f t="shared" si="196"/>
        <v>-34.465385411240781</v>
      </c>
      <c r="AF152" s="6">
        <f t="shared" si="197"/>
        <v>-17.346408492435518</v>
      </c>
      <c r="AG152" s="6">
        <f t="shared" si="198"/>
        <v>-29.619076126240035</v>
      </c>
      <c r="AH152" s="6">
        <f t="shared" si="199"/>
        <v>-21.928086103796971</v>
      </c>
      <c r="AI152" s="6">
        <f t="shared" si="200"/>
        <v>-11.450892209852647</v>
      </c>
      <c r="AJ152" s="6">
        <f t="shared" si="201"/>
        <v>-4.4720000000005103E-2</v>
      </c>
      <c r="AK152" s="6">
        <f t="shared" si="202"/>
        <v>-11.489642085540314</v>
      </c>
      <c r="AL152" s="6">
        <f t="shared" si="203"/>
        <v>-24.165591878578642</v>
      </c>
      <c r="AM152" s="2">
        <f>100*AM151/AM149</f>
        <v>-19.818089539873281</v>
      </c>
      <c r="AN152" s="2">
        <f>100*AN151/AN149</f>
        <v>-15.470587201167906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190B1-953A-4C52-B993-BBB024FB2A71}">
  <dimension ref="A1:AA531"/>
  <sheetViews>
    <sheetView topLeftCell="B1" zoomScale="50" zoomScaleNormal="50" workbookViewId="0">
      <selection activeCell="O1" sqref="O1"/>
    </sheetView>
  </sheetViews>
  <sheetFormatPr defaultRowHeight="14.5" x14ac:dyDescent="0.35"/>
  <cols>
    <col min="2" max="2" width="45.81640625" customWidth="1"/>
    <col min="3" max="3" width="15.453125" customWidth="1"/>
    <col min="4" max="4" width="9.81640625" customWidth="1"/>
    <col min="5" max="5" width="8.81640625" customWidth="1"/>
    <col min="6" max="6" width="8.26953125" customWidth="1"/>
    <col min="7" max="7" width="8.54296875" customWidth="1"/>
    <col min="8" max="8" width="10.7265625" customWidth="1"/>
    <col min="9" max="9" width="9.26953125" customWidth="1"/>
    <col min="10" max="10" width="8.08984375" customWidth="1"/>
    <col min="11" max="11" width="8.36328125" customWidth="1"/>
    <col min="12" max="12" width="11.26953125" customWidth="1"/>
    <col min="13" max="13" width="12.90625" customWidth="1"/>
    <col min="25" max="25" width="64.1796875" customWidth="1"/>
    <col min="26" max="26" width="15.08984375" customWidth="1"/>
  </cols>
  <sheetData>
    <row r="1" spans="1:26" x14ac:dyDescent="0.35">
      <c r="N1">
        <v>0</v>
      </c>
      <c r="O1" t="s">
        <v>186</v>
      </c>
    </row>
    <row r="2" spans="1:26" x14ac:dyDescent="0.35">
      <c r="A2" t="s">
        <v>29</v>
      </c>
      <c r="Y2" t="str">
        <f>+A2</f>
        <v>Keski-Pohjanmaa</v>
      </c>
    </row>
    <row r="3" spans="1:26" x14ac:dyDescent="0.35">
      <c r="C3" t="s">
        <v>0</v>
      </c>
      <c r="D3" t="s">
        <v>1</v>
      </c>
      <c r="E3" t="s">
        <v>2</v>
      </c>
      <c r="F3" t="s">
        <v>3</v>
      </c>
      <c r="G3" t="s">
        <v>4</v>
      </c>
      <c r="H3" t="s">
        <v>5</v>
      </c>
      <c r="I3" t="s">
        <v>6</v>
      </c>
      <c r="J3" t="s">
        <v>7</v>
      </c>
      <c r="K3" t="s">
        <v>8</v>
      </c>
      <c r="L3" t="s">
        <v>9</v>
      </c>
      <c r="M3" t="s">
        <v>10</v>
      </c>
      <c r="N3" t="s">
        <v>50</v>
      </c>
      <c r="Z3" s="50" t="s">
        <v>270</v>
      </c>
    </row>
    <row r="4" spans="1:26" x14ac:dyDescent="0.35">
      <c r="B4" t="s">
        <v>11</v>
      </c>
      <c r="C4" s="3">
        <f>+KeskiPohjanmaa!AB129</f>
        <v>27189.064497831932</v>
      </c>
      <c r="D4" s="3">
        <f>+KeskiPohjanmaa!AC129</f>
        <v>7281.1516878827861</v>
      </c>
      <c r="E4" s="3">
        <f>+KeskiPohjanmaa!AD129</f>
        <v>1180.1088311722042</v>
      </c>
      <c r="F4" s="3">
        <f>+KeskiPohjanmaa!AE129</f>
        <v>101</v>
      </c>
      <c r="G4" s="3">
        <f>+KeskiPohjanmaa!AF129</f>
        <v>825.23335244886334</v>
      </c>
      <c r="H4" s="3">
        <f>+KeskiPohjanmaa!AG129</f>
        <v>8063.1268769802155</v>
      </c>
      <c r="I4" s="3">
        <f>+KeskiPohjanmaa!AH129</f>
        <v>9699.0701271931539</v>
      </c>
      <c r="J4" s="3">
        <f>+KeskiPohjanmaa!AI129</f>
        <v>515.07701855643722</v>
      </c>
      <c r="K4" s="3">
        <f>+KeskiPohjanmaa!AJ129</f>
        <v>31.747771058168013</v>
      </c>
      <c r="L4" s="3">
        <f>+KeskiPohjanmaa!AK129</f>
        <v>452.55423631985337</v>
      </c>
      <c r="M4" s="3">
        <f>+KeskiPohjanmaa!AL129</f>
        <v>55338.134399443617</v>
      </c>
      <c r="Y4" t="s">
        <v>279</v>
      </c>
      <c r="Z4" s="51">
        <f>+M4</f>
        <v>55338.134399443617</v>
      </c>
    </row>
    <row r="5" spans="1:26" ht="15.5" x14ac:dyDescent="0.35">
      <c r="B5" s="5" t="s">
        <v>269</v>
      </c>
      <c r="C5" s="3">
        <f>+KeskiPohjanmaa!AB130</f>
        <v>0</v>
      </c>
      <c r="D5" s="3">
        <f>+KeskiPohjanmaa!AC130</f>
        <v>0</v>
      </c>
      <c r="E5" s="3">
        <f>+KeskiPohjanmaa!AD130</f>
        <v>0</v>
      </c>
      <c r="F5" s="3">
        <f>+KeskiPohjanmaa!AE130</f>
        <v>0</v>
      </c>
      <c r="G5" s="3">
        <f>+KeskiPohjanmaa!AF130</f>
        <v>0</v>
      </c>
      <c r="H5" s="3">
        <f>+KeskiPohjanmaa!AG130</f>
        <v>0</v>
      </c>
      <c r="I5" s="3">
        <f>+KeskiPohjanmaa!AH130</f>
        <v>0</v>
      </c>
      <c r="J5" s="3">
        <f>+KeskiPohjanmaa!AI130</f>
        <v>0</v>
      </c>
      <c r="K5" s="3">
        <f>+KeskiPohjanmaa!AJ130</f>
        <v>0</v>
      </c>
      <c r="L5" s="3">
        <f>+KeskiPohjanmaa!AK130</f>
        <v>0</v>
      </c>
      <c r="M5" s="3">
        <f>+KeskiPohjanmaa!AL130</f>
        <v>0</v>
      </c>
      <c r="Y5" t="str">
        <f>+B8</f>
        <v>Turvepeltoa viljelyssä yhteensä 2050</v>
      </c>
      <c r="Z5" s="3">
        <f>+M8</f>
        <v>18721.345233153268</v>
      </c>
    </row>
    <row r="6" spans="1:26" ht="15.5" x14ac:dyDescent="0.35">
      <c r="B6" s="5" t="s">
        <v>282</v>
      </c>
      <c r="C6" s="3">
        <f>+KeskiPohjanmaa!AB131</f>
        <v>2279.7567303391284</v>
      </c>
      <c r="D6" s="3">
        <f>+KeskiPohjanmaa!AC131</f>
        <v>689.45229464722229</v>
      </c>
      <c r="E6" s="3">
        <f>+KeskiPohjanmaa!AD131</f>
        <v>93.135524438321411</v>
      </c>
      <c r="F6" s="3">
        <f>+KeskiPohjanmaa!AE131</f>
        <v>0.998</v>
      </c>
      <c r="G6" s="3">
        <f>+KeskiPohjanmaa!AF131</f>
        <v>48.124527292103636</v>
      </c>
      <c r="H6" s="3">
        <f>+KeskiPohjanmaa!AG131</f>
        <v>457.8117985393032</v>
      </c>
      <c r="I6" s="3">
        <f>+KeskiPohjanmaa!AH131</f>
        <v>851.96265142803009</v>
      </c>
      <c r="J6" s="3">
        <f>+KeskiPohjanmaa!AI131</f>
        <v>48.905144652470447</v>
      </c>
      <c r="K6" s="3">
        <f>+KeskiPohjanmaa!AJ131</f>
        <v>1.4838864587111487</v>
      </c>
      <c r="L6" s="3">
        <f>+KeskiPohjanmaa!AK131</f>
        <v>53.049824954084364</v>
      </c>
      <c r="M6" s="3">
        <f>+KeskiPohjanmaa!AL131</f>
        <v>4524.680382749375</v>
      </c>
      <c r="Y6" t="s">
        <v>280</v>
      </c>
      <c r="Z6" s="7">
        <f>+Z5/Z4</f>
        <v>0.33830821071809564</v>
      </c>
    </row>
    <row r="7" spans="1:26" ht="15.5" x14ac:dyDescent="0.35">
      <c r="B7" s="5" t="s">
        <v>61</v>
      </c>
      <c r="C7" s="3">
        <f>+KeskiPohjanmaa!AB132</f>
        <v>7579.6452056511553</v>
      </c>
      <c r="D7" s="3">
        <f>+KeskiPohjanmaa!AC132</f>
        <v>2106.4824703672139</v>
      </c>
      <c r="E7" s="3">
        <f>+KeskiPohjanmaa!AD132</f>
        <v>268.07913700752135</v>
      </c>
      <c r="F7" s="3">
        <f>+KeskiPohjanmaa!AE132</f>
        <v>0</v>
      </c>
      <c r="G7" s="3">
        <f>+KeskiPohjanmaa!AF132</f>
        <v>200.58320435257735</v>
      </c>
      <c r="H7" s="3">
        <f>+KeskiPohjanmaa!AG132</f>
        <v>1560.3666044949027</v>
      </c>
      <c r="I7" s="3">
        <f>+KeskiPohjanmaa!AH132</f>
        <v>2261.7115028099033</v>
      </c>
      <c r="J7" s="3">
        <f>+KeskiPohjanmaa!AI132</f>
        <v>126.52047437364646</v>
      </c>
      <c r="K7" s="3">
        <f>+KeskiPohjanmaa!AJ132</f>
        <v>6.5880732205621602</v>
      </c>
      <c r="L7" s="3">
        <f>+KeskiPohjanmaa!AK132</f>
        <v>86.688178126411813</v>
      </c>
      <c r="M7" s="3">
        <f>+KeskiPohjanmaa!AL132</f>
        <v>14196.664850403893</v>
      </c>
      <c r="Y7" t="s">
        <v>273</v>
      </c>
      <c r="Z7" s="51">
        <f t="shared" ref="Z7:Z12" si="0">+M9</f>
        <v>3316.4633048302026</v>
      </c>
    </row>
    <row r="8" spans="1:26" ht="15.5" x14ac:dyDescent="0.35">
      <c r="B8" s="5" t="s">
        <v>62</v>
      </c>
      <c r="C8" s="3">
        <f>+KeskiPohjanmaa!AB133</f>
        <v>9859.4019359902832</v>
      </c>
      <c r="D8" s="3">
        <f>+KeskiPohjanmaa!AC133</f>
        <v>2795.9347650144364</v>
      </c>
      <c r="E8" s="3">
        <f>+KeskiPohjanmaa!AD133</f>
        <v>361.21466144584275</v>
      </c>
      <c r="F8" s="3">
        <f>+KeskiPohjanmaa!AE133</f>
        <v>0.998</v>
      </c>
      <c r="G8" s="3">
        <f>+KeskiPohjanmaa!AF133</f>
        <v>248.70773164468099</v>
      </c>
      <c r="H8" s="3">
        <f>+KeskiPohjanmaa!AG133</f>
        <v>2018.178403034206</v>
      </c>
      <c r="I8" s="3">
        <f>+KeskiPohjanmaa!AH133</f>
        <v>3113.6741542379332</v>
      </c>
      <c r="J8" s="3">
        <f>+KeskiPohjanmaa!AI133</f>
        <v>175.42561902611692</v>
      </c>
      <c r="K8" s="3">
        <f>+KeskiPohjanmaa!AJ133</f>
        <v>8.0719596792733093</v>
      </c>
      <c r="L8" s="3">
        <f>+KeskiPohjanmaa!AK133</f>
        <v>139.73800308049618</v>
      </c>
      <c r="M8" s="3">
        <f>+KeskiPohjanmaa!AL133</f>
        <v>18721.345233153268</v>
      </c>
      <c r="Y8" t="s">
        <v>13</v>
      </c>
      <c r="Z8" s="51">
        <f t="shared" si="0"/>
        <v>2663.842260706549</v>
      </c>
    </row>
    <row r="9" spans="1:26" x14ac:dyDescent="0.35">
      <c r="B9" t="s">
        <v>12</v>
      </c>
      <c r="C9" s="3">
        <f>+KeskiPohjanmaa!AB134</f>
        <v>1691.8039573577735</v>
      </c>
      <c r="D9" s="3">
        <f>+KeskiPohjanmaa!AC134</f>
        <v>555.30273049534389</v>
      </c>
      <c r="E9" s="3">
        <f>+KeskiPohjanmaa!AD134</f>
        <v>99.918432225407258</v>
      </c>
      <c r="F9" s="3">
        <f>+KeskiPohjanmaa!AE134</f>
        <v>0</v>
      </c>
      <c r="G9" s="3">
        <f>+KeskiPohjanmaa!AF134</f>
        <v>26.280262078527667</v>
      </c>
      <c r="H9" s="3">
        <f>+KeskiPohjanmaa!AG134</f>
        <v>395.91461477672749</v>
      </c>
      <c r="I9" s="3">
        <f>+KeskiPohjanmaa!AH134</f>
        <v>493.56871167193697</v>
      </c>
      <c r="J9" s="3">
        <f>+KeskiPohjanmaa!AI134</f>
        <v>25.817808725429817</v>
      </c>
      <c r="K9" s="3">
        <f>+KeskiPohjanmaa!AJ134</f>
        <v>0</v>
      </c>
      <c r="L9" s="3">
        <f>+KeskiPohjanmaa!AK134</f>
        <v>27.856787499055795</v>
      </c>
      <c r="M9" s="3">
        <f>+KeskiPohjanmaa!AL134</f>
        <v>3316.4633048302026</v>
      </c>
      <c r="Y9" t="s">
        <v>274</v>
      </c>
      <c r="Z9" s="51">
        <f t="shared" si="0"/>
        <v>3165.9143066967481</v>
      </c>
    </row>
    <row r="10" spans="1:26" x14ac:dyDescent="0.35">
      <c r="B10" t="s">
        <v>13</v>
      </c>
      <c r="C10" s="3">
        <f>+KeskiPohjanmaa!AB135</f>
        <v>1400.7308136887827</v>
      </c>
      <c r="D10" s="3">
        <f>+KeskiPohjanmaa!AC135</f>
        <v>445.05475239817952</v>
      </c>
      <c r="E10" s="3">
        <f>+KeskiPohjanmaa!AD135</f>
        <v>67.693899491659792</v>
      </c>
      <c r="F10" s="3">
        <f>+KeskiPohjanmaa!AE135</f>
        <v>0.1996</v>
      </c>
      <c r="G10" s="3">
        <f>+KeskiPohjanmaa!AF135</f>
        <v>24.936540693306384</v>
      </c>
      <c r="H10" s="3">
        <f>+KeskiPohjanmaa!AG135</f>
        <v>337.48738292604713</v>
      </c>
      <c r="I10" s="3">
        <f>+KeskiPohjanmaa!AH135</f>
        <v>370.17044444732664</v>
      </c>
      <c r="J10" s="3">
        <f>+KeskiPohjanmaa!AI135</f>
        <v>17.568827061246591</v>
      </c>
      <c r="K10" s="3">
        <f>+KeskiPohjanmaa!AJ135</f>
        <v>0</v>
      </c>
      <c r="L10" s="3">
        <f>+KeskiPohjanmaa!AK135</f>
        <v>0</v>
      </c>
      <c r="M10" s="3">
        <f>+KeskiPohjanmaa!AL135</f>
        <v>2663.842260706549</v>
      </c>
      <c r="N10" s="2">
        <f>+KeskiPohjanmaa!AM135</f>
        <v>26.63842260706549</v>
      </c>
      <c r="O10" s="2">
        <f>+KeskiPohjanmaa!AN135</f>
        <v>13.319211303532745</v>
      </c>
      <c r="P10" s="2"/>
      <c r="Y10" t="s">
        <v>275</v>
      </c>
      <c r="Z10" s="51">
        <f t="shared" si="0"/>
        <v>4855.758563861963</v>
      </c>
    </row>
    <row r="11" spans="1:26" x14ac:dyDescent="0.35">
      <c r="B11" t="s">
        <v>14</v>
      </c>
      <c r="C11" s="3">
        <f>+KeskiPohjanmaa!AB136</f>
        <v>1842.6686185839214</v>
      </c>
      <c r="D11" s="3">
        <f>+KeskiPohjanmaa!AC136</f>
        <v>611.53488285166338</v>
      </c>
      <c r="E11" s="3">
        <f>+KeskiPohjanmaa!AD136</f>
        <v>20.992295400558248</v>
      </c>
      <c r="F11" s="3">
        <f>+KeskiPohjanmaa!AE136</f>
        <v>9.98E-2</v>
      </c>
      <c r="G11" s="3">
        <f>+KeskiPohjanmaa!AF136</f>
        <v>52.557475799881253</v>
      </c>
      <c r="H11" s="3">
        <f>+KeskiPohjanmaa!AG136</f>
        <v>130.66241195498472</v>
      </c>
      <c r="I11" s="3">
        <f>+KeskiPohjanmaa!AH136</f>
        <v>455.36521388637328</v>
      </c>
      <c r="J11" s="3">
        <f>+KeskiPohjanmaa!AI136</f>
        <v>26.035375597718414</v>
      </c>
      <c r="K11" s="3">
        <f>+KeskiPohjanmaa!AJ136</f>
        <v>1.2670559080070387</v>
      </c>
      <c r="L11" s="3">
        <f>+KeskiPohjanmaa!AK136</f>
        <v>24.731176713640853</v>
      </c>
      <c r="M11" s="3">
        <f>+KeskiPohjanmaa!AL136</f>
        <v>3165.9143066967481</v>
      </c>
      <c r="N11" s="2"/>
      <c r="O11" s="2"/>
      <c r="P11" s="2"/>
      <c r="Y11" t="s">
        <v>276</v>
      </c>
      <c r="Z11" s="51">
        <f t="shared" si="0"/>
        <v>50482.375835581654</v>
      </c>
    </row>
    <row r="12" spans="1:26" x14ac:dyDescent="0.35">
      <c r="B12" t="s">
        <v>15</v>
      </c>
      <c r="C12" s="3">
        <f>+KeskiPohjanmaa!AB137</f>
        <v>2451.9951141551392</v>
      </c>
      <c r="D12" s="3">
        <f>+KeskiPohjanmaa!AC137</f>
        <v>828.77815837132641</v>
      </c>
      <c r="E12" s="3">
        <f>+KeskiPohjanmaa!AD137</f>
        <v>121.56536617744291</v>
      </c>
      <c r="F12" s="3">
        <f>+KeskiPohjanmaa!AE137</f>
        <v>0.1018</v>
      </c>
      <c r="G12" s="3">
        <f>+KeskiPohjanmaa!AF137</f>
        <v>51.348201845590737</v>
      </c>
      <c r="H12" s="3">
        <f>+KeskiPohjanmaa!AG137</f>
        <v>531.01396613387124</v>
      </c>
      <c r="I12" s="3">
        <f>+KeskiPohjanmaa!AH137</f>
        <v>785.19445211235802</v>
      </c>
      <c r="J12" s="3">
        <f>+KeskiPohjanmaa!AI137</f>
        <v>42.448906279169627</v>
      </c>
      <c r="K12" s="3">
        <f>+KeskiPohjanmaa!AJ137</f>
        <v>0.99298864811657861</v>
      </c>
      <c r="L12" s="3">
        <f>+KeskiPohjanmaa!AK137</f>
        <v>42.319610138948491</v>
      </c>
      <c r="M12" s="3">
        <f>+KeskiPohjanmaa!AL137</f>
        <v>4855.758563861963</v>
      </c>
      <c r="N12" s="2"/>
      <c r="O12" s="2"/>
      <c r="P12" s="2"/>
      <c r="Y12" t="s">
        <v>17</v>
      </c>
      <c r="Z12" s="7">
        <f t="shared" si="0"/>
        <v>-8.7747059357150714E-2</v>
      </c>
    </row>
    <row r="13" spans="1:26" x14ac:dyDescent="0.35">
      <c r="B13" t="s">
        <v>16</v>
      </c>
      <c r="C13" s="3">
        <f>+KeskiPohjanmaa!AB138</f>
        <v>24737.069383676793</v>
      </c>
      <c r="D13" s="3">
        <f>+KeskiPohjanmaa!AC138</f>
        <v>6452.3735295114593</v>
      </c>
      <c r="E13" s="3">
        <f>+KeskiPohjanmaa!AD138</f>
        <v>1058.5434649947613</v>
      </c>
      <c r="F13" s="3">
        <f>+KeskiPohjanmaa!AE138</f>
        <v>100.8982</v>
      </c>
      <c r="G13" s="3">
        <f>+KeskiPohjanmaa!AF138</f>
        <v>773.88515060327256</v>
      </c>
      <c r="H13" s="3">
        <f>+KeskiPohjanmaa!AG138</f>
        <v>7532.1129108463447</v>
      </c>
      <c r="I13" s="3">
        <f>+KeskiPohjanmaa!AH138</f>
        <v>8913.8756750807952</v>
      </c>
      <c r="J13" s="3">
        <f>+KeskiPohjanmaa!AI138</f>
        <v>472.62811227726758</v>
      </c>
      <c r="K13" s="3">
        <f>+KeskiPohjanmaa!AJ138</f>
        <v>30.754782410051433</v>
      </c>
      <c r="L13" s="3">
        <f>+KeskiPohjanmaa!AK138</f>
        <v>410.23462618090491</v>
      </c>
      <c r="M13" s="3">
        <f>+KeskiPohjanmaa!AL138</f>
        <v>50482.375835581654</v>
      </c>
      <c r="N13" s="2"/>
      <c r="O13" s="2"/>
      <c r="P13" s="2"/>
      <c r="Y13" t="s">
        <v>277</v>
      </c>
      <c r="Z13" s="51">
        <f>+M18</f>
        <v>6456.2353393166213</v>
      </c>
    </row>
    <row r="14" spans="1:26" x14ac:dyDescent="0.35">
      <c r="B14" t="s">
        <v>17</v>
      </c>
      <c r="C14" s="16">
        <f>+KeskiPohjanmaa!AB139</f>
        <v>-9.0183136472042361E-2</v>
      </c>
      <c r="D14" s="16">
        <f>+KeskiPohjanmaa!AC139</f>
        <v>-0.11382514661115632</v>
      </c>
      <c r="E14" s="16">
        <f>+KeskiPohjanmaa!AD139</f>
        <v>-0.10301199598404141</v>
      </c>
      <c r="F14" s="16">
        <f>+KeskiPohjanmaa!AE139</f>
        <v>-1.007920792079208E-3</v>
      </c>
      <c r="G14" s="16">
        <f>+KeskiPohjanmaa!AF139</f>
        <v>-6.2222644895793391E-2</v>
      </c>
      <c r="H14" s="16">
        <f>+KeskiPohjanmaa!AG139</f>
        <v>-6.5857076818409854E-2</v>
      </c>
      <c r="I14" s="16">
        <f>+KeskiPohjanmaa!AH139</f>
        <v>-8.0955642326053373E-2</v>
      </c>
      <c r="J14" s="16">
        <f>+KeskiPohjanmaa!AI139</f>
        <v>-8.2412735862565922E-2</v>
      </c>
      <c r="K14" s="16">
        <f>+KeskiPohjanmaa!AJ139</f>
        <v>-3.1277428777511114E-2</v>
      </c>
      <c r="L14" s="16">
        <f>+KeskiPohjanmaa!AK139</f>
        <v>-9.3512791932054987E-2</v>
      </c>
      <c r="M14" s="16">
        <f>+KeskiPohjanmaa!AL139</f>
        <v>-8.7747059357150714E-2</v>
      </c>
      <c r="N14" s="2"/>
      <c r="O14" s="2"/>
      <c r="P14" s="2"/>
      <c r="Y14" t="s">
        <v>278</v>
      </c>
      <c r="Z14" s="51">
        <f>+M19</f>
        <v>2314.0457894087549</v>
      </c>
    </row>
    <row r="15" spans="1:26" x14ac:dyDescent="0.35">
      <c r="B15" t="s">
        <v>18</v>
      </c>
      <c r="C15" s="1">
        <f>+KeskiPohjanmaa!AB140</f>
        <v>0.97774603470155508</v>
      </c>
      <c r="D15" s="1">
        <f>+KeskiPohjanmaa!AC140</f>
        <v>1.0690616448705565</v>
      </c>
      <c r="E15" s="1">
        <f>+KeskiPohjanmaa!AD140</f>
        <v>3.172588748684372</v>
      </c>
      <c r="F15" s="1">
        <f>+KeskiPohjanmaa!AE140</f>
        <v>0.99009900990099009</v>
      </c>
      <c r="G15" s="1">
        <f>+KeskiPohjanmaa!AF140</f>
        <v>0.61437167862337083</v>
      </c>
      <c r="H15" s="1">
        <f>+KeskiPohjanmaa!AG140</f>
        <v>2.6912636165942406E-2</v>
      </c>
      <c r="I15" s="1">
        <f>+KeskiPohjanmaa!AH140</f>
        <v>1.948640411106042E-2</v>
      </c>
      <c r="J15" s="1">
        <f>+KeskiPohjanmaa!AI140</f>
        <v>0.18832135099301012</v>
      </c>
      <c r="K15" s="1">
        <f>+KeskiPohjanmaa!AJ140</f>
        <v>0</v>
      </c>
      <c r="L15" s="1">
        <f>+KeskiPohjanmaa!AK140</f>
        <v>0</v>
      </c>
      <c r="M15" s="1">
        <f>+KeskiPohjanmaa!AL140</f>
        <v>0</v>
      </c>
      <c r="N15" s="2"/>
      <c r="O15" s="2"/>
      <c r="P15" s="2"/>
      <c r="Y15" t="s">
        <v>23</v>
      </c>
      <c r="Z15" s="51">
        <f>+M20</f>
        <v>4142.1895499078664</v>
      </c>
    </row>
    <row r="16" spans="1:26" x14ac:dyDescent="0.35">
      <c r="B16" t="s">
        <v>19</v>
      </c>
      <c r="C16" s="1">
        <f>+KeskiPohjanmaa!AB141</f>
        <v>1.0746624665871674</v>
      </c>
      <c r="D16" s="1">
        <f>+KeskiPohjanmaa!AC141</f>
        <v>1.2063777715902577</v>
      </c>
      <c r="E16" s="1">
        <f>+KeskiPohjanmaa!AD141</f>
        <v>3.5369355381344958</v>
      </c>
      <c r="F16" s="1">
        <f>+KeskiPohjanmaa!AE141</f>
        <v>0.99109795813998658</v>
      </c>
      <c r="G16" s="1">
        <f>+KeskiPohjanmaa!AF141</f>
        <v>0.65513597153889624</v>
      </c>
      <c r="H16" s="1">
        <f>+KeskiPohjanmaa!AG141</f>
        <v>2.8809977036790974E-2</v>
      </c>
      <c r="I16" s="1">
        <f>+KeskiPohjanmaa!AH141</f>
        <v>2.1202898367582056E-2</v>
      </c>
      <c r="J16" s="1">
        <f>+KeskiPohjanmaa!AI141</f>
        <v>0.20523535837219706</v>
      </c>
      <c r="K16" s="1">
        <f>+KeskiPohjanmaa!AJ141</f>
        <v>0</v>
      </c>
      <c r="L16" s="1">
        <f>+KeskiPohjanmaa!AK141</f>
        <v>0</v>
      </c>
      <c r="M16" s="1">
        <f>+KeskiPohjanmaa!AL141</f>
        <v>0</v>
      </c>
      <c r="N16" s="2"/>
      <c r="O16" s="2"/>
      <c r="P16" s="2"/>
      <c r="Y16" t="s">
        <v>272</v>
      </c>
      <c r="Z16" s="7">
        <f>+M21</f>
        <v>-0.64157970275388199</v>
      </c>
    </row>
    <row r="17" spans="1:26" x14ac:dyDescent="0.35">
      <c r="B17" t="s">
        <v>20</v>
      </c>
      <c r="C17" s="1">
        <f>+KeskiPohjanmaa!AB142</f>
        <v>9.6916431885612275E-2</v>
      </c>
      <c r="D17" s="1">
        <f>+KeskiPohjanmaa!AC142</f>
        <v>0.13731612671970117</v>
      </c>
      <c r="E17" s="1">
        <f>+KeskiPohjanmaa!AD142</f>
        <v>0.36434678945012378</v>
      </c>
      <c r="F17" s="1">
        <f>+KeskiPohjanmaa!AE142</f>
        <v>9.9894823899648877E-4</v>
      </c>
      <c r="G17" s="1">
        <f>+KeskiPohjanmaa!AF142</f>
        <v>4.0764292915525413E-2</v>
      </c>
      <c r="H17" s="1">
        <f>+KeskiPohjanmaa!AG142</f>
        <v>1.8973408708485677E-3</v>
      </c>
      <c r="I17" s="1">
        <f>+KeskiPohjanmaa!AH142</f>
        <v>1.7164942565216362E-3</v>
      </c>
      <c r="J17" s="1">
        <f>+KeskiPohjanmaa!AI142</f>
        <v>1.6914007379186941E-2</v>
      </c>
      <c r="K17" s="1">
        <f>+KeskiPohjanmaa!AJ142</f>
        <v>0</v>
      </c>
      <c r="L17" s="1">
        <f>+KeskiPohjanmaa!AK142</f>
        <v>0</v>
      </c>
      <c r="M17" s="1">
        <f>+KeskiPohjanmaa!AL142</f>
        <v>0</v>
      </c>
      <c r="N17" s="2"/>
      <c r="O17" s="2"/>
      <c r="P17" s="2"/>
      <c r="Y17" t="str">
        <f>+B27</f>
        <v>Muutosprosentti turvepeltojen khk-päästöissä</v>
      </c>
      <c r="Z17" s="7">
        <f>+M27/100</f>
        <v>-0.28611111758651936</v>
      </c>
    </row>
    <row r="18" spans="1:26" x14ac:dyDescent="0.35">
      <c r="B18" t="s">
        <v>21</v>
      </c>
      <c r="C18" s="3">
        <f>+KeskiPohjanmaa!AB143</f>
        <v>3266.3440145570148</v>
      </c>
      <c r="D18" s="3">
        <f>+KeskiPohjanmaa!AC143</f>
        <v>963.19269035328</v>
      </c>
      <c r="E18" s="3">
        <f>+KeskiPohjanmaa!AD143</f>
        <v>282.741399006319</v>
      </c>
      <c r="F18" s="3">
        <f>+KeskiPohjanmaa!AE143</f>
        <v>1</v>
      </c>
      <c r="G18" s="3">
        <f>+KeskiPohjanmaa!AF143</f>
        <v>29.090430963399861</v>
      </c>
      <c r="H18" s="3">
        <f>+KeskiPohjanmaa!AG143</f>
        <v>959.20562527150457</v>
      </c>
      <c r="I18" s="3">
        <f>+KeskiPohjanmaa!AH143</f>
        <v>901.32387527140281</v>
      </c>
      <c r="J18" s="3">
        <f>+KeskiPohjanmaa!AI143</f>
        <v>53.337303893700721</v>
      </c>
      <c r="K18" s="3">
        <f>+KeskiPohjanmaa!AJ143</f>
        <v>0</v>
      </c>
      <c r="L18" s="3">
        <f>+KeskiPohjanmaa!AK143</f>
        <v>0</v>
      </c>
      <c r="M18" s="3">
        <f>+KeskiPohjanmaa!AL143</f>
        <v>6456.2353393166213</v>
      </c>
      <c r="N18" s="2"/>
      <c r="O18" s="2"/>
      <c r="P18" s="2"/>
    </row>
    <row r="19" spans="1:26" x14ac:dyDescent="0.35">
      <c r="B19" t="s">
        <v>22</v>
      </c>
      <c r="C19" s="3">
        <f>+KeskiPohjanmaa!AB144</f>
        <v>1102.0165044549851</v>
      </c>
      <c r="D19" s="3">
        <f>+KeskiPohjanmaa!AC144</f>
        <v>309.00141908700982</v>
      </c>
      <c r="E19" s="3">
        <f>+KeskiPohjanmaa!AD144</f>
        <v>124.97500450400018</v>
      </c>
      <c r="F19" s="3">
        <f>+KeskiPohjanmaa!AE144</f>
        <v>0.3992</v>
      </c>
      <c r="G19" s="3">
        <f>+KeskiPohjanmaa!AF144</f>
        <v>8.3582491933194163</v>
      </c>
      <c r="H19" s="3">
        <f>+KeskiPohjanmaa!AG144</f>
        <v>476.40156977265565</v>
      </c>
      <c r="I19" s="3">
        <f>+KeskiPohjanmaa!AH144</f>
        <v>289.42710609516456</v>
      </c>
      <c r="J19" s="3">
        <f>+KeskiPohjanmaa!AI144</f>
        <v>3.4667363016200357</v>
      </c>
      <c r="K19" s="3">
        <f>+KeskiPohjanmaa!AJ144</f>
        <v>0</v>
      </c>
      <c r="L19" s="3">
        <f>+KeskiPohjanmaa!AK144</f>
        <v>0</v>
      </c>
      <c r="M19" s="3">
        <f>+KeskiPohjanmaa!AL144</f>
        <v>2314.0457894087549</v>
      </c>
      <c r="N19" s="2"/>
      <c r="O19" s="2"/>
      <c r="P19" s="2"/>
    </row>
    <row r="20" spans="1:26" x14ac:dyDescent="0.35">
      <c r="B20" t="s">
        <v>23</v>
      </c>
      <c r="C20" s="3">
        <f>+KeskiPohjanmaa!AB145</f>
        <v>2164.3275101020299</v>
      </c>
      <c r="D20" s="3">
        <f>+KeskiPohjanmaa!AC145</f>
        <v>654.19127126627018</v>
      </c>
      <c r="E20" s="3">
        <f>+KeskiPohjanmaa!AD145</f>
        <v>157.7663945023188</v>
      </c>
      <c r="F20" s="3">
        <f>+KeskiPohjanmaa!AE145</f>
        <v>0.6008</v>
      </c>
      <c r="G20" s="3">
        <f>+KeskiPohjanmaa!AF145</f>
        <v>20.732181770080444</v>
      </c>
      <c r="H20" s="3">
        <f>+KeskiPohjanmaa!AG145</f>
        <v>482.80405549884892</v>
      </c>
      <c r="I20" s="3">
        <f>+KeskiPohjanmaa!AH145</f>
        <v>611.89676917623819</v>
      </c>
      <c r="J20" s="3">
        <f>+KeskiPohjanmaa!AI145</f>
        <v>49.870567592080683</v>
      </c>
      <c r="K20" s="3">
        <f>+KeskiPohjanmaa!AJ145</f>
        <v>0</v>
      </c>
      <c r="L20" s="3">
        <f>+KeskiPohjanmaa!AK145</f>
        <v>0</v>
      </c>
      <c r="M20" s="3">
        <f>+KeskiPohjanmaa!AL145</f>
        <v>4142.1895499078664</v>
      </c>
      <c r="N20" s="2">
        <f>+KeskiPohjanmaa!AM145</f>
        <v>41.421895499078666</v>
      </c>
      <c r="O20" s="2">
        <f>+KeskiPohjanmaa!AN145</f>
        <v>20.710947749539333</v>
      </c>
      <c r="P20" s="2"/>
    </row>
    <row r="21" spans="1:26" x14ac:dyDescent="0.35">
      <c r="B21" t="s">
        <v>24</v>
      </c>
      <c r="C21" s="16">
        <f>+KeskiPohjanmaa!AB146</f>
        <v>-0.66261468493714626</v>
      </c>
      <c r="D21" s="16">
        <f>+KeskiPohjanmaa!AC146</f>
        <v>-0.67919044425713593</v>
      </c>
      <c r="E21" s="16">
        <f>+KeskiPohjanmaa!AD146</f>
        <v>-0.55798830683013234</v>
      </c>
      <c r="F21" s="16">
        <f>+KeskiPohjanmaa!AE146</f>
        <v>-0.6008</v>
      </c>
      <c r="G21" s="16">
        <f>+KeskiPohjanmaa!AF146</f>
        <v>-0.71268046170112254</v>
      </c>
      <c r="H21" s="16">
        <f>+KeskiPohjanmaa!AG146</f>
        <v>-0.50333738958441843</v>
      </c>
      <c r="I21" s="16">
        <f>+KeskiPohjanmaa!AH146</f>
        <v>-0.67888667543837833</v>
      </c>
      <c r="J21" s="16">
        <f>+KeskiPohjanmaa!AI146</f>
        <v>-0.93500353320203222</v>
      </c>
      <c r="K21" s="16">
        <f>+KeskiPohjanmaa!AJ146</f>
        <v>0</v>
      </c>
      <c r="L21" s="16">
        <f>+KeskiPohjanmaa!AK146</f>
        <v>0</v>
      </c>
      <c r="M21" s="16">
        <f>+KeskiPohjanmaa!AL146</f>
        <v>-0.64157970275388199</v>
      </c>
      <c r="N21" s="2"/>
      <c r="O21" s="2"/>
      <c r="P21" s="2"/>
    </row>
    <row r="22" spans="1:26" x14ac:dyDescent="0.35">
      <c r="N22" s="2">
        <f>+KeskiPohjanmaa!AM147</f>
        <v>68.060318106144152</v>
      </c>
      <c r="O22" s="2">
        <f>+KeskiPohjanmaa!AN147</f>
        <v>34.030159053072076</v>
      </c>
      <c r="P22" s="2">
        <f>+KeskiPohjanmaa!AO147</f>
        <v>34.030159053072076</v>
      </c>
    </row>
    <row r="23" spans="1:26" x14ac:dyDescent="0.35">
      <c r="C23" t="s">
        <v>0</v>
      </c>
      <c r="D23" t="s">
        <v>1</v>
      </c>
      <c r="E23" t="s">
        <v>2</v>
      </c>
      <c r="F23" t="s">
        <v>3</v>
      </c>
      <c r="G23" t="s">
        <v>4</v>
      </c>
      <c r="H23" t="s">
        <v>5</v>
      </c>
      <c r="I23" t="s">
        <v>6</v>
      </c>
      <c r="J23" t="s">
        <v>7</v>
      </c>
      <c r="K23" t="s">
        <v>8</v>
      </c>
      <c r="L23" t="s">
        <v>9</v>
      </c>
      <c r="M23" t="s">
        <v>10</v>
      </c>
      <c r="N23" t="s">
        <v>51</v>
      </c>
      <c r="O23" t="s">
        <v>52</v>
      </c>
    </row>
    <row r="24" spans="1:26" x14ac:dyDescent="0.35">
      <c r="B24" t="s">
        <v>25</v>
      </c>
      <c r="C24" s="2">
        <f>+KeskiPohjanmaa!AB149</f>
        <v>279.64244655815236</v>
      </c>
      <c r="D24" s="2">
        <f>+KeskiPohjanmaa!AC149</f>
        <v>79.6703729209285</v>
      </c>
      <c r="E24" s="2">
        <f>+KeskiPohjanmaa!AD149</f>
        <v>11.875877453135402</v>
      </c>
      <c r="F24" s="2">
        <f>+KeskiPohjanmaa!AE149</f>
        <v>3.5000000000000003E-2</v>
      </c>
      <c r="G24" s="2">
        <f>+KeskiPohjanmaa!AF149</f>
        <v>6.5210579079476521</v>
      </c>
      <c r="H24" s="2">
        <f>+KeskiPohjanmaa!AG149</f>
        <v>63.014685327590591</v>
      </c>
      <c r="I24" s="2">
        <f>+KeskiPohjanmaa!AH149</f>
        <v>87.011088307772468</v>
      </c>
      <c r="J24" s="2">
        <f>+KeskiPohjanmaa!AI149</f>
        <v>4.9278023732585732</v>
      </c>
      <c r="K24" s="2">
        <f>+KeskiPohjanmaa!AJ149</f>
        <v>0.20220339877939147</v>
      </c>
      <c r="L24" s="2">
        <f>+KeskiPohjanmaa!AK149</f>
        <v>3.5004509789703446</v>
      </c>
      <c r="M24" s="2">
        <f>+KeskiPohjanmaa!AL149</f>
        <v>536.40098522653534</v>
      </c>
      <c r="N24" s="2">
        <f>+KeskiPohjanmaa!AM149</f>
        <v>536.40098522653534</v>
      </c>
      <c r="O24" s="2">
        <f>+KeskiPohjanmaa!AN149</f>
        <v>536.40098522653534</v>
      </c>
    </row>
    <row r="25" spans="1:26" x14ac:dyDescent="0.35">
      <c r="B25" t="s">
        <v>26</v>
      </c>
      <c r="C25" s="2">
        <f>+KeskiPohjanmaa!AB150</f>
        <v>201.82745147506893</v>
      </c>
      <c r="D25" s="2">
        <f>+KeskiPohjanmaa!AC150</f>
        <v>54.962163672772725</v>
      </c>
      <c r="E25" s="2">
        <f>+KeskiPohjanmaa!AD150</f>
        <v>7.0197657825159263</v>
      </c>
      <c r="F25" s="2">
        <f>+KeskiPohjanmaa!AE150</f>
        <v>2.6978800000000001E-2</v>
      </c>
      <c r="G25" s="2">
        <f>+KeskiPohjanmaa!AF150</f>
        <v>5.4471346008097665</v>
      </c>
      <c r="H25" s="2">
        <f>+KeskiPohjanmaa!AG150</f>
        <v>41.536661414058464</v>
      </c>
      <c r="I25" s="2">
        <f>+KeskiPohjanmaa!AH150</f>
        <v>65.349849142788926</v>
      </c>
      <c r="J25" s="2">
        <f>+KeskiPohjanmaa!AI150</f>
        <v>3.6729582175428854</v>
      </c>
      <c r="K25" s="2">
        <f>+KeskiPohjanmaa!AJ150</f>
        <v>0.20206428284103128</v>
      </c>
      <c r="L25" s="2">
        <f>+KeskiPohjanmaa!AK150</f>
        <v>2.8856724804625702</v>
      </c>
      <c r="M25" s="2">
        <f>+KeskiPohjanmaa!AL150</f>
        <v>382.93069986886132</v>
      </c>
      <c r="N25" s="2">
        <f>+KeskiPohjanmaa!AM150</f>
        <v>416.96085892193338</v>
      </c>
      <c r="O25" s="2">
        <f>+KeskiPohjanmaa!AN150</f>
        <v>450.99101797500549</v>
      </c>
    </row>
    <row r="26" spans="1:26" x14ac:dyDescent="0.35">
      <c r="B26" t="s">
        <v>27</v>
      </c>
      <c r="C26" s="2">
        <f>+KeskiPohjanmaa!AB151</f>
        <v>-77.814995083083431</v>
      </c>
      <c r="D26" s="2">
        <f>+KeskiPohjanmaa!AC151</f>
        <v>-24.708209248155775</v>
      </c>
      <c r="E26" s="2">
        <f>+KeskiPohjanmaa!AD151</f>
        <v>-4.8561116706194758</v>
      </c>
      <c r="F26" s="2">
        <f>+KeskiPohjanmaa!AE151</f>
        <v>-8.0212000000000026E-3</v>
      </c>
      <c r="G26" s="2">
        <f>+KeskiPohjanmaa!AF151</f>
        <v>-1.0739233071378855</v>
      </c>
      <c r="H26" s="2">
        <f>+KeskiPohjanmaa!AG151</f>
        <v>-21.478023913532127</v>
      </c>
      <c r="I26" s="2">
        <f>+KeskiPohjanmaa!AH151</f>
        <v>-21.661239164983542</v>
      </c>
      <c r="J26" s="2">
        <f>+KeskiPohjanmaa!AI151</f>
        <v>-1.2548441557156877</v>
      </c>
      <c r="K26" s="2">
        <f>+KeskiPohjanmaa!AJ151</f>
        <v>-1.3911593836019032E-4</v>
      </c>
      <c r="L26" s="2">
        <f>+KeskiPohjanmaa!AK151</f>
        <v>-0.61477849850777444</v>
      </c>
      <c r="M26" s="2">
        <f>+KeskiPohjanmaa!AL151</f>
        <v>-153.4702853576741</v>
      </c>
      <c r="N26" s="2">
        <f>+KeskiPohjanmaa!AM151</f>
        <v>-119.44012630460196</v>
      </c>
      <c r="O26" s="2">
        <f>+KeskiPohjanmaa!AN151</f>
        <v>-85.409967251529849</v>
      </c>
    </row>
    <row r="27" spans="1:26" x14ac:dyDescent="0.35">
      <c r="B27" t="s">
        <v>281</v>
      </c>
      <c r="C27" s="2">
        <f>+KeskiPohjanmaa!AB152</f>
        <v>-27.82660359356483</v>
      </c>
      <c r="D27" s="2">
        <f>+KeskiPohjanmaa!AC152</f>
        <v>-31.013045806473453</v>
      </c>
      <c r="E27" s="2">
        <f>+KeskiPohjanmaa!AD152</f>
        <v>-40.890550528015027</v>
      </c>
      <c r="F27" s="2">
        <f>+KeskiPohjanmaa!AE152</f>
        <v>-22.91771428571429</v>
      </c>
      <c r="G27" s="2">
        <f>+KeskiPohjanmaa!AF152</f>
        <v>-16.468544249990831</v>
      </c>
      <c r="H27" s="2">
        <f>+KeskiPohjanmaa!AG152</f>
        <v>-34.084156418262879</v>
      </c>
      <c r="I27" s="2">
        <f>+KeskiPohjanmaa!AH152</f>
        <v>-24.894803163895837</v>
      </c>
      <c r="J27" s="2">
        <f>+KeskiPohjanmaa!AI152</f>
        <v>-25.464579556300382</v>
      </c>
      <c r="K27" s="2">
        <f>+KeskiPohjanmaa!AJ152</f>
        <v>-6.8799999999984665E-2</v>
      </c>
      <c r="L27" s="2">
        <f>+KeskiPohjanmaa!AK152</f>
        <v>-17.562836965898924</v>
      </c>
      <c r="M27" s="2">
        <f>+KeskiPohjanmaa!AL152</f>
        <v>-28.611111758651937</v>
      </c>
      <c r="N27" s="2">
        <f>+KeskiPohjanmaa!AM152</f>
        <v>-22.266947599687846</v>
      </c>
      <c r="O27" s="2">
        <f>+KeskiPohjanmaa!AN152</f>
        <v>-15.922783440723757</v>
      </c>
    </row>
    <row r="29" spans="1:26" x14ac:dyDescent="0.35">
      <c r="A29" t="s">
        <v>32</v>
      </c>
      <c r="Y29" t="str">
        <f>+A29</f>
        <v>Pohjois-Pohjanmaa</v>
      </c>
    </row>
    <row r="30" spans="1:26" x14ac:dyDescent="0.35">
      <c r="C30" t="s">
        <v>0</v>
      </c>
      <c r="D30" t="s">
        <v>1</v>
      </c>
      <c r="E30" t="s">
        <v>2</v>
      </c>
      <c r="F30" t="s">
        <v>3</v>
      </c>
      <c r="G30" t="s">
        <v>4</v>
      </c>
      <c r="H30" t="s">
        <v>5</v>
      </c>
      <c r="I30" t="s">
        <v>6</v>
      </c>
      <c r="J30" t="s">
        <v>7</v>
      </c>
      <c r="K30" t="s">
        <v>8</v>
      </c>
      <c r="L30" t="s">
        <v>9</v>
      </c>
      <c r="M30" t="s">
        <v>10</v>
      </c>
      <c r="N30" t="s">
        <v>50</v>
      </c>
      <c r="Z30" s="50" t="s">
        <v>270</v>
      </c>
    </row>
    <row r="31" spans="1:26" x14ac:dyDescent="0.35">
      <c r="B31" t="s">
        <v>30</v>
      </c>
      <c r="C31" s="3">
        <f>+PohjoisPohjanmaa!AB129</f>
        <v>72302</v>
      </c>
      <c r="D31" s="3">
        <f>+PohjoisPohjanmaa!AC129</f>
        <v>37695</v>
      </c>
      <c r="E31" s="3">
        <f>+PohjoisPohjanmaa!AD129</f>
        <v>3832</v>
      </c>
      <c r="F31" s="3">
        <f>+PohjoisPohjanmaa!AE129</f>
        <v>497</v>
      </c>
      <c r="G31" s="3">
        <f>+PohjoisPohjanmaa!AF129</f>
        <v>2385</v>
      </c>
      <c r="H31" s="3">
        <f>+PohjoisPohjanmaa!AG129</f>
        <v>71212</v>
      </c>
      <c r="I31" s="3">
        <f>+PohjoisPohjanmaa!AH129</f>
        <v>34214</v>
      </c>
      <c r="J31" s="3">
        <f>+PohjoisPohjanmaa!AI129</f>
        <v>2200</v>
      </c>
      <c r="K31" s="3">
        <f>+PohjoisPohjanmaa!AJ129</f>
        <v>420</v>
      </c>
      <c r="L31" s="3">
        <f>+PohjoisPohjanmaa!AK129</f>
        <v>5334.5108063163389</v>
      </c>
      <c r="M31" s="3">
        <f>+PohjoisPohjanmaa!AL129</f>
        <v>230091.51080631634</v>
      </c>
      <c r="Y31" t="s">
        <v>279</v>
      </c>
      <c r="Z31" s="51">
        <f>+M31</f>
        <v>230091.51080631634</v>
      </c>
    </row>
    <row r="32" spans="1:26" ht="15.5" x14ac:dyDescent="0.35">
      <c r="B32" s="5" t="s">
        <v>269</v>
      </c>
      <c r="C32" s="3">
        <f>+PohjoisPohjanmaa!AB130</f>
        <v>0</v>
      </c>
      <c r="D32" s="3">
        <f>+PohjoisPohjanmaa!AC130</f>
        <v>0</v>
      </c>
      <c r="E32" s="3">
        <f>+PohjoisPohjanmaa!AD130</f>
        <v>0</v>
      </c>
      <c r="F32" s="3">
        <f>+PohjoisPohjanmaa!AE130</f>
        <v>0</v>
      </c>
      <c r="G32" s="3">
        <f>+PohjoisPohjanmaa!AF130</f>
        <v>0</v>
      </c>
      <c r="H32" s="3">
        <f>+PohjoisPohjanmaa!AG130</f>
        <v>0</v>
      </c>
      <c r="I32" s="3">
        <f>+PohjoisPohjanmaa!AH130</f>
        <v>0</v>
      </c>
      <c r="J32" s="3">
        <f>+PohjoisPohjanmaa!AI130</f>
        <v>0</v>
      </c>
      <c r="K32" s="3">
        <f>+PohjoisPohjanmaa!AJ130</f>
        <v>0</v>
      </c>
      <c r="L32" s="3">
        <f>+PohjoisPohjanmaa!AK130</f>
        <v>0</v>
      </c>
      <c r="M32" s="3">
        <f>+PohjoisPohjanmaa!AL130</f>
        <v>0</v>
      </c>
      <c r="Y32" t="str">
        <f>+B35</f>
        <v>Turvepeltoa viljelyssä yhteensä 2050</v>
      </c>
      <c r="Z32" s="3">
        <f>+M35</f>
        <v>78550.504110244161</v>
      </c>
    </row>
    <row r="33" spans="2:26" ht="15.5" x14ac:dyDescent="0.35">
      <c r="B33" s="5" t="s">
        <v>282</v>
      </c>
      <c r="C33" s="3">
        <f>+PohjoisPohjanmaa!AB131</f>
        <v>6752.8944000000001</v>
      </c>
      <c r="D33" s="3">
        <f>+PohjoisPohjanmaa!AC131</f>
        <v>3069.6768000000002</v>
      </c>
      <c r="E33" s="3">
        <f>+PohjoisPohjanmaa!AD131</f>
        <v>291.9744</v>
      </c>
      <c r="F33" s="3">
        <f>+PohjoisPohjanmaa!AE131</f>
        <v>35.510399999999997</v>
      </c>
      <c r="G33" s="3">
        <f>+PohjoisPohjanmaa!AF131</f>
        <v>178.53840000000002</v>
      </c>
      <c r="H33" s="3">
        <f>+PohjoisPohjanmaa!AG131</f>
        <v>4368.2723999999998</v>
      </c>
      <c r="I33" s="3">
        <f>+PohjoisPohjanmaa!AH131</f>
        <v>2470.9319999999998</v>
      </c>
      <c r="J33" s="3">
        <f>+PohjoisPohjanmaa!AI131</f>
        <v>156.83760000000001</v>
      </c>
      <c r="K33" s="3">
        <f>+PohjoisPohjanmaa!AJ131</f>
        <v>41.428800000000003</v>
      </c>
      <c r="L33" s="3">
        <f>+PohjoisPohjanmaa!AK131</f>
        <v>524.47118845766033</v>
      </c>
      <c r="M33" s="3">
        <f>+PohjoisPohjanmaa!AL131</f>
        <v>17890.536388457662</v>
      </c>
      <c r="Y33" t="s">
        <v>280</v>
      </c>
      <c r="Z33" s="7">
        <f>+Z32/Z31</f>
        <v>0.34138810178166662</v>
      </c>
    </row>
    <row r="34" spans="2:26" ht="15.5" x14ac:dyDescent="0.35">
      <c r="B34" s="5" t="s">
        <v>61</v>
      </c>
      <c r="C34" s="3">
        <f>+PohjoisPohjanmaa!AB132</f>
        <v>20848.5504</v>
      </c>
      <c r="D34" s="3">
        <f>+PohjoisPohjanmaa!AC132</f>
        <v>12827.1456</v>
      </c>
      <c r="E34" s="3">
        <f>+PohjoisPohjanmaa!AD132</f>
        <v>679.62959999999998</v>
      </c>
      <c r="F34" s="3">
        <f>+PohjoisPohjanmaa!AE132</f>
        <v>138.096</v>
      </c>
      <c r="G34" s="3">
        <f>+PohjoisPohjanmaa!AF132</f>
        <v>967.65840000000003</v>
      </c>
      <c r="H34" s="3">
        <f>+PohjoisPohjanmaa!AG132</f>
        <v>14069.0232</v>
      </c>
      <c r="I34" s="3">
        <f>+PohjoisPohjanmaa!AH132</f>
        <v>8825.3207999999995</v>
      </c>
      <c r="J34" s="3">
        <f>+PohjoisPohjanmaa!AI132</f>
        <v>769.39200000000005</v>
      </c>
      <c r="K34" s="3">
        <f>+PohjoisPohjanmaa!AJ132</f>
        <v>133.16399999999999</v>
      </c>
      <c r="L34" s="3">
        <f>+PohjoisPohjanmaa!AK132</f>
        <v>1401.987721786498</v>
      </c>
      <c r="M34" s="3">
        <f>+PohjoisPohjanmaa!AL132</f>
        <v>60659.967721786496</v>
      </c>
      <c r="Y34" t="s">
        <v>273</v>
      </c>
      <c r="Z34" s="51">
        <f t="shared" ref="Z34:Z39" si="1">+M36</f>
        <v>18077.063591027378</v>
      </c>
    </row>
    <row r="35" spans="2:26" ht="15.5" x14ac:dyDescent="0.35">
      <c r="B35" s="5" t="s">
        <v>62</v>
      </c>
      <c r="C35" s="3">
        <f>+PohjoisPohjanmaa!AB133</f>
        <v>27601.444800000001</v>
      </c>
      <c r="D35" s="3">
        <f>+PohjoisPohjanmaa!AC133</f>
        <v>15896.822400000001</v>
      </c>
      <c r="E35" s="3">
        <f>+PohjoisPohjanmaa!AD133</f>
        <v>971.60400000000004</v>
      </c>
      <c r="F35" s="3">
        <f>+PohjoisPohjanmaa!AE133</f>
        <v>173.60640000000001</v>
      </c>
      <c r="G35" s="3">
        <f>+PohjoisPohjanmaa!AF133</f>
        <v>1146.1968000000002</v>
      </c>
      <c r="H35" s="3">
        <f>+PohjoisPohjanmaa!AG133</f>
        <v>18437.295599999998</v>
      </c>
      <c r="I35" s="3">
        <f>+PohjoisPohjanmaa!AH133</f>
        <v>11296.252799999998</v>
      </c>
      <c r="J35" s="3">
        <f>+PohjoisPohjanmaa!AI133</f>
        <v>926.22960000000012</v>
      </c>
      <c r="K35" s="3">
        <f>+PohjoisPohjanmaa!AJ133</f>
        <v>174.59279999999998</v>
      </c>
      <c r="L35" s="3">
        <f>+PohjoisPohjanmaa!AK133</f>
        <v>1926.4589102441582</v>
      </c>
      <c r="M35" s="3">
        <f>+PohjoisPohjanmaa!AL133</f>
        <v>78550.504110244161</v>
      </c>
      <c r="Y35" t="s">
        <v>13</v>
      </c>
      <c r="Z35" s="51">
        <f t="shared" si="1"/>
        <v>6007.0105413163146</v>
      </c>
    </row>
    <row r="36" spans="2:26" x14ac:dyDescent="0.35">
      <c r="B36" t="s">
        <v>12</v>
      </c>
      <c r="C36" s="3">
        <f>+PohjoisPohjanmaa!AB134</f>
        <v>5643.153186778899</v>
      </c>
      <c r="D36" s="3">
        <f>+PohjoisPohjanmaa!AC134</f>
        <v>3018.6828953098052</v>
      </c>
      <c r="E36" s="3">
        <f>+PohjoisPohjanmaa!AD134</f>
        <v>151.12352119552037</v>
      </c>
      <c r="F36" s="3">
        <f>+PohjoisPohjanmaa!AE134</f>
        <v>40.26651806685549</v>
      </c>
      <c r="G36" s="3">
        <f>+PohjoisPohjanmaa!AF134</f>
        <v>324.80783913490637</v>
      </c>
      <c r="H36" s="3">
        <f>+PohjoisPohjanmaa!AG134</f>
        <v>4366.7705026962649</v>
      </c>
      <c r="I36" s="3">
        <f>+PohjoisPohjanmaa!AH134</f>
        <v>3532.9427089447718</v>
      </c>
      <c r="J36" s="3">
        <f>+PohjoisPohjanmaa!AI134</f>
        <v>396.39801636424039</v>
      </c>
      <c r="K36" s="3">
        <f>+PohjoisPohjanmaa!AJ134</f>
        <v>0</v>
      </c>
      <c r="L36" s="3">
        <f>+PohjoisPohjanmaa!AK134</f>
        <v>602.91840253611451</v>
      </c>
      <c r="M36" s="3">
        <f>+PohjoisPohjanmaa!AL134</f>
        <v>18077.063591027378</v>
      </c>
      <c r="Y36" t="s">
        <v>274</v>
      </c>
      <c r="Z36" s="51">
        <f t="shared" si="1"/>
        <v>9658.4601412393095</v>
      </c>
    </row>
    <row r="37" spans="2:26" x14ac:dyDescent="0.35">
      <c r="B37" t="s">
        <v>13</v>
      </c>
      <c r="C37" s="3">
        <f>+PohjoisPohjanmaa!AB135</f>
        <v>3075.1097629057967</v>
      </c>
      <c r="D37" s="3">
        <f>+PohjoisPohjanmaa!AC135</f>
        <v>2036.1509384105182</v>
      </c>
      <c r="E37" s="3">
        <f>+PohjoisPohjanmaa!AD135</f>
        <v>58.394880000000001</v>
      </c>
      <c r="F37" s="3">
        <f>+PohjoisPohjanmaa!AE135</f>
        <v>7.1020799999999999</v>
      </c>
      <c r="G37" s="3">
        <f>+PohjoisPohjanmaa!AF135</f>
        <v>53.561519999999994</v>
      </c>
      <c r="H37" s="3">
        <f>+PohjoisPohjanmaa!AG135</f>
        <v>513.9144</v>
      </c>
      <c r="I37" s="3">
        <f>+PohjoisPohjanmaa!AH135</f>
        <v>247.0932</v>
      </c>
      <c r="J37" s="3">
        <f>+PohjoisPohjanmaa!AI135</f>
        <v>15.683760000000001</v>
      </c>
      <c r="K37" s="3">
        <f>+PohjoisPohjanmaa!AJ135</f>
        <v>0</v>
      </c>
      <c r="L37" s="3">
        <f>+PohjoisPohjanmaa!AK135</f>
        <v>0</v>
      </c>
      <c r="M37" s="3">
        <f>+PohjoisPohjanmaa!AL135</f>
        <v>6007.0105413163146</v>
      </c>
      <c r="N37" s="1">
        <f>+PohjoisPohjanmaa!AM135</f>
        <v>60.070105413163148</v>
      </c>
      <c r="O37" s="1">
        <f>+PohjoisPohjanmaa!AN135</f>
        <v>30.035052706581574</v>
      </c>
      <c r="Y37" t="s">
        <v>275</v>
      </c>
      <c r="Z37" s="51">
        <f t="shared" si="1"/>
        <v>24136.916447397613</v>
      </c>
    </row>
    <row r="38" spans="2:26" x14ac:dyDescent="0.35">
      <c r="B38" t="s">
        <v>14</v>
      </c>
      <c r="C38" s="3">
        <f>+PohjoisPohjanmaa!AB136</f>
        <v>4031.5472498206532</v>
      </c>
      <c r="D38" s="3">
        <f>+PohjoisPohjanmaa!AC136</f>
        <v>2270.1160027947412</v>
      </c>
      <c r="E38" s="3">
        <f>+PohjoisPohjanmaa!AD136</f>
        <v>83.27249993463694</v>
      </c>
      <c r="F38" s="3">
        <f>+PohjoisPohjanmaa!AE136</f>
        <v>11.585623328942688</v>
      </c>
      <c r="G38" s="3">
        <f>+PohjoisPohjanmaa!AF136</f>
        <v>163.21331212159924</v>
      </c>
      <c r="H38" s="3">
        <f>+PohjoisPohjanmaa!AG136</f>
        <v>931.99909480702024</v>
      </c>
      <c r="I38" s="3">
        <f>+PohjoisPohjanmaa!AH136</f>
        <v>1603.8089631896878</v>
      </c>
      <c r="J38" s="3">
        <f>+PohjoisPohjanmaa!AI136</f>
        <v>108.02667566583133</v>
      </c>
      <c r="K38" s="3">
        <f>+PohjoisPohjanmaa!AJ136</f>
        <v>34.449296000000004</v>
      </c>
      <c r="L38" s="3">
        <f>+PohjoisPohjanmaa!AK136</f>
        <v>420.44142357619529</v>
      </c>
      <c r="M38" s="3">
        <f>+PohjoisPohjanmaa!AL136</f>
        <v>9658.4601412393095</v>
      </c>
      <c r="Y38" t="s">
        <v>276</v>
      </c>
      <c r="Z38" s="51">
        <f t="shared" si="1"/>
        <v>205954.59435891872</v>
      </c>
    </row>
    <row r="39" spans="2:26" x14ac:dyDescent="0.35">
      <c r="B39" t="s">
        <v>15</v>
      </c>
      <c r="C39" s="3">
        <f>+PohjoisPohjanmaa!AB137</f>
        <v>7500.831574896737</v>
      </c>
      <c r="D39" s="3">
        <f>+PohjoisPohjanmaa!AC137</f>
        <v>4049.1486705561219</v>
      </c>
      <c r="E39" s="3">
        <f>+PohjoisPohjanmaa!AD137</f>
        <v>253.31194124189824</v>
      </c>
      <c r="F39" s="3">
        <f>+PohjoisPohjanmaa!AE137</f>
        <v>54.554916750088942</v>
      </c>
      <c r="G39" s="3">
        <f>+PohjoisPohjanmaa!AF137</f>
        <v>399.33736989653806</v>
      </c>
      <c r="H39" s="3">
        <f>+PohjoisPohjanmaa!AG137</f>
        <v>5626.287918666616</v>
      </c>
      <c r="I39" s="3">
        <f>+PohjoisPohjanmaa!AH137</f>
        <v>4795.4300512928112</v>
      </c>
      <c r="J39" s="3">
        <f>+PohjoisPohjanmaa!AI137</f>
        <v>483.59175900751802</v>
      </c>
      <c r="K39" s="3">
        <f>+PohjoisPohjanmaa!AJ137</f>
        <v>29.169136000000002</v>
      </c>
      <c r="L39" s="3">
        <f>+PohjoisPohjanmaa!AK137</f>
        <v>945.25310908928532</v>
      </c>
      <c r="M39" s="3">
        <f>+PohjoisPohjanmaa!AL137</f>
        <v>24136.916447397613</v>
      </c>
      <c r="Y39" t="s">
        <v>17</v>
      </c>
      <c r="Z39" s="7">
        <f t="shared" si="1"/>
        <v>-0.10490137755545138</v>
      </c>
    </row>
    <row r="40" spans="2:26" x14ac:dyDescent="0.35">
      <c r="B40" t="s">
        <v>16</v>
      </c>
      <c r="C40" s="3">
        <f>+PohjoisPohjanmaa!AB138</f>
        <v>64801.168425103264</v>
      </c>
      <c r="D40" s="3">
        <f>+PohjoisPohjanmaa!AC138</f>
        <v>33645.851329443874</v>
      </c>
      <c r="E40" s="3">
        <f>+PohjoisPohjanmaa!AD138</f>
        <v>3578.6880587581018</v>
      </c>
      <c r="F40" s="3">
        <f>+PohjoisPohjanmaa!AE138</f>
        <v>442.44508324991108</v>
      </c>
      <c r="G40" s="3">
        <f>+PohjoisPohjanmaa!AF138</f>
        <v>1985.6626301034619</v>
      </c>
      <c r="H40" s="3">
        <f>+PohjoisPohjanmaa!AG138</f>
        <v>65585.71208133339</v>
      </c>
      <c r="I40" s="3">
        <f>+PohjoisPohjanmaa!AH138</f>
        <v>29418.569948707191</v>
      </c>
      <c r="J40" s="3">
        <f>+PohjoisPohjanmaa!AI138</f>
        <v>1716.408240992482</v>
      </c>
      <c r="K40" s="3">
        <f>+PohjoisPohjanmaa!AJ138</f>
        <v>390.83086400000002</v>
      </c>
      <c r="L40" s="3">
        <f>+PohjoisPohjanmaa!AK138</f>
        <v>4389.2576972270535</v>
      </c>
      <c r="M40" s="3">
        <f>+PohjoisPohjanmaa!AL138</f>
        <v>205954.59435891872</v>
      </c>
      <c r="Y40" t="s">
        <v>277</v>
      </c>
      <c r="Z40" s="51">
        <f>+M45</f>
        <v>27816.258521892894</v>
      </c>
    </row>
    <row r="41" spans="2:26" x14ac:dyDescent="0.35">
      <c r="B41" t="s">
        <v>17</v>
      </c>
      <c r="C41" s="16">
        <f>+PohjoisPohjanmaa!AB139</f>
        <v>-0.10374307176698759</v>
      </c>
      <c r="D41" s="16">
        <f>+PohjoisPohjanmaa!AC139</f>
        <v>-0.10741872053471606</v>
      </c>
      <c r="E41" s="16">
        <f>+PohjoisPohjanmaa!AD139</f>
        <v>-6.6104368800077834E-2</v>
      </c>
      <c r="F41" s="16">
        <f>+PohjoisPohjanmaa!AE139</f>
        <v>-0.1097684441651689</v>
      </c>
      <c r="G41" s="16">
        <f>+PohjoisPohjanmaa!AF139</f>
        <v>-0.16743705236752121</v>
      </c>
      <c r="H41" s="16">
        <f>+PohjoisPohjanmaa!AG139</f>
        <v>-7.9007581849500311E-2</v>
      </c>
      <c r="I41" s="16">
        <f>+PohjoisPohjanmaa!AH139</f>
        <v>-0.14015987757329781</v>
      </c>
      <c r="J41" s="16">
        <f>+PohjoisPohjanmaa!AI139</f>
        <v>-0.21981443591250818</v>
      </c>
      <c r="K41" s="16">
        <f>+PohjoisPohjanmaa!AJ139</f>
        <v>-6.9450323809523817E-2</v>
      </c>
      <c r="L41" s="16">
        <f>+PohjoisPohjanmaa!AK139</f>
        <v>-0.17719583733339828</v>
      </c>
      <c r="M41" s="16">
        <f>+PohjoisPohjanmaa!AL139</f>
        <v>-0.10490137755545138</v>
      </c>
      <c r="Y41" t="s">
        <v>278</v>
      </c>
      <c r="Z41" s="51">
        <f>+M46</f>
        <v>12834.434301991012</v>
      </c>
    </row>
    <row r="42" spans="2:26" x14ac:dyDescent="0.35">
      <c r="B42" t="s">
        <v>18</v>
      </c>
      <c r="C42" s="1">
        <f>+PohjoisPohjanmaa!AB140</f>
        <v>0.83674587148349944</v>
      </c>
      <c r="D42" s="1">
        <f>+PohjoisPohjanmaa!AC140</f>
        <v>0.86998387053986015</v>
      </c>
      <c r="E42" s="1">
        <f>+PohjoisPohjanmaa!AD140</f>
        <v>3.9697025052192068</v>
      </c>
      <c r="F42" s="1">
        <f>+PohjoisPohjanmaa!AE140</f>
        <v>0.34246478873239439</v>
      </c>
      <c r="G42" s="1">
        <f>+PohjoisPohjanmaa!AF140</f>
        <v>0.6846960167714885</v>
      </c>
      <c r="H42" s="1">
        <f>+PohjoisPohjanmaa!AG140</f>
        <v>1.0399005785541761E-2</v>
      </c>
      <c r="I42" s="1">
        <f>+PohjoisPohjanmaa!AH140</f>
        <v>1.3978780616122052E-2</v>
      </c>
      <c r="J42" s="1">
        <f>+PohjoisPohjanmaa!AI140</f>
        <v>0.10883727272727273</v>
      </c>
      <c r="K42" s="1">
        <f>+PohjoisPohjanmaa!AJ140</f>
        <v>0.13666666666666669</v>
      </c>
      <c r="L42" s="1">
        <f>+PohjoisPohjanmaa!AK140</f>
        <v>0</v>
      </c>
      <c r="M42" s="1">
        <f>+PohjoisPohjanmaa!AL140</f>
        <v>0</v>
      </c>
      <c r="Y42" t="s">
        <v>23</v>
      </c>
      <c r="Z42" s="51">
        <f>+M47</f>
        <v>14981.824219901882</v>
      </c>
    </row>
    <row r="43" spans="2:26" x14ac:dyDescent="0.35">
      <c r="B43" t="s">
        <v>19</v>
      </c>
      <c r="C43" s="1">
        <f>+PohjoisPohjanmaa!AB141</f>
        <v>0.93360044996601577</v>
      </c>
      <c r="D43" s="1">
        <f>+PohjoisPohjanmaa!AC141</f>
        <v>0.97468307991070458</v>
      </c>
      <c r="E43" s="1">
        <f>+PohjoisPohjanmaa!AD141</f>
        <v>4.250691803878242</v>
      </c>
      <c r="F43" s="1">
        <f>+PohjoisPohjanmaa!AE141</f>
        <v>0.38469181022373633</v>
      </c>
      <c r="G43" s="1">
        <f>+PohjoisPohjanmaa!AF141</f>
        <v>0.8223954942008016</v>
      </c>
      <c r="H43" s="1">
        <f>+PohjoisPohjanmaa!AG141</f>
        <v>1.1291087288671311E-2</v>
      </c>
      <c r="I43" s="1">
        <f>+PohjoisPohjanmaa!AH141</f>
        <v>1.6257418386885856E-2</v>
      </c>
      <c r="J43" s="1">
        <f>+PohjoisPohjanmaa!AI141</f>
        <v>0.13950177718882717</v>
      </c>
      <c r="K43" s="1">
        <f>+PohjoisPohjanmaa!AJ141</f>
        <v>0.14686659956312972</v>
      </c>
      <c r="L43" s="1">
        <f>+PohjoisPohjanmaa!AK141</f>
        <v>0</v>
      </c>
      <c r="M43" s="1">
        <f>+PohjoisPohjanmaa!AL141</f>
        <v>0</v>
      </c>
      <c r="Y43" t="s">
        <v>272</v>
      </c>
      <c r="Z43" s="7">
        <f>+M48</f>
        <v>-0.53859954630887474</v>
      </c>
    </row>
    <row r="44" spans="2:26" x14ac:dyDescent="0.35">
      <c r="B44" t="s">
        <v>20</v>
      </c>
      <c r="C44" s="1">
        <f>+PohjoisPohjanmaa!AB142</f>
        <v>9.6854578482516329E-2</v>
      </c>
      <c r="D44" s="1">
        <f>+PohjoisPohjanmaa!AC142</f>
        <v>0.10469920937084443</v>
      </c>
      <c r="E44" s="1">
        <f>+PohjoisPohjanmaa!AD142</f>
        <v>0.28098929865903521</v>
      </c>
      <c r="F44" s="1">
        <f>+PohjoisPohjanmaa!AE142</f>
        <v>4.2227021491341943E-2</v>
      </c>
      <c r="G44" s="1">
        <f>+PohjoisPohjanmaa!AF142</f>
        <v>0.1376994774293131</v>
      </c>
      <c r="H44" s="1">
        <f>+PohjoisPohjanmaa!AG142</f>
        <v>8.9208150312954961E-4</v>
      </c>
      <c r="I44" s="1">
        <f>+PohjoisPohjanmaa!AH142</f>
        <v>2.2786377707638035E-3</v>
      </c>
      <c r="J44" s="1">
        <f>+PohjoisPohjanmaa!AI142</f>
        <v>3.0664504461554443E-2</v>
      </c>
      <c r="K44" s="1">
        <f>+PohjoisPohjanmaa!AJ142</f>
        <v>1.0199932896463038E-2</v>
      </c>
      <c r="L44" s="1">
        <f>+PohjoisPohjanmaa!AK142</f>
        <v>0</v>
      </c>
      <c r="M44" s="1">
        <f>+PohjoisPohjanmaa!AL142</f>
        <v>0</v>
      </c>
      <c r="Y44" t="str">
        <f>+B54</f>
        <v>Muutosprosentti turvepeltojen khk-päästöissä</v>
      </c>
      <c r="Z44" s="7">
        <f>+M54/100</f>
        <v>-0.30718407930516078</v>
      </c>
    </row>
    <row r="45" spans="2:26" x14ac:dyDescent="0.35">
      <c r="B45" t="s">
        <v>21</v>
      </c>
      <c r="C45" s="3">
        <f>+PohjoisPohjanmaa!AB143</f>
        <v>8975.7700587054696</v>
      </c>
      <c r="D45" s="3">
        <f>+PohjoisPohjanmaa!AC143</f>
        <v>5222.5898545395503</v>
      </c>
      <c r="E45" s="3">
        <f>+PohjoisPohjanmaa!AD143</f>
        <v>824.95682292462664</v>
      </c>
      <c r="F45" s="3">
        <f>+PohjoisPohjanmaa!AE143</f>
        <v>84.016981813701619</v>
      </c>
      <c r="G45" s="3">
        <f>+PohjoisPohjanmaa!AF143</f>
        <v>130.28391360203642</v>
      </c>
      <c r="H45" s="3">
        <f>+PohjoisPohjanmaa!AG143</f>
        <v>10547.13992208032</v>
      </c>
      <c r="I45" s="3">
        <f>+PohjoisPohjanmaa!AH143</f>
        <v>1966.7402091952274</v>
      </c>
      <c r="J45" s="3">
        <f>+PohjoisPohjanmaa!AI143</f>
        <v>59.583337009694731</v>
      </c>
      <c r="K45" s="3">
        <f>+PohjoisPohjanmaa!AJ143</f>
        <v>5.1774220222681713</v>
      </c>
      <c r="L45" s="3">
        <f>+PohjoisPohjanmaa!AK143</f>
        <v>0</v>
      </c>
      <c r="M45" s="3">
        <f>+PohjoisPohjanmaa!AL143</f>
        <v>27816.258521892894</v>
      </c>
    </row>
    <row r="46" spans="2:26" x14ac:dyDescent="0.35">
      <c r="B46" t="s">
        <v>22</v>
      </c>
      <c r="C46" s="3">
        <f>+PohjoisPohjanmaa!AB144</f>
        <v>5048.4443058206525</v>
      </c>
      <c r="D46" s="3">
        <f>+PohjoisPohjanmaa!AC144</f>
        <v>2412.1098907947407</v>
      </c>
      <c r="E46" s="3">
        <f>+PohjoisPohjanmaa!AD144</f>
        <v>494.29625547709543</v>
      </c>
      <c r="F46" s="3">
        <f>+PohjoisPohjanmaa!AE144</f>
        <v>49.45822131577075</v>
      </c>
      <c r="G46" s="3">
        <f>+PohjoisPohjanmaa!AF144</f>
        <v>113.47123737386643</v>
      </c>
      <c r="H46" s="3">
        <f>+PohjoisPohjanmaa!AG144</f>
        <v>3966.62095761404</v>
      </c>
      <c r="I46" s="3">
        <f>+PohjoisPohjanmaa!AH144</f>
        <v>719.05465759484389</v>
      </c>
      <c r="J46" s="3">
        <f>+PohjoisPohjanmaa!AI144</f>
        <v>30.978776</v>
      </c>
      <c r="K46" s="3">
        <f>+PohjoisPohjanmaa!AJ144</f>
        <v>0</v>
      </c>
      <c r="L46" s="3">
        <f>+PohjoisPohjanmaa!AK144</f>
        <v>0</v>
      </c>
      <c r="M46" s="3">
        <f>+PohjoisPohjanmaa!AL144</f>
        <v>12834.434301991012</v>
      </c>
    </row>
    <row r="47" spans="2:26" x14ac:dyDescent="0.35">
      <c r="B47" t="s">
        <v>23</v>
      </c>
      <c r="C47" s="3">
        <f>+PohjoisPohjanmaa!AB145</f>
        <v>3927.3257528848171</v>
      </c>
      <c r="D47" s="3">
        <f>+PohjoisPohjanmaa!AC145</f>
        <v>2810.4799637448095</v>
      </c>
      <c r="E47" s="3">
        <f>+PohjoisPohjanmaa!AD145</f>
        <v>330.66056744753121</v>
      </c>
      <c r="F47" s="3">
        <f>+PohjoisPohjanmaa!AE145</f>
        <v>34.558760497930869</v>
      </c>
      <c r="G47" s="3">
        <f>+PohjoisPohjanmaa!AF145</f>
        <v>16.812676228169991</v>
      </c>
      <c r="H47" s="3">
        <f>+PohjoisPohjanmaa!AG145</f>
        <v>6580.5189644662796</v>
      </c>
      <c r="I47" s="3">
        <f>+PohjoisPohjanmaa!AH145</f>
        <v>1247.6855516003834</v>
      </c>
      <c r="J47" s="3">
        <f>+PohjoisPohjanmaa!AI145</f>
        <v>28.604561009694731</v>
      </c>
      <c r="K47" s="3">
        <f>+PohjoisPohjanmaa!AJ145</f>
        <v>5.1774220222681713</v>
      </c>
      <c r="L47" s="3">
        <f>+PohjoisPohjanmaa!AK145</f>
        <v>0</v>
      </c>
      <c r="M47" s="3">
        <f>+PohjoisPohjanmaa!AL145</f>
        <v>14981.824219901882</v>
      </c>
      <c r="N47" s="1">
        <f>+PohjoisPohjanmaa!AM145</f>
        <v>149.81824219901884</v>
      </c>
      <c r="O47" s="1">
        <f>+PohjoisPohjanmaa!AN145</f>
        <v>74.90912109950942</v>
      </c>
    </row>
    <row r="48" spans="2:26" x14ac:dyDescent="0.35">
      <c r="B48" t="s">
        <v>24</v>
      </c>
      <c r="C48" s="16">
        <f>+PohjoisPohjanmaa!AB146</f>
        <v>-0.43754750034797968</v>
      </c>
      <c r="D48" s="16">
        <f>+PohjoisPohjanmaa!AC146</f>
        <v>-0.5381391305889931</v>
      </c>
      <c r="E48" s="16">
        <f>+PohjoisPohjanmaa!AD146</f>
        <v>-0.40082166515730788</v>
      </c>
      <c r="F48" s="16">
        <f>+PohjoisPohjanmaa!AE146</f>
        <v>-0.41133065901559168</v>
      </c>
      <c r="G48" s="16">
        <f>+PohjoisPohjanmaa!AF146</f>
        <v>-0.12904644758773348</v>
      </c>
      <c r="H48" s="16">
        <f>+PohjoisPohjanmaa!AG146</f>
        <v>-0.62391501516823877</v>
      </c>
      <c r="I48" s="16">
        <f>+PohjoisPohjanmaa!AH146</f>
        <v>-0.63439265936954903</v>
      </c>
      <c r="J48" s="16">
        <f>+PohjoisPohjanmaa!AI146</f>
        <v>-0.48007651879317398</v>
      </c>
      <c r="K48" s="16">
        <f>+PohjoisPohjanmaa!AJ146</f>
        <v>0</v>
      </c>
      <c r="L48" s="16">
        <f>+PohjoisPohjanmaa!AK146</f>
        <v>0</v>
      </c>
      <c r="M48" s="16">
        <f>+PohjoisPohjanmaa!AL146</f>
        <v>-0.53859954630887474</v>
      </c>
      <c r="N48" s="1"/>
      <c r="O48" s="1"/>
    </row>
    <row r="49" spans="1:26" x14ac:dyDescent="0.35">
      <c r="N49" s="1">
        <f>+PohjoisPohjanmaa!AM147</f>
        <v>209.88834761218197</v>
      </c>
      <c r="O49" s="1">
        <f>+PohjoisPohjanmaa!AN147</f>
        <v>104.94417380609099</v>
      </c>
      <c r="P49" s="1">
        <f>+PohjoisPohjanmaa!AO147</f>
        <v>104.94417380609099</v>
      </c>
    </row>
    <row r="50" spans="1:26" x14ac:dyDescent="0.35">
      <c r="C50" t="s">
        <v>0</v>
      </c>
      <c r="D50" t="s">
        <v>1</v>
      </c>
      <c r="E50" t="s">
        <v>2</v>
      </c>
      <c r="F50" t="s">
        <v>3</v>
      </c>
      <c r="G50" t="s">
        <v>4</v>
      </c>
      <c r="H50" t="s">
        <v>5</v>
      </c>
      <c r="I50" t="s">
        <v>6</v>
      </c>
      <c r="J50" t="s">
        <v>7</v>
      </c>
      <c r="K50" t="s">
        <v>8</v>
      </c>
      <c r="L50" t="s">
        <v>9</v>
      </c>
      <c r="M50" t="s">
        <v>10</v>
      </c>
      <c r="N50" t="s">
        <v>51</v>
      </c>
      <c r="O50" t="s">
        <v>52</v>
      </c>
    </row>
    <row r="51" spans="1:26" x14ac:dyDescent="0.35">
      <c r="B51" t="s">
        <v>25</v>
      </c>
      <c r="C51" s="1">
        <f>+PohjoisPohjanmaa!AB149</f>
        <v>789.30770058705468</v>
      </c>
      <c r="D51" s="1">
        <f>+PohjoisPohjanmaa!AC149</f>
        <v>455.12589854539544</v>
      </c>
      <c r="E51" s="1">
        <f>+PohjoisPohjanmaa!AD149</f>
        <v>32.874568229246265</v>
      </c>
      <c r="F51" s="1">
        <f>+PohjoisPohjanmaa!AE149</f>
        <v>5.2401698181370158</v>
      </c>
      <c r="G51" s="1">
        <f>+PohjoisPohjanmaa!AF149</f>
        <v>30.352839136020368</v>
      </c>
      <c r="H51" s="1">
        <f>+PohjoisPohjanmaa!AG149</f>
        <v>592.29639922080321</v>
      </c>
      <c r="I51" s="1">
        <f>+PohjoisPohjanmaa!AH149</f>
        <v>305.96740209195229</v>
      </c>
      <c r="J51" s="1">
        <f>+PohjoisPohjanmaa!AI149</f>
        <v>24.070833370096945</v>
      </c>
      <c r="K51" s="1">
        <f>+PohjoisPohjanmaa!AJ149</f>
        <v>4.4767742202226826</v>
      </c>
      <c r="L51" s="1">
        <f>+PohjoisPohjanmaa!AK149</f>
        <v>48.825499549983739</v>
      </c>
      <c r="M51" s="1">
        <f>+PohjoisPohjanmaa!AL149</f>
        <v>2288.5380847689125</v>
      </c>
      <c r="N51" s="1">
        <f>+PohjoisPohjanmaa!AM149</f>
        <v>2288.5380847689125</v>
      </c>
      <c r="O51" s="1">
        <f>+PohjoisPohjanmaa!AN149</f>
        <v>2288.5380847689125</v>
      </c>
    </row>
    <row r="52" spans="1:26" x14ac:dyDescent="0.35">
      <c r="B52" t="s">
        <v>26</v>
      </c>
      <c r="C52" s="1">
        <f>+PohjoisPohjanmaa!AB150</f>
        <v>563.07017032235183</v>
      </c>
      <c r="D52" s="1">
        <f>+PohjoisPohjanmaa!AC150</f>
        <v>327.64105528258648</v>
      </c>
      <c r="E52" s="1">
        <f>+PohjoisPohjanmaa!AD150</f>
        <v>23.908946575508537</v>
      </c>
      <c r="F52" s="1">
        <f>+PohjoisPohjanmaa!AE150</f>
        <v>3.7660362276399866</v>
      </c>
      <c r="G52" s="1">
        <f>+PohjoisPohjanmaa!AF150</f>
        <v>21.594328317635952</v>
      </c>
      <c r="H52" s="1">
        <f>+PohjoisPohjanmaa!AG150</f>
        <v>382.04864711481787</v>
      </c>
      <c r="I52" s="1">
        <f>+PohjoisPohjanmaa!AH150</f>
        <v>209.08379451840162</v>
      </c>
      <c r="J52" s="1">
        <f>+PohjoisPohjanmaa!AI150</f>
        <v>14.614956991980677</v>
      </c>
      <c r="K52" s="1">
        <f>+PohjoisPohjanmaa!AJ150</f>
        <v>4.4042980800000002</v>
      </c>
      <c r="L52" s="1">
        <f>+PohjoisPohjanmaa!AK150</f>
        <v>35.403386813455207</v>
      </c>
      <c r="M52" s="1">
        <f>+PohjoisPohjanmaa!AL150</f>
        <v>1585.5356202443784</v>
      </c>
      <c r="N52" s="1">
        <f>+PohjoisPohjanmaa!AM150</f>
        <v>1690.4797940504693</v>
      </c>
      <c r="O52" s="1">
        <f>+PohjoisPohjanmaa!AN150</f>
        <v>1795.4239678565605</v>
      </c>
    </row>
    <row r="53" spans="1:26" x14ac:dyDescent="0.35">
      <c r="B53" t="s">
        <v>27</v>
      </c>
      <c r="C53" s="1">
        <f>+PohjoisPohjanmaa!AB151</f>
        <v>-226.23753026470285</v>
      </c>
      <c r="D53" s="1">
        <f>+PohjoisPohjanmaa!AC151</f>
        <v>-127.48484326280897</v>
      </c>
      <c r="E53" s="1">
        <f>+PohjoisPohjanmaa!AD151</f>
        <v>-8.9656216537377276</v>
      </c>
      <c r="F53" s="1">
        <f>+PohjoisPohjanmaa!AE151</f>
        <v>-1.4741335904970292</v>
      </c>
      <c r="G53" s="1">
        <f>+PohjoisPohjanmaa!AF151</f>
        <v>-8.7585108183844156</v>
      </c>
      <c r="H53" s="1">
        <f>+PohjoisPohjanmaa!AG151</f>
        <v>-210.24775210598534</v>
      </c>
      <c r="I53" s="1">
        <f>+PohjoisPohjanmaa!AH151</f>
        <v>-96.883607573550677</v>
      </c>
      <c r="J53" s="1">
        <f>+PohjoisPohjanmaa!AI151</f>
        <v>-9.4558763781162689</v>
      </c>
      <c r="K53" s="1">
        <f>+PohjoisPohjanmaa!AJ151</f>
        <v>-7.2476140222682339E-2</v>
      </c>
      <c r="L53" s="1">
        <f>+PohjoisPohjanmaa!AK151</f>
        <v>-13.422112736528533</v>
      </c>
      <c r="M53" s="1">
        <f>+PohjoisPohjanmaa!AL151</f>
        <v>-703.0024645245345</v>
      </c>
      <c r="N53" s="1">
        <f>+PohjoisPohjanmaa!AM151</f>
        <v>-598.05829071844323</v>
      </c>
      <c r="O53" s="1">
        <f>+PohjoisPohjanmaa!AN151</f>
        <v>-493.11411691235207</v>
      </c>
    </row>
    <row r="54" spans="1:26" x14ac:dyDescent="0.35">
      <c r="B54" t="s">
        <v>281</v>
      </c>
      <c r="C54" s="1">
        <f>+PohjoisPohjanmaa!AB152</f>
        <v>-28.662780066181629</v>
      </c>
      <c r="D54" s="1">
        <f>+PohjoisPohjanmaa!AC152</f>
        <v>-28.010896253159125</v>
      </c>
      <c r="E54" s="1">
        <f>+PohjoisPohjanmaa!AD152</f>
        <v>-27.272211124469234</v>
      </c>
      <c r="F54" s="1">
        <f>+PohjoisPohjanmaa!AE152</f>
        <v>-28.131408745472928</v>
      </c>
      <c r="G54" s="1">
        <f>+PohjoisPohjanmaa!AF152</f>
        <v>-28.855655904658033</v>
      </c>
      <c r="H54" s="1">
        <f>+PohjoisPohjanmaa!AG152</f>
        <v>-35.497050527839981</v>
      </c>
      <c r="I54" s="1">
        <f>+PohjoisPohjanmaa!AH152</f>
        <v>-31.664682875084278</v>
      </c>
      <c r="J54" s="1">
        <f>+PohjoisPohjanmaa!AI152</f>
        <v>-39.283543833855163</v>
      </c>
      <c r="K54" s="1">
        <f>+PohjoisPohjanmaa!AJ152</f>
        <v>-1.6189366864938131</v>
      </c>
      <c r="L54" s="1">
        <f>+PohjoisPohjanmaa!AK152</f>
        <v>-27.489964998285416</v>
      </c>
      <c r="M54" s="1">
        <f>+PohjoisPohjanmaa!AL152</f>
        <v>-30.718407930516079</v>
      </c>
      <c r="N54" s="1">
        <f>+PohjoisPohjanmaa!AM152</f>
        <v>-26.13276548460118</v>
      </c>
      <c r="O54" s="1">
        <f>+PohjoisPohjanmaa!AN152</f>
        <v>-21.547123038686276</v>
      </c>
    </row>
    <row r="56" spans="1:26" x14ac:dyDescent="0.35">
      <c r="A56" t="s">
        <v>33</v>
      </c>
      <c r="Y56" t="str">
        <f>+A56</f>
        <v>Kainuu</v>
      </c>
    </row>
    <row r="57" spans="1:26" x14ac:dyDescent="0.35">
      <c r="C57" t="s">
        <v>0</v>
      </c>
      <c r="D57" t="s">
        <v>1</v>
      </c>
      <c r="E57" t="s">
        <v>2</v>
      </c>
      <c r="F57" t="s">
        <v>3</v>
      </c>
      <c r="G57" t="s">
        <v>4</v>
      </c>
      <c r="H57" t="s">
        <v>5</v>
      </c>
      <c r="I57" t="s">
        <v>6</v>
      </c>
      <c r="J57" t="s">
        <v>7</v>
      </c>
      <c r="K57" t="s">
        <v>8</v>
      </c>
      <c r="L57" t="s">
        <v>9</v>
      </c>
      <c r="M57" t="s">
        <v>10</v>
      </c>
      <c r="N57" t="s">
        <v>50</v>
      </c>
      <c r="Z57" s="50" t="s">
        <v>270</v>
      </c>
    </row>
    <row r="58" spans="1:26" x14ac:dyDescent="0.35">
      <c r="B58" t="s">
        <v>30</v>
      </c>
      <c r="C58" s="3">
        <f>+Kainuu!AB129</f>
        <v>12059.490393361084</v>
      </c>
      <c r="D58" s="3">
        <f>+Kainuu!AC129</f>
        <v>3382.4134852777347</v>
      </c>
      <c r="E58" s="3">
        <f>+Kainuu!AD129</f>
        <v>33.774977666339794</v>
      </c>
      <c r="F58" s="3">
        <f>+Kainuu!AE129</f>
        <v>47.78880252650702</v>
      </c>
      <c r="G58" s="3">
        <f>+Kainuu!AF129</f>
        <v>492.61017202363223</v>
      </c>
      <c r="H58" s="3">
        <f>+Kainuu!AG129</f>
        <v>1464.9771062141838</v>
      </c>
      <c r="I58" s="3">
        <f>+Kainuu!AH129</f>
        <v>7889.0064202955982</v>
      </c>
      <c r="J58" s="3">
        <f>+Kainuu!AI129</f>
        <v>379.27455521712932</v>
      </c>
      <c r="K58" s="3">
        <f>+Kainuu!AJ129</f>
        <v>218.79306326176138</v>
      </c>
      <c r="L58" s="3">
        <f>+Kainuu!AK129</f>
        <v>3730.1342064309979</v>
      </c>
      <c r="M58" s="3">
        <f>+Kainuu!AL129</f>
        <v>29698.263182274968</v>
      </c>
      <c r="Y58" t="s">
        <v>279</v>
      </c>
      <c r="Z58" s="51">
        <f>+M58</f>
        <v>29698.263182274968</v>
      </c>
    </row>
    <row r="59" spans="1:26" ht="15.5" x14ac:dyDescent="0.35">
      <c r="B59" s="5" t="s">
        <v>269</v>
      </c>
      <c r="C59" s="3">
        <f>+Kainuu!AB130</f>
        <v>0</v>
      </c>
      <c r="D59" s="3">
        <f>+Kainuu!AC130</f>
        <v>0</v>
      </c>
      <c r="E59" s="3">
        <f>+Kainuu!AD130</f>
        <v>0</v>
      </c>
      <c r="F59" s="3">
        <f>+Kainuu!AE130</f>
        <v>0</v>
      </c>
      <c r="G59" s="3">
        <f>+Kainuu!AF130</f>
        <v>0</v>
      </c>
      <c r="H59" s="3">
        <f>+Kainuu!AG130</f>
        <v>0</v>
      </c>
      <c r="I59" s="3">
        <f>+Kainuu!AH130</f>
        <v>0</v>
      </c>
      <c r="J59" s="3">
        <f>+Kainuu!AI130</f>
        <v>0</v>
      </c>
      <c r="K59" s="3">
        <f>+Kainuu!AJ130</f>
        <v>0</v>
      </c>
      <c r="L59" s="3">
        <f>+Kainuu!AK130</f>
        <v>0</v>
      </c>
      <c r="M59" s="3">
        <f>+Kainuu!AL130</f>
        <v>0</v>
      </c>
      <c r="Y59" t="str">
        <f>+B62</f>
        <v>Turvepeltoa viljelyssä yhteensä 2050</v>
      </c>
      <c r="Z59" s="3">
        <f>+M62</f>
        <v>9179.8151912007579</v>
      </c>
    </row>
    <row r="60" spans="1:26" ht="15.5" x14ac:dyDescent="0.35">
      <c r="B60" s="5" t="s">
        <v>282</v>
      </c>
      <c r="C60" s="3">
        <f>+Kainuu!AB131</f>
        <v>796.39049758870692</v>
      </c>
      <c r="D60" s="3">
        <f>+Kainuu!AC131</f>
        <v>193.58653098900893</v>
      </c>
      <c r="E60" s="3">
        <f>+Kainuu!AD131</f>
        <v>1.1196419127115071</v>
      </c>
      <c r="F60" s="3">
        <f>+Kainuu!AE131</f>
        <v>2.9933443256797432</v>
      </c>
      <c r="G60" s="3">
        <f>+Kainuu!AF131</f>
        <v>26.177509104634975</v>
      </c>
      <c r="H60" s="3">
        <f>+Kainuu!AG131</f>
        <v>78.225029787235826</v>
      </c>
      <c r="I60" s="3">
        <f>+Kainuu!AH131</f>
        <v>484.72770770653403</v>
      </c>
      <c r="J60" s="3">
        <f>+Kainuu!AI131</f>
        <v>17.754883452856806</v>
      </c>
      <c r="K60" s="3">
        <f>+Kainuu!AJ131</f>
        <v>8.1401219164409291</v>
      </c>
      <c r="L60" s="3">
        <f>+Kainuu!AK131</f>
        <v>238.7281456802811</v>
      </c>
      <c r="M60" s="3">
        <f>+Kainuu!AL131</f>
        <v>1847.8434124640908</v>
      </c>
      <c r="Y60" t="s">
        <v>280</v>
      </c>
      <c r="Z60" s="7">
        <f>+Z59/Z58</f>
        <v>0.30910276250362057</v>
      </c>
    </row>
    <row r="61" spans="1:26" ht="15.5" x14ac:dyDescent="0.35">
      <c r="B61" s="5" t="s">
        <v>61</v>
      </c>
      <c r="C61" s="3">
        <f>+Kainuu!AB132</f>
        <v>3269.3546945909065</v>
      </c>
      <c r="D61" s="3">
        <f>+Kainuu!AC132</f>
        <v>729.79133157109504</v>
      </c>
      <c r="E61" s="3">
        <f>+Kainuu!AD132</f>
        <v>1.4630179706147239</v>
      </c>
      <c r="F61" s="3">
        <f>+Kainuu!AE132</f>
        <v>7.494099268454649</v>
      </c>
      <c r="G61" s="3">
        <f>+Kainuu!AF132</f>
        <v>113.81511351016128</v>
      </c>
      <c r="H61" s="3">
        <f>+Kainuu!AG132</f>
        <v>260.57254681638096</v>
      </c>
      <c r="I61" s="3">
        <f>+Kainuu!AH132</f>
        <v>1890.6806633547944</v>
      </c>
      <c r="J61" s="3">
        <f>+Kainuu!AI132</f>
        <v>57.909234859689633</v>
      </c>
      <c r="K61" s="3">
        <f>+Kainuu!AJ132</f>
        <v>53.023732822934235</v>
      </c>
      <c r="L61" s="3">
        <f>+Kainuu!AK132</f>
        <v>947.86734397163571</v>
      </c>
      <c r="M61" s="3">
        <f>+Kainuu!AL132</f>
        <v>7331.9717787366671</v>
      </c>
      <c r="Y61" t="s">
        <v>273</v>
      </c>
      <c r="Z61" s="51">
        <f t="shared" ref="Z61:Z66" si="2">+M63</f>
        <v>2333.2037582879175</v>
      </c>
    </row>
    <row r="62" spans="1:26" ht="15.5" x14ac:dyDescent="0.35">
      <c r="B62" s="5" t="s">
        <v>62</v>
      </c>
      <c r="C62" s="3">
        <f>+Kainuu!AB133</f>
        <v>4065.7451921796137</v>
      </c>
      <c r="D62" s="3">
        <f>+Kainuu!AC133</f>
        <v>923.37786256010395</v>
      </c>
      <c r="E62" s="3">
        <f>+Kainuu!AD133</f>
        <v>2.5826598833262313</v>
      </c>
      <c r="F62" s="3">
        <f>+Kainuu!AE133</f>
        <v>10.487443594134392</v>
      </c>
      <c r="G62" s="3">
        <f>+Kainuu!AF133</f>
        <v>139.99262261479626</v>
      </c>
      <c r="H62" s="3">
        <f>+Kainuu!AG133</f>
        <v>338.79757660361679</v>
      </c>
      <c r="I62" s="3">
        <f>+Kainuu!AH133</f>
        <v>2375.4083710613286</v>
      </c>
      <c r="J62" s="3">
        <f>+Kainuu!AI133</f>
        <v>75.664118312546435</v>
      </c>
      <c r="K62" s="3">
        <f>+Kainuu!AJ133</f>
        <v>61.163854739375168</v>
      </c>
      <c r="L62" s="3">
        <f>+Kainuu!AK133</f>
        <v>1186.5954896519168</v>
      </c>
      <c r="M62" s="3">
        <f>+Kainuu!AL133</f>
        <v>9179.8151912007579</v>
      </c>
      <c r="Y62" t="s">
        <v>13</v>
      </c>
      <c r="Z62" s="51">
        <f t="shared" si="2"/>
        <v>1228.9296603768785</v>
      </c>
    </row>
    <row r="63" spans="1:26" x14ac:dyDescent="0.35">
      <c r="B63" t="s">
        <v>12</v>
      </c>
      <c r="C63" s="3">
        <f>+Kainuu!AB134</f>
        <v>963.64927337043389</v>
      </c>
      <c r="D63" s="3">
        <f>+Kainuu!AC134</f>
        <v>266.12632847859277</v>
      </c>
      <c r="E63" s="3">
        <f>+Kainuu!AD134</f>
        <v>0</v>
      </c>
      <c r="F63" s="3">
        <f>+Kainuu!AE134</f>
        <v>1.8836532624357489</v>
      </c>
      <c r="G63" s="3">
        <f>+Kainuu!AF134</f>
        <v>43.783670664241924</v>
      </c>
      <c r="H63" s="3">
        <f>+Kainuu!AG134</f>
        <v>116.3353387935128</v>
      </c>
      <c r="I63" s="3">
        <f>+Kainuu!AH134</f>
        <v>605.29271271114931</v>
      </c>
      <c r="J63" s="3">
        <f>+Kainuu!AI134</f>
        <v>37.51215982046083</v>
      </c>
      <c r="K63" s="3">
        <f>+Kainuu!AJ134</f>
        <v>0</v>
      </c>
      <c r="L63" s="3">
        <f>+Kainuu!AK134</f>
        <v>298.62062118709014</v>
      </c>
      <c r="M63" s="3">
        <f>+Kainuu!AL134</f>
        <v>2333.2037582879175</v>
      </c>
      <c r="Y63" t="s">
        <v>274</v>
      </c>
      <c r="Z63" s="51">
        <f t="shared" si="2"/>
        <v>1233.6545250866975</v>
      </c>
    </row>
    <row r="64" spans="1:26" x14ac:dyDescent="0.35">
      <c r="B64" t="s">
        <v>13</v>
      </c>
      <c r="C64" s="3">
        <f>+Kainuu!AB135</f>
        <v>574.78021116633136</v>
      </c>
      <c r="D64" s="3">
        <f>+Kainuu!AC135</f>
        <v>48.396632747252234</v>
      </c>
      <c r="E64" s="3">
        <f>+Kainuu!AD135</f>
        <v>0.22392838254230144</v>
      </c>
      <c r="F64" s="3">
        <f>+Kainuu!AE135</f>
        <v>0.59866886513594864</v>
      </c>
      <c r="G64" s="3">
        <f>+Kainuu!AF135</f>
        <v>24.922494734614759</v>
      </c>
      <c r="H64" s="3">
        <f>+Kainuu!AG135</f>
        <v>9.2029446808512727</v>
      </c>
      <c r="I64" s="3">
        <f>+Kainuu!AH135</f>
        <v>284.44859553156704</v>
      </c>
      <c r="J64" s="3">
        <f>+Kainuu!AI135</f>
        <v>24.186906512781448</v>
      </c>
      <c r="K64" s="3">
        <f>+Kainuu!AJ135</f>
        <v>0</v>
      </c>
      <c r="L64" s="3">
        <f>+Kainuu!AK135</f>
        <v>262.16927775580211</v>
      </c>
      <c r="M64" s="3">
        <f>+Kainuu!AL135</f>
        <v>1228.9296603768785</v>
      </c>
      <c r="N64" s="2">
        <f>+Kainuu!AM135</f>
        <v>12.289296603768785</v>
      </c>
      <c r="O64" s="2">
        <f>+Kainuu!AN135</f>
        <v>6.1446483018843923</v>
      </c>
      <c r="Y64" t="s">
        <v>275</v>
      </c>
      <c r="Z64" s="51">
        <f t="shared" si="2"/>
        <v>3570.8266265438319</v>
      </c>
    </row>
    <row r="65" spans="2:26" x14ac:dyDescent="0.35">
      <c r="B65" t="s">
        <v>14</v>
      </c>
      <c r="C65" s="3">
        <f>+Kainuu!AB136</f>
        <v>534.26836581976363</v>
      </c>
      <c r="D65" s="3">
        <f>+Kainuu!AC136</f>
        <v>130.57502885929711</v>
      </c>
      <c r="E65" s="3">
        <f>+Kainuu!AD136</f>
        <v>0.45463860219927155</v>
      </c>
      <c r="F65" s="3">
        <f>+Kainuu!AE136</f>
        <v>0.73260719335564595</v>
      </c>
      <c r="G65" s="3">
        <f>+Kainuu!AF136</f>
        <v>17.009099629219303</v>
      </c>
      <c r="H65" s="3">
        <f>+Kainuu!AG136</f>
        <v>19.051959818022674</v>
      </c>
      <c r="I65" s="3">
        <f>+Kainuu!AH136</f>
        <v>319.20923914771936</v>
      </c>
      <c r="J65" s="3">
        <f>+Kainuu!AI136</f>
        <v>7.9592870855035169</v>
      </c>
      <c r="K65" s="3">
        <f>+Kainuu!AJ136</f>
        <v>8.9295752623351081</v>
      </c>
      <c r="L65" s="3">
        <f>+Kainuu!AK136</f>
        <v>195.46472366928174</v>
      </c>
      <c r="M65" s="3">
        <f>+Kainuu!AL136</f>
        <v>1233.6545250866975</v>
      </c>
      <c r="Y65" t="s">
        <v>276</v>
      </c>
      <c r="Z65" s="51">
        <f t="shared" si="2"/>
        <v>26127.436555731139</v>
      </c>
    </row>
    <row r="66" spans="2:26" x14ac:dyDescent="0.35">
      <c r="B66" t="s">
        <v>15</v>
      </c>
      <c r="C66" s="3">
        <f>+Kainuu!AB137</f>
        <v>1420.1111376975502</v>
      </c>
      <c r="D66" s="3">
        <f>+Kainuu!AC137</f>
        <v>377.63147982497173</v>
      </c>
      <c r="E66" s="3">
        <f>+Kainuu!AD137</f>
        <v>1.0037815559319634</v>
      </c>
      <c r="F66" s="3">
        <f>+Kainuu!AE137</f>
        <v>3.4239695699595005</v>
      </c>
      <c r="G66" s="3">
        <f>+Kainuu!AF137</f>
        <v>57.58178451618172</v>
      </c>
      <c r="H66" s="3">
        <f>+Kainuu!AG137</f>
        <v>168.05588525655193</v>
      </c>
      <c r="I66" s="3">
        <f>+Kainuu!AH137</f>
        <v>981.4670547974697</v>
      </c>
      <c r="J66" s="3">
        <f>+Kainuu!AI137</f>
        <v>44.895529817927638</v>
      </c>
      <c r="K66" s="3">
        <f>+Kainuu!AJ137</f>
        <v>11.959890266801516</v>
      </c>
      <c r="L66" s="3">
        <f>+Kainuu!AK137</f>
        <v>504.69611324048617</v>
      </c>
      <c r="M66" s="3">
        <f>+Kainuu!AL137</f>
        <v>3570.8266265438319</v>
      </c>
      <c r="Y66" t="s">
        <v>17</v>
      </c>
      <c r="Z66" s="7">
        <f t="shared" si="2"/>
        <v>-0.12023688404361083</v>
      </c>
    </row>
    <row r="67" spans="2:26" x14ac:dyDescent="0.35">
      <c r="B67" t="s">
        <v>16</v>
      </c>
      <c r="C67" s="3">
        <f>+Kainuu!AB138</f>
        <v>10639.379255663534</v>
      </c>
      <c r="D67" s="3">
        <f>+Kainuu!AC138</f>
        <v>3004.7820054527629</v>
      </c>
      <c r="E67" s="3">
        <f>+Kainuu!AD138</f>
        <v>32.771196110407828</v>
      </c>
      <c r="F67" s="3">
        <f>+Kainuu!AE138</f>
        <v>44.364832956547517</v>
      </c>
      <c r="G67" s="3">
        <f>+Kainuu!AF138</f>
        <v>435.02838750745053</v>
      </c>
      <c r="H67" s="3">
        <f>+Kainuu!AG138</f>
        <v>1296.9212209576319</v>
      </c>
      <c r="I67" s="3">
        <f>+Kainuu!AH138</f>
        <v>6907.539365498129</v>
      </c>
      <c r="J67" s="3">
        <f>+Kainuu!AI138</f>
        <v>334.37902539920168</v>
      </c>
      <c r="K67" s="3">
        <f>+Kainuu!AJ138</f>
        <v>206.83317299495985</v>
      </c>
      <c r="L67" s="3">
        <f>+Kainuu!AK138</f>
        <v>3225.4380931905116</v>
      </c>
      <c r="M67" s="3">
        <f>+Kainuu!AL138</f>
        <v>26127.436555731139</v>
      </c>
      <c r="Y67" t="s">
        <v>277</v>
      </c>
      <c r="Z67" s="51">
        <f>+M72</f>
        <v>978.74371108839864</v>
      </c>
    </row>
    <row r="68" spans="2:26" x14ac:dyDescent="0.35">
      <c r="B68" t="s">
        <v>17</v>
      </c>
      <c r="C68" s="16">
        <f>+Kainuu!AB139</f>
        <v>-0.11775880168861373</v>
      </c>
      <c r="D68" s="16">
        <f>+Kainuu!AC139</f>
        <v>-0.11164556949309935</v>
      </c>
      <c r="E68" s="16">
        <f>+Kainuu!AD139</f>
        <v>-2.9719680819577092E-2</v>
      </c>
      <c r="F68" s="16">
        <f>+Kainuu!AE139</f>
        <v>-7.1647946567824694E-2</v>
      </c>
      <c r="G68" s="16">
        <f>+Kainuu!AF139</f>
        <v>-0.11689118046352344</v>
      </c>
      <c r="H68" s="16">
        <f>+Kainuu!AG139</f>
        <v>-0.11471570753132417</v>
      </c>
      <c r="I68" s="16">
        <f>+Kainuu!AH139</f>
        <v>-0.12440946330991762</v>
      </c>
      <c r="J68" s="16">
        <f>+Kainuu!AI139</f>
        <v>-0.1183721111800542</v>
      </c>
      <c r="K68" s="16">
        <f>+Kainuu!AJ139</f>
        <v>-5.4663023079908377E-2</v>
      </c>
      <c r="L68" s="16">
        <f>+Kainuu!AK139</f>
        <v>-0.13530240074750038</v>
      </c>
      <c r="M68" s="16">
        <f>+Kainuu!AL139</f>
        <v>-0.12023688404361083</v>
      </c>
      <c r="Y68" t="s">
        <v>278</v>
      </c>
      <c r="Z68" s="51">
        <f>+M73</f>
        <v>562.95274074222743</v>
      </c>
    </row>
    <row r="69" spans="2:26" x14ac:dyDescent="0.35">
      <c r="B69" t="s">
        <v>18</v>
      </c>
      <c r="C69" s="1">
        <f>+Kainuu!AB140</f>
        <v>0.7771306825004235</v>
      </c>
      <c r="D69" s="1">
        <f>+Kainuu!AC140</f>
        <v>0.7796208273996611</v>
      </c>
      <c r="E69" s="1">
        <f>+Kainuu!AD140</f>
        <v>1.9185800991536939</v>
      </c>
      <c r="F69" s="1">
        <f>+Kainuu!AE140</f>
        <v>3.3935983206535845</v>
      </c>
      <c r="G69" s="1">
        <f>+Kainuu!AF140</f>
        <v>0.64271916817992769</v>
      </c>
      <c r="H69" s="1">
        <f>+Kainuu!AG140</f>
        <v>7.8021697073052426E-2</v>
      </c>
      <c r="I69" s="1">
        <f>+Kainuu!AH140</f>
        <v>2.9889695538004732E-2</v>
      </c>
      <c r="J69" s="1">
        <f>+Kainuu!AI140</f>
        <v>0.19247270610655262</v>
      </c>
      <c r="K69" s="1">
        <f>+Kainuu!AJ140</f>
        <v>0</v>
      </c>
      <c r="L69" s="1">
        <f>+Kainuu!AK140</f>
        <v>0</v>
      </c>
      <c r="M69" s="1">
        <f>+Kainuu!AL140</f>
        <v>0</v>
      </c>
      <c r="Y69" t="s">
        <v>23</v>
      </c>
      <c r="Z69" s="51">
        <f>+M74</f>
        <v>415.79097034617121</v>
      </c>
    </row>
    <row r="70" spans="2:26" x14ac:dyDescent="0.35">
      <c r="B70" t="s">
        <v>19</v>
      </c>
      <c r="C70" s="1">
        <f>+Kainuu!AB141</f>
        <v>0.88085966058698584</v>
      </c>
      <c r="D70" s="1">
        <f>+Kainuu!AC141</f>
        <v>0.87760110224789967</v>
      </c>
      <c r="E70" s="1">
        <f>+Kainuu!AD141</f>
        <v>1.9773461969982877</v>
      </c>
      <c r="F70" s="1">
        <f>+Kainuu!AE141</f>
        <v>3.6555079596229043</v>
      </c>
      <c r="G70" s="1">
        <f>+Kainuu!AF141</f>
        <v>0.72779158577226777</v>
      </c>
      <c r="H70" s="1">
        <f>+Kainuu!AG141</f>
        <v>8.8131798719125104E-2</v>
      </c>
      <c r="I70" s="1">
        <f>+Kainuu!AH141</f>
        <v>3.4136613274732393E-2</v>
      </c>
      <c r="J70" s="1">
        <f>+Kainuu!AI141</f>
        <v>0.21831512880584611</v>
      </c>
      <c r="K70" s="1">
        <f>+Kainuu!AJ141</f>
        <v>0</v>
      </c>
      <c r="L70" s="1">
        <f>+Kainuu!AK141</f>
        <v>0</v>
      </c>
      <c r="M70" s="1">
        <f>+Kainuu!AL141</f>
        <v>0</v>
      </c>
      <c r="Y70" t="s">
        <v>272</v>
      </c>
      <c r="Z70" s="7">
        <f>+M75</f>
        <v>-0.42482109017466535</v>
      </c>
    </row>
    <row r="71" spans="2:26" x14ac:dyDescent="0.35">
      <c r="B71" t="s">
        <v>20</v>
      </c>
      <c r="C71" s="1">
        <f>+Kainuu!AB142</f>
        <v>0.10372897808656234</v>
      </c>
      <c r="D71" s="1">
        <f>+Kainuu!AC142</f>
        <v>9.7980274848238569E-2</v>
      </c>
      <c r="E71" s="1">
        <f>+Kainuu!AD142</f>
        <v>5.8766097844593856E-2</v>
      </c>
      <c r="F71" s="1">
        <f>+Kainuu!AE142</f>
        <v>0.26190963896931985</v>
      </c>
      <c r="G71" s="1">
        <f>+Kainuu!AF142</f>
        <v>8.5072417592340077E-2</v>
      </c>
      <c r="H71" s="1">
        <f>+Kainuu!AG142</f>
        <v>1.0110101646072678E-2</v>
      </c>
      <c r="I71" s="1">
        <f>+Kainuu!AH142</f>
        <v>4.2469177367276609E-3</v>
      </c>
      <c r="J71" s="1">
        <f>+Kainuu!AI142</f>
        <v>2.5842422699293488E-2</v>
      </c>
      <c r="K71" s="1">
        <f>+Kainuu!AJ142</f>
        <v>0</v>
      </c>
      <c r="L71" s="1">
        <f>+Kainuu!AK142</f>
        <v>0</v>
      </c>
      <c r="M71" s="1">
        <f>+Kainuu!AL142</f>
        <v>0</v>
      </c>
      <c r="Y71" t="str">
        <f>+B81</f>
        <v>Muutosprosentti turvepeltojen khk-päästöissä</v>
      </c>
      <c r="Z71" s="7">
        <f>+M81/100</f>
        <v>-0.29356949771259894</v>
      </c>
    </row>
    <row r="72" spans="2:26" x14ac:dyDescent="0.35">
      <c r="B72" t="s">
        <v>21</v>
      </c>
      <c r="C72" s="3">
        <f>+Kainuu!AB143</f>
        <v>613.97748916322405</v>
      </c>
      <c r="D72" s="3">
        <f>+Kainuu!AC143</f>
        <v>73.397151201891816</v>
      </c>
      <c r="E72" s="3">
        <f>+Kainuu!AD143</f>
        <v>1.8460108384071765</v>
      </c>
      <c r="F72" s="3">
        <f>+Kainuu!AE143</f>
        <v>3.6760860869379304</v>
      </c>
      <c r="G72" s="3">
        <f>+Kainuu!AF143</f>
        <v>10.08024504680124</v>
      </c>
      <c r="H72" s="3">
        <f>+Kainuu!AG143</f>
        <v>123.1133113580198</v>
      </c>
      <c r="I72" s="3">
        <f>+Kainuu!AH143</f>
        <v>152.38286289090945</v>
      </c>
      <c r="J72" s="3">
        <f>+Kainuu!AI143</f>
        <v>0.27055450220727911</v>
      </c>
      <c r="K72" s="3">
        <f>+Kainuu!AJ143</f>
        <v>0</v>
      </c>
      <c r="L72" s="3">
        <f>+Kainuu!AK143</f>
        <v>0</v>
      </c>
      <c r="M72" s="3">
        <f>+Kainuu!AL143</f>
        <v>978.74371108839864</v>
      </c>
    </row>
    <row r="73" spans="2:26" x14ac:dyDescent="0.35">
      <c r="B73" t="s">
        <v>22</v>
      </c>
      <c r="C73" s="3">
        <f>+Kainuu!AB144</f>
        <v>303.61051061046521</v>
      </c>
      <c r="D73" s="3">
        <f>+Kainuu!AC144</f>
        <v>50.096089784750269</v>
      </c>
      <c r="E73" s="3">
        <f>+Kainuu!AD144</f>
        <v>1.4601467868541109</v>
      </c>
      <c r="F73" s="3">
        <f>+Kainuu!AE144</f>
        <v>3.077057360806394</v>
      </c>
      <c r="G73" s="3">
        <f>+Kainuu!AF144</f>
        <v>7.1604843861443488</v>
      </c>
      <c r="H73" s="3">
        <f>+Kainuu!AG144</f>
        <v>86.294365354723311</v>
      </c>
      <c r="I73" s="3">
        <f>+Kainuu!AH144</f>
        <v>111.13184880320628</v>
      </c>
      <c r="J73" s="3">
        <f>+Kainuu!AI144</f>
        <v>0.1222376552775727</v>
      </c>
      <c r="K73" s="3">
        <f>+Kainuu!AJ144</f>
        <v>0</v>
      </c>
      <c r="L73" s="3">
        <f>+Kainuu!AK144</f>
        <v>0</v>
      </c>
      <c r="M73" s="3">
        <f>+Kainuu!AL144</f>
        <v>562.95274074222743</v>
      </c>
    </row>
    <row r="74" spans="2:26" x14ac:dyDescent="0.35">
      <c r="B74" t="s">
        <v>23</v>
      </c>
      <c r="C74" s="3">
        <f>+Kainuu!AB145</f>
        <v>310.36697855275884</v>
      </c>
      <c r="D74" s="3">
        <f>+Kainuu!AC145</f>
        <v>23.301061417141547</v>
      </c>
      <c r="E74" s="3">
        <f>+Kainuu!AD145</f>
        <v>0.38586405155306558</v>
      </c>
      <c r="F74" s="3">
        <f>+Kainuu!AE145</f>
        <v>0.59902872613153635</v>
      </c>
      <c r="G74" s="3">
        <f>+Kainuu!AF145</f>
        <v>2.9197606606568911</v>
      </c>
      <c r="H74" s="3">
        <f>+Kainuu!AG145</f>
        <v>36.818946003296489</v>
      </c>
      <c r="I74" s="3">
        <f>+Kainuu!AH145</f>
        <v>41.251014087703169</v>
      </c>
      <c r="J74" s="3">
        <f>+Kainuu!AI145</f>
        <v>0.14831684692970643</v>
      </c>
      <c r="K74" s="3">
        <f>+Kainuu!AJ145</f>
        <v>0</v>
      </c>
      <c r="L74" s="3">
        <f>+Kainuu!AK145</f>
        <v>0</v>
      </c>
      <c r="M74" s="3">
        <f>+Kainuu!AL145</f>
        <v>415.79097034617121</v>
      </c>
      <c r="N74" s="2">
        <f>+Kainuu!AM145</f>
        <v>4.1579097034617112</v>
      </c>
      <c r="O74" s="2">
        <f>+Kainuu!AN145</f>
        <v>2.0789548517308556</v>
      </c>
    </row>
    <row r="75" spans="2:26" x14ac:dyDescent="0.35">
      <c r="B75" t="s">
        <v>24</v>
      </c>
      <c r="C75" s="16">
        <f>+Kainuu!AB146</f>
        <v>-0.50550221145037566</v>
      </c>
      <c r="D75" s="16">
        <f>+Kainuu!AC146</f>
        <v>-0.3174654742804372</v>
      </c>
      <c r="E75" s="16">
        <f>+Kainuu!AD146</f>
        <v>-0.20902588626511365</v>
      </c>
      <c r="F75" s="16">
        <f>+Kainuu!AE146</f>
        <v>-0.16295285582675495</v>
      </c>
      <c r="G75" s="16">
        <f>+Kainuu!AF146</f>
        <v>-0.28965175420843736</v>
      </c>
      <c r="H75" s="16">
        <f>+Kainuu!AG146</f>
        <v>-0.2990655161262385</v>
      </c>
      <c r="I75" s="16">
        <f>+Kainuu!AH146</f>
        <v>-0.270706385909252</v>
      </c>
      <c r="J75" s="16">
        <f>+Kainuu!AI146</f>
        <v>-0.54819581902975278</v>
      </c>
      <c r="K75" s="16">
        <f>+Kainuu!AJ146</f>
        <v>0</v>
      </c>
      <c r="L75" s="16">
        <f>+Kainuu!AK146</f>
        <v>0</v>
      </c>
      <c r="M75" s="16">
        <f>+Kainuu!AL146</f>
        <v>-0.42482109017466535</v>
      </c>
      <c r="N75" s="2"/>
      <c r="O75" s="2"/>
    </row>
    <row r="76" spans="2:26" x14ac:dyDescent="0.35">
      <c r="N76" s="2">
        <f>+Kainuu!AM147</f>
        <v>16.447206307230495</v>
      </c>
      <c r="O76" s="2">
        <f>+Kainuu!AN147</f>
        <v>8.2236031536152474</v>
      </c>
      <c r="P76" s="2">
        <f>+Kainuu!AO147</f>
        <v>8.2236031536152474</v>
      </c>
    </row>
    <row r="77" spans="2:26" x14ac:dyDescent="0.35">
      <c r="C77" t="s">
        <v>0</v>
      </c>
      <c r="D77" t="s">
        <v>1</v>
      </c>
      <c r="E77" t="s">
        <v>2</v>
      </c>
      <c r="F77" t="s">
        <v>3</v>
      </c>
      <c r="G77" t="s">
        <v>4</v>
      </c>
      <c r="H77" t="s">
        <v>5</v>
      </c>
      <c r="I77" t="s">
        <v>6</v>
      </c>
      <c r="J77" t="s">
        <v>7</v>
      </c>
      <c r="K77" t="s">
        <v>8</v>
      </c>
      <c r="L77" t="s">
        <v>9</v>
      </c>
      <c r="M77" t="s">
        <v>10</v>
      </c>
      <c r="N77" t="s">
        <v>51</v>
      </c>
      <c r="O77" t="s">
        <v>52</v>
      </c>
    </row>
    <row r="78" spans="2:26" x14ac:dyDescent="0.35">
      <c r="B78" t="s">
        <v>25</v>
      </c>
      <c r="C78" s="2">
        <f>+Kainuu!AB149</f>
        <v>114.84953938841333</v>
      </c>
      <c r="D78" s="2">
        <f>+Kainuu!AC149</f>
        <v>25.423219174053784</v>
      </c>
      <c r="E78" s="2">
        <f>+Kainuu!AD149</f>
        <v>8.7515185478356003E-2</v>
      </c>
      <c r="F78" s="2">
        <f>+Kainuu!AE149</f>
        <v>0.31717379119382832</v>
      </c>
      <c r="G78" s="2">
        <f>+Kainuu!AF149</f>
        <v>3.8439207022005331</v>
      </c>
      <c r="H78" s="2">
        <f>+Kainuu!AG149</f>
        <v>10.658993905689655</v>
      </c>
      <c r="I78" s="2">
        <f>+Kainuu!AH149</f>
        <v>65.037421438035523</v>
      </c>
      <c r="J78" s="2">
        <f>+Kainuu!AI149</f>
        <v>2.0258103127372182</v>
      </c>
      <c r="K78" s="2">
        <f>+Kainuu!AJ149</f>
        <v>1.6353971855447904</v>
      </c>
      <c r="L78" s="2">
        <f>+Kainuu!AK149</f>
        <v>31.727152129730392</v>
      </c>
      <c r="M78" s="2">
        <f>+Kainuu!AL149</f>
        <v>255.60614321307742</v>
      </c>
      <c r="N78" s="2">
        <f>+Kainuu!AM149</f>
        <v>255.60614321307742</v>
      </c>
      <c r="O78" s="2">
        <f>+Kainuu!AN149</f>
        <v>255.60614321307742</v>
      </c>
    </row>
    <row r="79" spans="2:26" x14ac:dyDescent="0.35">
      <c r="B79" t="s">
        <v>26</v>
      </c>
      <c r="C79" s="2">
        <f>+Kainuu!AB150</f>
        <v>81.08815424931845</v>
      </c>
      <c r="D79" s="2">
        <f>+Kainuu!AC150</f>
        <v>18.187696755151542</v>
      </c>
      <c r="E79" s="2">
        <f>+Kainuu!AD150</f>
        <v>7.4482719365626449E-2</v>
      </c>
      <c r="F79" s="2">
        <f>+Kainuu!AE150</f>
        <v>0.25120794319002338</v>
      </c>
      <c r="G79" s="2">
        <f>+Kainuu!AF150</f>
        <v>2.5094320239284649</v>
      </c>
      <c r="H79" s="2">
        <f>+Kainuu!AG150</f>
        <v>6.575411128642962</v>
      </c>
      <c r="I79" s="2">
        <f>+Kainuu!AH150</f>
        <v>47.19718349566277</v>
      </c>
      <c r="J79" s="2">
        <f>+Kainuu!AI150</f>
        <v>0.94571000007910155</v>
      </c>
      <c r="K79" s="2">
        <f>+Kainuu!AJ150</f>
        <v>1.5988297044760094</v>
      </c>
      <c r="L79" s="2">
        <f>+Kainuu!AK150</f>
        <v>22.139868117944697</v>
      </c>
      <c r="M79" s="2">
        <f>+Kainuu!AL150</f>
        <v>180.56797613775964</v>
      </c>
      <c r="N79" s="2">
        <f>+Kainuu!AM150</f>
        <v>188.79157929137489</v>
      </c>
      <c r="O79" s="2">
        <f>+Kainuu!AN150</f>
        <v>197.01518244499013</v>
      </c>
    </row>
    <row r="80" spans="2:26" x14ac:dyDescent="0.35">
      <c r="B80" t="s">
        <v>27</v>
      </c>
      <c r="C80" s="2">
        <f>+Kainuu!AB151</f>
        <v>-33.761385139094884</v>
      </c>
      <c r="D80" s="2">
        <f>+Kainuu!AC151</f>
        <v>-7.2355224189022422</v>
      </c>
      <c r="E80" s="2">
        <f>+Kainuu!AD151</f>
        <v>-1.3032466112729554E-2</v>
      </c>
      <c r="F80" s="2">
        <f>+Kainuu!AE151</f>
        <v>-6.596584800380495E-2</v>
      </c>
      <c r="G80" s="2">
        <f>+Kainuu!AF151</f>
        <v>-1.3344886782720682</v>
      </c>
      <c r="H80" s="2">
        <f>+Kainuu!AG151</f>
        <v>-4.0835827770466935</v>
      </c>
      <c r="I80" s="2">
        <f>+Kainuu!AH151</f>
        <v>-17.840237942372752</v>
      </c>
      <c r="J80" s="2">
        <f>+Kainuu!AI151</f>
        <v>-1.0801003126581166</v>
      </c>
      <c r="K80" s="2">
        <f>+Kainuu!AJ151</f>
        <v>-3.6567481068781049E-2</v>
      </c>
      <c r="L80" s="2">
        <f>+Kainuu!AK151</f>
        <v>-9.5872840117856946</v>
      </c>
      <c r="M80" s="2">
        <f>+Kainuu!AL151</f>
        <v>-75.038167075317773</v>
      </c>
      <c r="N80" s="2">
        <f>+Kainuu!AM151</f>
        <v>-66.814563921702529</v>
      </c>
      <c r="O80" s="2">
        <f>+Kainuu!AN151</f>
        <v>-58.590960768087285</v>
      </c>
    </row>
    <row r="81" spans="1:26" x14ac:dyDescent="0.35">
      <c r="B81" t="s">
        <v>281</v>
      </c>
      <c r="C81" s="2">
        <f>+Kainuu!AB152</f>
        <v>-29.396186801338551</v>
      </c>
      <c r="D81" s="2">
        <f>+Kainuu!AC152</f>
        <v>-28.460292024255569</v>
      </c>
      <c r="E81" s="2">
        <f>+Kainuu!AD152</f>
        <v>-14.891662562896249</v>
      </c>
      <c r="F81" s="2">
        <f>+Kainuu!AE152</f>
        <v>-20.7980135292744</v>
      </c>
      <c r="G81" s="2">
        <f>+Kainuu!AF152</f>
        <v>-34.716862850685551</v>
      </c>
      <c r="H81" s="2">
        <f>+Kainuu!AG152</f>
        <v>-38.311146560154441</v>
      </c>
      <c r="I81" s="2">
        <f>+Kainuu!AH152</f>
        <v>-27.430727645575647</v>
      </c>
      <c r="J81" s="2">
        <f>+Kainuu!AI152</f>
        <v>-53.316952029862819</v>
      </c>
      <c r="K81" s="2">
        <f>+Kainuu!AJ152</f>
        <v>-2.2359999999999718</v>
      </c>
      <c r="L81" s="2">
        <f>+Kainuu!AK152</f>
        <v>-30.217915470584547</v>
      </c>
      <c r="M81" s="2">
        <f>+Kainuu!AL152</f>
        <v>-29.356949771259895</v>
      </c>
      <c r="N81" s="2">
        <f>+Kainuu!AM152</f>
        <v>-26.139654971439722</v>
      </c>
      <c r="O81" s="2">
        <f>+Kainuu!AN152</f>
        <v>-22.922360171619552</v>
      </c>
    </row>
    <row r="83" spans="1:26" x14ac:dyDescent="0.35">
      <c r="A83" t="s">
        <v>34</v>
      </c>
      <c r="Y83" t="str">
        <f>+A83</f>
        <v>Lappi</v>
      </c>
    </row>
    <row r="84" spans="1:26" x14ac:dyDescent="0.35">
      <c r="B84" s="36"/>
      <c r="C84" s="36" t="s">
        <v>0</v>
      </c>
      <c r="D84" s="36" t="s">
        <v>1</v>
      </c>
      <c r="E84" s="36" t="s">
        <v>2</v>
      </c>
      <c r="F84" s="36" t="s">
        <v>3</v>
      </c>
      <c r="G84" s="36" t="s">
        <v>4</v>
      </c>
      <c r="H84" s="36" t="s">
        <v>5</v>
      </c>
      <c r="I84" s="36" t="s">
        <v>6</v>
      </c>
      <c r="J84" s="36" t="s">
        <v>7</v>
      </c>
      <c r="K84" s="36" t="s">
        <v>8</v>
      </c>
      <c r="L84" s="36" t="s">
        <v>9</v>
      </c>
      <c r="M84" s="36" t="s">
        <v>10</v>
      </c>
      <c r="N84" t="s">
        <v>50</v>
      </c>
      <c r="Z84" s="50" t="s">
        <v>270</v>
      </c>
    </row>
    <row r="85" spans="1:26" x14ac:dyDescent="0.35">
      <c r="B85" s="36" t="s">
        <v>30</v>
      </c>
      <c r="C85" s="37">
        <f>+Lappi!AB127</f>
        <v>16350.640246191109</v>
      </c>
      <c r="D85" s="37">
        <f>+Lappi!AC127</f>
        <v>7432.5562168124397</v>
      </c>
      <c r="E85" s="37">
        <f>+Lappi!AD127</f>
        <v>0</v>
      </c>
      <c r="F85" s="37">
        <f>+Lappi!AE127</f>
        <v>0</v>
      </c>
      <c r="G85" s="37">
        <f>+Lappi!AF127</f>
        <v>2609.0562066316697</v>
      </c>
      <c r="H85" s="37">
        <f>+Lappi!AG127</f>
        <v>216.63847473729567</v>
      </c>
      <c r="I85" s="37">
        <f>+Lappi!AH127</f>
        <v>16963.078485193793</v>
      </c>
      <c r="J85" s="37">
        <f>+Lappi!AI127</f>
        <v>596.85172052255268</v>
      </c>
      <c r="K85" s="37">
        <f>+Lappi!AJ127</f>
        <v>131.19976443520332</v>
      </c>
      <c r="L85" s="37">
        <f>+Lappi!AK127</f>
        <v>3315.5978923986872</v>
      </c>
      <c r="M85" s="37">
        <f>+Lappi!AL127</f>
        <v>47615.619006922745</v>
      </c>
      <c r="Y85" t="s">
        <v>279</v>
      </c>
      <c r="Z85" s="51">
        <f>+M85</f>
        <v>47615.619006922745</v>
      </c>
    </row>
    <row r="86" spans="1:26" ht="15.5" x14ac:dyDescent="0.35">
      <c r="B86" s="40" t="s">
        <v>269</v>
      </c>
      <c r="C86" s="37">
        <f>+Lappi!AB128</f>
        <v>0</v>
      </c>
      <c r="D86" s="37">
        <f>+Lappi!AC128</f>
        <v>0</v>
      </c>
      <c r="E86" s="37">
        <f>+Lappi!AD128</f>
        <v>0</v>
      </c>
      <c r="F86" s="37">
        <f>+Lappi!AE128</f>
        <v>0</v>
      </c>
      <c r="G86" s="37">
        <f>+Lappi!AF128</f>
        <v>0</v>
      </c>
      <c r="H86" s="37">
        <f>+Lappi!AG128</f>
        <v>0</v>
      </c>
      <c r="I86" s="37">
        <f>+Lappi!AH128</f>
        <v>0</v>
      </c>
      <c r="J86" s="37">
        <f>+Lappi!AI128</f>
        <v>0</v>
      </c>
      <c r="K86" s="37">
        <f>+Lappi!AJ128</f>
        <v>0</v>
      </c>
      <c r="L86" s="37">
        <f>+Lappi!AK128</f>
        <v>0</v>
      </c>
      <c r="M86" s="37">
        <f>+Lappi!AL128</f>
        <v>0</v>
      </c>
      <c r="Y86" t="str">
        <f>+B89</f>
        <v>Turvepeltoa viljelyssä yhteensä 2050</v>
      </c>
      <c r="Z86" s="3">
        <f>+M89</f>
        <v>23927.401697464302</v>
      </c>
    </row>
    <row r="87" spans="1:26" ht="15.5" x14ac:dyDescent="0.35">
      <c r="B87" s="5" t="s">
        <v>282</v>
      </c>
      <c r="C87" s="37">
        <f>+Lappi!AB129</f>
        <v>1877.9151352433901</v>
      </c>
      <c r="D87" s="37">
        <f>+Lappi!AC129</f>
        <v>781.95641614352837</v>
      </c>
      <c r="E87" s="37">
        <f>+Lappi!AD129</f>
        <v>0</v>
      </c>
      <c r="F87" s="37">
        <f>+Lappi!AE129</f>
        <v>0</v>
      </c>
      <c r="G87" s="37">
        <f>+Lappi!AF129</f>
        <v>284.15840329573172</v>
      </c>
      <c r="H87" s="37">
        <f>+Lappi!AG129</f>
        <v>16.317847801164167</v>
      </c>
      <c r="I87" s="37">
        <f>+Lappi!AH129</f>
        <v>1372.9667646727594</v>
      </c>
      <c r="J87" s="37">
        <f>+Lappi!AI129</f>
        <v>53.673868323209888</v>
      </c>
      <c r="K87" s="37">
        <f>+Lappi!AJ129</f>
        <v>11.482594106679763</v>
      </c>
      <c r="L87" s="37">
        <f>+Lappi!AK129</f>
        <v>310.26995379682336</v>
      </c>
      <c r="M87" s="37">
        <f>+Lappi!AL129</f>
        <v>4710.7513455520284</v>
      </c>
      <c r="Y87" t="s">
        <v>280</v>
      </c>
      <c r="Z87" s="7">
        <f>+Z86/Z85</f>
        <v>0.50251161691262569</v>
      </c>
    </row>
    <row r="88" spans="1:26" ht="15.5" x14ac:dyDescent="0.35">
      <c r="B88" s="40" t="s">
        <v>61</v>
      </c>
      <c r="C88" s="37">
        <f>+Lappi!AB130</f>
        <v>7208.891617220519</v>
      </c>
      <c r="D88" s="37">
        <f>+Lappi!AC130</f>
        <v>3281.0026092030284</v>
      </c>
      <c r="E88" s="37">
        <f>+Lappi!AD130</f>
        <v>0</v>
      </c>
      <c r="F88" s="37">
        <f>+Lappi!AE130</f>
        <v>13.695422219850119</v>
      </c>
      <c r="G88" s="37">
        <f>+Lappi!AF130</f>
        <v>894.04600843378785</v>
      </c>
      <c r="H88" s="37">
        <f>+Lappi!AG130</f>
        <v>109.49393398672656</v>
      </c>
      <c r="I88" s="37">
        <f>+Lappi!AH130</f>
        <v>6270.0574336068394</v>
      </c>
      <c r="J88" s="37">
        <f>+Lappi!AI130</f>
        <v>170.43280198084426</v>
      </c>
      <c r="K88" s="37">
        <f>+Lappi!AJ130</f>
        <v>47.964337362403363</v>
      </c>
      <c r="L88" s="37">
        <f>+Lappi!AK130</f>
        <v>1221.066187898273</v>
      </c>
      <c r="M88" s="37">
        <f>+Lappi!AL130</f>
        <v>19216.650351912274</v>
      </c>
      <c r="Y88" t="s">
        <v>273</v>
      </c>
      <c r="Z88" s="51">
        <f t="shared" ref="Z88:Z93" si="3">+M90</f>
        <v>4548.608195350288</v>
      </c>
    </row>
    <row r="89" spans="1:26" ht="15.5" x14ac:dyDescent="0.35">
      <c r="B89" s="40" t="s">
        <v>62</v>
      </c>
      <c r="C89" s="37">
        <f>+Lappi!AB131</f>
        <v>9086.8067524639082</v>
      </c>
      <c r="D89" s="37">
        <f>+Lappi!AC131</f>
        <v>4062.9590253465567</v>
      </c>
      <c r="E89" s="37">
        <f>+Lappi!AD131</f>
        <v>0</v>
      </c>
      <c r="F89" s="37">
        <f>+Lappi!AE131</f>
        <v>0</v>
      </c>
      <c r="G89" s="37">
        <f>+Lappi!AF131</f>
        <v>1178.2044117295195</v>
      </c>
      <c r="H89" s="37">
        <f>+Lappi!AG131</f>
        <v>125.81178178789072</v>
      </c>
      <c r="I89" s="37">
        <f>+Lappi!AH131</f>
        <v>7643.0241982795987</v>
      </c>
      <c r="J89" s="37">
        <f>+Lappi!AI131</f>
        <v>224.10667030405415</v>
      </c>
      <c r="K89" s="37">
        <f>+Lappi!AJ131</f>
        <v>59.446931469083125</v>
      </c>
      <c r="L89" s="37">
        <f>+Lappi!AK131</f>
        <v>1531.3361416950963</v>
      </c>
      <c r="M89" s="37">
        <f>+Lappi!AL131</f>
        <v>23927.401697464302</v>
      </c>
      <c r="Y89" t="s">
        <v>13</v>
      </c>
      <c r="Z89" s="51">
        <f t="shared" si="3"/>
        <v>2117.0884353138126</v>
      </c>
    </row>
    <row r="90" spans="1:26" x14ac:dyDescent="0.35">
      <c r="B90" s="36" t="s">
        <v>12</v>
      </c>
      <c r="C90" s="37">
        <f>+Lappi!AB132</f>
        <v>1299.8717489163221</v>
      </c>
      <c r="D90" s="37">
        <f>+Lappi!AC132</f>
        <v>623.4696405228193</v>
      </c>
      <c r="E90" s="37">
        <f>+Lappi!AD132</f>
        <v>0</v>
      </c>
      <c r="F90" s="37">
        <f>+Lappi!AE132</f>
        <v>0</v>
      </c>
      <c r="G90" s="37">
        <f>+Lappi!AF132</f>
        <v>213.67223515910669</v>
      </c>
      <c r="H90" s="37">
        <f>+Lappi!AG132</f>
        <v>68.63931048137988</v>
      </c>
      <c r="I90" s="37">
        <f>+Lappi!AH132</f>
        <v>1751.0881783985478</v>
      </c>
      <c r="J90" s="37">
        <f>+Lappi!AI132</f>
        <v>78.116957165815847</v>
      </c>
      <c r="K90" s="37">
        <f>+Lappi!AJ132</f>
        <v>0</v>
      </c>
      <c r="L90" s="37">
        <f>+Lappi!AK132</f>
        <v>513.75012470629667</v>
      </c>
      <c r="M90" s="37">
        <f>+Lappi!AL132</f>
        <v>4548.608195350288</v>
      </c>
      <c r="Y90" t="s">
        <v>274</v>
      </c>
      <c r="Z90" s="51">
        <f t="shared" si="3"/>
        <v>4614.8822793040727</v>
      </c>
    </row>
    <row r="91" spans="1:26" x14ac:dyDescent="0.35">
      <c r="B91" s="36" t="s">
        <v>13</v>
      </c>
      <c r="C91" s="37">
        <f>+Lappi!AB133</f>
        <v>1020.9828566565664</v>
      </c>
      <c r="D91" s="37">
        <f>+Lappi!AC133</f>
        <v>489.70355356235069</v>
      </c>
      <c r="E91" s="37">
        <f>+Lappi!AD133</f>
        <v>0</v>
      </c>
      <c r="F91" s="37">
        <f>+Lappi!AE133</f>
        <v>0</v>
      </c>
      <c r="G91" s="37">
        <f>+Lappi!AF133</f>
        <v>57.173069725112455</v>
      </c>
      <c r="H91" s="37">
        <f>+Lappi!AG133</f>
        <v>3.8240975622298516</v>
      </c>
      <c r="I91" s="37">
        <f>+Lappi!AH133</f>
        <v>468.54513617013299</v>
      </c>
      <c r="J91" s="37">
        <f>+Lappi!AI133</f>
        <v>15.676532220350804</v>
      </c>
      <c r="K91" s="37">
        <f>+Lappi!AJ133</f>
        <v>0</v>
      </c>
      <c r="L91" s="37">
        <f>+Lappi!AK133</f>
        <v>60.622514715343009</v>
      </c>
      <c r="M91" s="37">
        <f>+Lappi!AL133</f>
        <v>2117.0884353138126</v>
      </c>
      <c r="N91" s="1">
        <f>+Lappi!AM133</f>
        <v>21.170884353138128</v>
      </c>
      <c r="O91" s="1">
        <f>+Lappi!AN133</f>
        <v>10.585442176569064</v>
      </c>
      <c r="Y91" t="s">
        <v>275</v>
      </c>
      <c r="Z91" s="51">
        <f t="shared" si="3"/>
        <v>8233.6014891328196</v>
      </c>
    </row>
    <row r="92" spans="1:26" x14ac:dyDescent="0.35">
      <c r="B92" s="36" t="s">
        <v>14</v>
      </c>
      <c r="C92" s="37">
        <f>+Lappi!AB134</f>
        <v>1685.9688237022824</v>
      </c>
      <c r="D92" s="37">
        <f>+Lappi!AC134</f>
        <v>802.56709020764129</v>
      </c>
      <c r="E92" s="37">
        <f>+Lappi!AD134</f>
        <v>0</v>
      </c>
      <c r="F92" s="37">
        <f>+Lappi!AE134</f>
        <v>0</v>
      </c>
      <c r="G92" s="37">
        <f>+Lappi!AF134</f>
        <v>264.29128185363714</v>
      </c>
      <c r="H92" s="37">
        <f>+Lappi!AG134</f>
        <v>18.855172467243079</v>
      </c>
      <c r="I92" s="37">
        <f>+Lappi!AH134</f>
        <v>1527.0259532643061</v>
      </c>
      <c r="J92" s="37">
        <f>+Lappi!AI134</f>
        <v>37.791082583597465</v>
      </c>
      <c r="K92" s="37">
        <f>+Lappi!AJ134</f>
        <v>15.87529101703505</v>
      </c>
      <c r="L92" s="37">
        <f>+Lappi!AK134</f>
        <v>260.56353794381528</v>
      </c>
      <c r="M92" s="37">
        <f>+Lappi!AL134</f>
        <v>4614.8822793040727</v>
      </c>
      <c r="Y92" t="s">
        <v>276</v>
      </c>
      <c r="Z92" s="51">
        <f t="shared" si="3"/>
        <v>38469.710955486618</v>
      </c>
    </row>
    <row r="93" spans="1:26" x14ac:dyDescent="0.35">
      <c r="B93" s="36" t="s">
        <v>15</v>
      </c>
      <c r="C93" s="37">
        <f>+Lappi!AB135</f>
        <v>2713.9738789784942</v>
      </c>
      <c r="D93" s="37">
        <f>+Lappi!AC135</f>
        <v>1234.9245919499663</v>
      </c>
      <c r="E93" s="37">
        <f>+Lappi!AD135</f>
        <v>0</v>
      </c>
      <c r="F93" s="37">
        <f>+Lappi!AE135</f>
        <v>0</v>
      </c>
      <c r="G93" s="37">
        <f>+Lappi!AF135</f>
        <v>418.48641987854177</v>
      </c>
      <c r="H93" s="37">
        <f>+Lappi!AG135</f>
        <v>91.266661792519685</v>
      </c>
      <c r="I93" s="37">
        <f>+Lappi!AH135</f>
        <v>3684.6706929948655</v>
      </c>
      <c r="J93" s="37">
        <f>+Lappi!AI135</f>
        <v>126.54513161059286</v>
      </c>
      <c r="K93" s="37">
        <f>+Lappi!AJ135</f>
        <v>19.057547958103012</v>
      </c>
      <c r="L93" s="37">
        <f>+Lappi!AK135</f>
        <v>856.98312627304915</v>
      </c>
      <c r="M93" s="37">
        <f>+Lappi!AL135</f>
        <v>8233.6014891328196</v>
      </c>
      <c r="Y93" t="s">
        <v>17</v>
      </c>
      <c r="Z93" s="7">
        <f t="shared" si="3"/>
        <v>-0.17291808152143842</v>
      </c>
    </row>
    <row r="94" spans="1:26" x14ac:dyDescent="0.35">
      <c r="B94" s="36" t="s">
        <v>16</v>
      </c>
      <c r="C94" s="37">
        <f>+Lappi!AB136</f>
        <v>13636.666367212616</v>
      </c>
      <c r="D94" s="37">
        <f>+Lappi!AC136</f>
        <v>6197.6316248624735</v>
      </c>
      <c r="E94" s="37">
        <f>+Lappi!AD136</f>
        <v>0</v>
      </c>
      <c r="F94" s="37">
        <f>+Lappi!AE136</f>
        <v>0</v>
      </c>
      <c r="G94" s="37">
        <f>+Lappi!AF136</f>
        <v>2190.569786753128</v>
      </c>
      <c r="H94" s="37">
        <f>+Lappi!AG136</f>
        <v>125.37181294477598</v>
      </c>
      <c r="I94" s="37">
        <f>+Lappi!AH136</f>
        <v>13278.407792198928</v>
      </c>
      <c r="J94" s="37">
        <f>+Lappi!AI136</f>
        <v>470.30658891195981</v>
      </c>
      <c r="K94" s="37">
        <f>+Lappi!AJ136</f>
        <v>112.14221647710031</v>
      </c>
      <c r="L94" s="37">
        <f>+Lappi!AK136</f>
        <v>2458.6147661256382</v>
      </c>
      <c r="M94" s="37">
        <f>+Lappi!AL136</f>
        <v>38469.710955486618</v>
      </c>
      <c r="Y94" t="s">
        <v>277</v>
      </c>
      <c r="Z94" s="51">
        <f>+M99</f>
        <v>1294.7326169859973</v>
      </c>
    </row>
    <row r="95" spans="1:26" x14ac:dyDescent="0.35">
      <c r="B95" s="36" t="s">
        <v>17</v>
      </c>
      <c r="C95" s="38">
        <f>+Lappi!AB137</f>
        <v>-0.16598578637376085</v>
      </c>
      <c r="D95" s="38">
        <f>+Lappi!AC137</f>
        <v>-0.16615072337516495</v>
      </c>
      <c r="E95" s="38">
        <f>+Lappi!AD137</f>
        <v>0</v>
      </c>
      <c r="F95" s="38">
        <f>+Lappi!AE137</f>
        <v>0</v>
      </c>
      <c r="G95" s="38">
        <f>+Lappi!AF137</f>
        <v>-0.16039762532322518</v>
      </c>
      <c r="H95" s="38">
        <f>+Lappi!AG137</f>
        <v>-0.42128556297856706</v>
      </c>
      <c r="I95" s="38">
        <f>+Lappi!AH137</f>
        <v>-0.2172170986658481</v>
      </c>
      <c r="J95" s="38">
        <f>+Lappi!AI137</f>
        <v>-0.21202105524601769</v>
      </c>
      <c r="K95" s="38">
        <f>+Lappi!AJ137</f>
        <v>-0.14525596170193672</v>
      </c>
      <c r="L95" s="38">
        <f>+Lappi!AK137</f>
        <v>-0.25847016257241617</v>
      </c>
      <c r="M95" s="38">
        <f>-M93/M85</f>
        <v>-0.17291808152143842</v>
      </c>
      <c r="Y95" t="s">
        <v>278</v>
      </c>
      <c r="Z95" s="51">
        <f>+M100</f>
        <v>803.65103653005747</v>
      </c>
    </row>
    <row r="96" spans="1:26" x14ac:dyDescent="0.35">
      <c r="B96" s="36" t="s">
        <v>18</v>
      </c>
      <c r="C96" s="39">
        <f>+Lappi!AB138</f>
        <v>0.82356408050362895</v>
      </c>
      <c r="D96" s="39">
        <f>+Lappi!AC138</f>
        <v>0.81406716928874967</v>
      </c>
      <c r="E96" s="39">
        <f>+Lappi!AD138</f>
        <v>0</v>
      </c>
      <c r="F96" s="39">
        <f>+Lappi!AE138</f>
        <v>0</v>
      </c>
      <c r="G96" s="39">
        <f>+Lappi!AF138</f>
        <v>0.66533637550149705</v>
      </c>
      <c r="H96" s="39">
        <f>+Lappi!AG138</f>
        <v>0</v>
      </c>
      <c r="I96" s="39">
        <f>+Lappi!AH138</f>
        <v>1.8050968771220765E-2</v>
      </c>
      <c r="J96" s="39">
        <f>+Lappi!AI138</f>
        <v>8.511326725425844E-2</v>
      </c>
      <c r="K96" s="39">
        <f>+Lappi!AJ138</f>
        <v>1.5243929808942272E-3</v>
      </c>
      <c r="L96" s="39">
        <f>+Lappi!AK138</f>
        <v>0</v>
      </c>
      <c r="M96" s="39">
        <f>+Lappi!AL138</f>
        <v>0</v>
      </c>
      <c r="Y96" t="s">
        <v>23</v>
      </c>
      <c r="Z96" s="51">
        <f>+M101</f>
        <v>491.08158045593984</v>
      </c>
    </row>
    <row r="97" spans="1:26" x14ac:dyDescent="0.35">
      <c r="B97" s="36" t="s">
        <v>19</v>
      </c>
      <c r="C97" s="39">
        <f>+Lappi!AB139</f>
        <v>0.98747007790529884</v>
      </c>
      <c r="D97" s="39">
        <f>+Lappi!AC139</f>
        <v>0.97627615938439471</v>
      </c>
      <c r="E97" s="39">
        <f>+Lappi!AD139</f>
        <v>0</v>
      </c>
      <c r="F97" s="39">
        <f>+Lappi!AE139</f>
        <v>0</v>
      </c>
      <c r="G97" s="39">
        <f>+Lappi!AF139</f>
        <v>0.79244222690250765</v>
      </c>
      <c r="H97" s="39">
        <f>+Lappi!AG139</f>
        <v>0</v>
      </c>
      <c r="I97" s="39">
        <f>+Lappi!AH139</f>
        <v>2.3059993697429042E-2</v>
      </c>
      <c r="J97" s="39">
        <f>+Lappi!AI139</f>
        <v>0.10801464661068065</v>
      </c>
      <c r="K97" s="39">
        <f>+Lappi!AJ139</f>
        <v>1.7834496791923179E-3</v>
      </c>
      <c r="L97" s="39">
        <f>+Lappi!AK139</f>
        <v>0</v>
      </c>
      <c r="M97" s="39">
        <f>+Lappi!AL139</f>
        <v>0</v>
      </c>
      <c r="Y97" t="s">
        <v>272</v>
      </c>
      <c r="Z97" s="7">
        <f>+M102</f>
        <v>-0.37929188931621005</v>
      </c>
    </row>
    <row r="98" spans="1:26" x14ac:dyDescent="0.35">
      <c r="B98" s="36" t="s">
        <v>20</v>
      </c>
      <c r="C98" s="39">
        <f>+Lappi!AB140</f>
        <v>0.16390599740166989</v>
      </c>
      <c r="D98" s="39">
        <f>+Lappi!AC140</f>
        <v>0.16220899009564504</v>
      </c>
      <c r="E98" s="39">
        <f>+Lappi!AD140</f>
        <v>0</v>
      </c>
      <c r="F98" s="39">
        <f>+Lappi!AE140</f>
        <v>0</v>
      </c>
      <c r="G98" s="39">
        <f>+Lappi!AF140</f>
        <v>0.12710585140101061</v>
      </c>
      <c r="H98" s="39">
        <f>+Lappi!AG140</f>
        <v>0</v>
      </c>
      <c r="I98" s="39">
        <f>+Lappi!AH140</f>
        <v>5.0090249262082776E-3</v>
      </c>
      <c r="J98" s="39">
        <f>+Lappi!AI140</f>
        <v>2.2901379356422211E-2</v>
      </c>
      <c r="K98" s="39">
        <f>+Lappi!AJ140</f>
        <v>2.5905669829809071E-4</v>
      </c>
      <c r="L98" s="39">
        <f>+Lappi!AK140</f>
        <v>0</v>
      </c>
      <c r="M98" s="39">
        <f>+Lappi!AL140</f>
        <v>0</v>
      </c>
      <c r="Y98" t="str">
        <f>+B108</f>
        <v>Muutosprosentti turvepeltojen khk-päästöissä</v>
      </c>
      <c r="Z98" s="7">
        <f>+M108/100</f>
        <v>-0.21273679485651592</v>
      </c>
    </row>
    <row r="99" spans="1:26" x14ac:dyDescent="0.35">
      <c r="B99" s="36" t="s">
        <v>21</v>
      </c>
      <c r="C99" s="37">
        <f>+Lappi!AB141</f>
        <v>706.60084787268158</v>
      </c>
      <c r="D99" s="37">
        <f>+Lappi!AC141</f>
        <v>258.83073988575097</v>
      </c>
      <c r="E99" s="37">
        <f>+Lappi!AD141</f>
        <v>0</v>
      </c>
      <c r="F99" s="37">
        <f>+Lappi!AE141</f>
        <v>0</v>
      </c>
      <c r="G99" s="37">
        <f>+Lappi!AF141</f>
        <v>107.08483518780669</v>
      </c>
      <c r="H99" s="37">
        <f>+Lappi!AG141</f>
        <v>11.502841005098517</v>
      </c>
      <c r="I99" s="37">
        <f>+Lappi!AH141</f>
        <v>198.45292274179366</v>
      </c>
      <c r="J99" s="37">
        <f>+Lappi!AI141</f>
        <v>4.3849497229012346</v>
      </c>
      <c r="K99" s="37">
        <f>+Lappi!AJ141</f>
        <v>0</v>
      </c>
      <c r="L99" s="37">
        <f>+Lappi!AK141</f>
        <v>0</v>
      </c>
      <c r="M99" s="37">
        <f>+Lappi!AL141</f>
        <v>1294.7326169859973</v>
      </c>
      <c r="Z99" s="7"/>
    </row>
    <row r="100" spans="1:26" x14ac:dyDescent="0.35">
      <c r="B100" s="36" t="s">
        <v>22</v>
      </c>
      <c r="C100" s="37">
        <f>+Lappi!AB142</f>
        <v>409.81519935239203</v>
      </c>
      <c r="D100" s="37">
        <f>+Lappi!AC142</f>
        <v>174.49224209330703</v>
      </c>
      <c r="E100" s="37">
        <f>+Lappi!AD142</f>
        <v>0</v>
      </c>
      <c r="F100" s="37">
        <f>+Lappi!AE142</f>
        <v>0</v>
      </c>
      <c r="G100" s="37">
        <f>+Lappi!AF142</f>
        <v>69.427255038405505</v>
      </c>
      <c r="H100" s="37">
        <f>+Lappi!AG142</f>
        <v>8.1252408947640031</v>
      </c>
      <c r="I100" s="37">
        <f>+Lappi!AH142</f>
        <v>118.76419943064181</v>
      </c>
      <c r="J100" s="37">
        <f>+Lappi!AI142</f>
        <v>1.6772134530515928</v>
      </c>
      <c r="K100" s="37">
        <f>+Lappi!AJ142</f>
        <v>0.59446931469083131</v>
      </c>
      <c r="L100" s="37">
        <f>+Lappi!AK142</f>
        <v>17.553325766862958</v>
      </c>
      <c r="M100" s="37">
        <f>+Lappi!AL142</f>
        <v>803.65103653005747</v>
      </c>
    </row>
    <row r="101" spans="1:26" x14ac:dyDescent="0.35">
      <c r="B101" s="36" t="s">
        <v>23</v>
      </c>
      <c r="C101" s="37">
        <f>+Lappi!AB143</f>
        <v>296.78564852028956</v>
      </c>
      <c r="D101" s="37">
        <f>+Lappi!AC143</f>
        <v>84.338497792443945</v>
      </c>
      <c r="E101" s="37">
        <f>+Lappi!AD143</f>
        <v>0</v>
      </c>
      <c r="F101" s="37">
        <f>+Lappi!AE143</f>
        <v>0</v>
      </c>
      <c r="G101" s="37">
        <f>+Lappi!AF143</f>
        <v>37.657580149401184</v>
      </c>
      <c r="H101" s="37">
        <f>+Lappi!AG143</f>
        <v>3.3776001103345141</v>
      </c>
      <c r="I101" s="37">
        <f>+Lappi!AH143</f>
        <v>79.688723311151847</v>
      </c>
      <c r="J101" s="37">
        <f>+Lappi!AI143</f>
        <v>2.7077362698496419</v>
      </c>
      <c r="K101" s="37">
        <f>+Lappi!AJ143</f>
        <v>-0.59446931469083131</v>
      </c>
      <c r="L101" s="37">
        <f>+Lappi!AK143</f>
        <v>-17.553325766862958</v>
      </c>
      <c r="M101" s="37">
        <f>+Lappi!AL143</f>
        <v>491.08158045593984</v>
      </c>
      <c r="N101" s="1">
        <f>+Lappi!AM143</f>
        <v>4.9108158045593981</v>
      </c>
      <c r="O101" s="1">
        <f>+Lappi!AN143</f>
        <v>2.4554079022796991</v>
      </c>
    </row>
    <row r="102" spans="1:26" x14ac:dyDescent="0.35">
      <c r="B102" s="36" t="s">
        <v>24</v>
      </c>
      <c r="C102" s="38">
        <f>+Lappi!AB144</f>
        <v>-0.42001881177160105</v>
      </c>
      <c r="D102" s="38">
        <f>+Lappi!AC144</f>
        <v>-0.32584420934573433</v>
      </c>
      <c r="E102" s="38">
        <f>+Lappi!AD144</f>
        <v>0</v>
      </c>
      <c r="F102" s="38">
        <f>+Lappi!AE144</f>
        <v>0</v>
      </c>
      <c r="G102" s="38">
        <f>+Lappi!AF144</f>
        <v>-0.35166118604335395</v>
      </c>
      <c r="H102" s="38">
        <f>+Lappi!AG144</f>
        <v>-0.29363181746469652</v>
      </c>
      <c r="I102" s="38">
        <f>+Lappi!AH144</f>
        <v>-0.40154975905713691</v>
      </c>
      <c r="J102" s="38">
        <f>+Lappi!AI144</f>
        <v>-0.61750679961231336</v>
      </c>
      <c r="K102" s="38">
        <f>+Lappi!AJ144</f>
        <v>0</v>
      </c>
      <c r="L102" s="38">
        <f>+Lappi!AK144</f>
        <v>0</v>
      </c>
      <c r="M102" s="38">
        <f>+Lappi!AL144</f>
        <v>-0.37929188931621005</v>
      </c>
      <c r="N102" s="1"/>
      <c r="O102" s="1"/>
    </row>
    <row r="103" spans="1:26" x14ac:dyDescent="0.35">
      <c r="N103" s="1">
        <f>+Lappi!AM145</f>
        <v>26.081700157697526</v>
      </c>
      <c r="O103" s="1">
        <f>+Lappi!AN145</f>
        <v>13.040850078848763</v>
      </c>
      <c r="P103" s="1">
        <f>+Lappi!AO145</f>
        <v>13.040850078848763</v>
      </c>
    </row>
    <row r="104" spans="1:26" x14ac:dyDescent="0.35">
      <c r="C104" t="s">
        <v>0</v>
      </c>
      <c r="D104" t="s">
        <v>1</v>
      </c>
      <c r="E104" t="s">
        <v>2</v>
      </c>
      <c r="F104" t="s">
        <v>3</v>
      </c>
      <c r="G104" t="s">
        <v>4</v>
      </c>
      <c r="H104" t="s">
        <v>5</v>
      </c>
      <c r="I104" t="s">
        <v>6</v>
      </c>
      <c r="J104" t="s">
        <v>7</v>
      </c>
      <c r="K104" t="s">
        <v>8</v>
      </c>
      <c r="L104" t="s">
        <v>9</v>
      </c>
      <c r="M104" t="s">
        <v>10</v>
      </c>
      <c r="N104" t="s">
        <v>51</v>
      </c>
      <c r="O104" t="s">
        <v>52</v>
      </c>
    </row>
    <row r="105" spans="1:26" x14ac:dyDescent="0.35">
      <c r="B105" t="s">
        <v>25</v>
      </c>
      <c r="C105" s="2">
        <f>+Lappi!AB147</f>
        <v>247.22915389473306</v>
      </c>
      <c r="D105" s="2">
        <f>+Lappi!AC147</f>
        <v>110.04103317913128</v>
      </c>
      <c r="E105" s="2">
        <f>+Lappi!AD147</f>
        <v>0</v>
      </c>
      <c r="F105" s="2">
        <f>+Lappi!AE147</f>
        <v>0</v>
      </c>
      <c r="G105" s="2">
        <f>+Lappi!AF147</f>
        <v>32.188678606167521</v>
      </c>
      <c r="H105" s="2">
        <f>+Lappi!AG147</f>
        <v>3.4377690374212353</v>
      </c>
      <c r="I105" s="2">
        <f>+Lappi!AH147</f>
        <v>205.86300720202127</v>
      </c>
      <c r="J105" s="2">
        <f>+Lappi!AI147</f>
        <v>5.8311089072613047</v>
      </c>
      <c r="K105" s="2">
        <f>+Lappi!AJ147</f>
        <v>1.5743361088210572</v>
      </c>
      <c r="L105" s="2">
        <f>+Lappi!AK147</f>
        <v>40.55445290506082</v>
      </c>
      <c r="M105" s="2">
        <f>+Lappi!AL147</f>
        <v>647.13547692717975</v>
      </c>
      <c r="N105" s="2">
        <f>+Lappi!AM147</f>
        <v>647.13547692717975</v>
      </c>
      <c r="O105" s="2">
        <f>+Lappi!AN147</f>
        <v>647.13547692717975</v>
      </c>
    </row>
    <row r="106" spans="1:26" x14ac:dyDescent="0.35">
      <c r="B106" t="s">
        <v>26</v>
      </c>
      <c r="C106" s="2">
        <f>+Lappi!AB148</f>
        <v>200.94753812243607</v>
      </c>
      <c r="D106" s="2">
        <f>+Lappi!AC148</f>
        <v>88.614434846049832</v>
      </c>
      <c r="E106" s="2">
        <f>+Lappi!AD148</f>
        <v>0</v>
      </c>
      <c r="F106" s="2">
        <f>+Lappi!AE148</f>
        <v>0</v>
      </c>
      <c r="G106" s="2">
        <f>+Lappi!AF148</f>
        <v>25.785275713296983</v>
      </c>
      <c r="H106" s="2">
        <f>+Lappi!AG148</f>
        <v>1.8338550681137913</v>
      </c>
      <c r="I106" s="2">
        <f>+Lappi!AH148</f>
        <v>157.8654631853172</v>
      </c>
      <c r="J106" s="2">
        <f>+Lappi!AI148</f>
        <v>4.0271870428258563</v>
      </c>
      <c r="K106" s="2">
        <f>+Lappi!AJ148</f>
        <v>1.5499527911676367</v>
      </c>
      <c r="L106" s="2">
        <f>+Lappi!AK148</f>
        <v>28.426305871979135</v>
      </c>
      <c r="M106" s="2">
        <f>+Lappi!AL148</f>
        <v>509.45088730372595</v>
      </c>
      <c r="N106" s="2">
        <f>+Lappi!AM148</f>
        <v>522.49173738257468</v>
      </c>
      <c r="O106" s="2">
        <f>+Lappi!AN148</f>
        <v>535.53258746142342</v>
      </c>
    </row>
    <row r="107" spans="1:26" x14ac:dyDescent="0.35">
      <c r="B107" t="s">
        <v>35</v>
      </c>
      <c r="C107" s="2">
        <f>+Lappi!AB149</f>
        <v>-46.281615772296988</v>
      </c>
      <c r="D107" s="2">
        <f>+Lappi!AC149</f>
        <v>-21.426598333081444</v>
      </c>
      <c r="E107" s="2">
        <f>+Lappi!AD149</f>
        <v>0</v>
      </c>
      <c r="F107" s="2">
        <f>+Lappi!AE149</f>
        <v>0</v>
      </c>
      <c r="G107" s="2">
        <f>+Lappi!AF149</f>
        <v>-6.4034028928705382</v>
      </c>
      <c r="H107" s="2">
        <f>+Lappi!AG149</f>
        <v>-1.603913969307444</v>
      </c>
      <c r="I107" s="2">
        <f>+Lappi!AH149</f>
        <v>-47.997544016704069</v>
      </c>
      <c r="J107" s="2">
        <f>+Lappi!AI149</f>
        <v>-1.8039218644354484</v>
      </c>
      <c r="K107" s="2">
        <f>+Lappi!AJ149</f>
        <v>-2.43833176534205E-2</v>
      </c>
      <c r="L107" s="2">
        <f>+Lappi!AK149</f>
        <v>-12.128147033081685</v>
      </c>
      <c r="M107" s="2">
        <f>+Lappi!AL149</f>
        <v>-137.66952719943103</v>
      </c>
      <c r="N107" s="2">
        <f>+Lappi!AM149</f>
        <v>-124.64373954460507</v>
      </c>
      <c r="O107" s="2">
        <f>+Lappi!AN149</f>
        <v>-111.60288946575633</v>
      </c>
    </row>
    <row r="108" spans="1:26" x14ac:dyDescent="0.35">
      <c r="B108" t="s">
        <v>281</v>
      </c>
      <c r="C108" s="2">
        <f>+Lappi!AB150</f>
        <v>-18.72012869161988</v>
      </c>
      <c r="D108" s="2">
        <f>+Lappi!AC150</f>
        <v>-19.471462339145766</v>
      </c>
      <c r="E108" s="2">
        <f>+Lappi!AD150</f>
        <v>0</v>
      </c>
      <c r="F108" s="2">
        <f>+Lappi!AE150</f>
        <v>0</v>
      </c>
      <c r="G108" s="2">
        <f>+Lappi!AF150</f>
        <v>-19.893338807774519</v>
      </c>
      <c r="H108" s="2">
        <f>+Lappi!AG150</f>
        <v>-46.655663945085266</v>
      </c>
      <c r="I108" s="2">
        <f>+Lappi!AH150</f>
        <v>-23.315283629176871</v>
      </c>
      <c r="J108" s="2">
        <f>+Lappi!AI150</f>
        <v>-30.936171714938798</v>
      </c>
      <c r="K108" s="2">
        <f>+Lappi!AJ150</f>
        <v>-1.5487999999999977</v>
      </c>
      <c r="L108" s="2">
        <f>+Lappi!AK150</f>
        <v>-29.905833180573381</v>
      </c>
      <c r="M108" s="2">
        <f>+Lappi!AL150</f>
        <v>-21.273679485651591</v>
      </c>
      <c r="N108" s="2">
        <f>+Lappi!AM150</f>
        <v>-19.260841661232377</v>
      </c>
      <c r="O108" s="2">
        <f>+Lappi!AN150</f>
        <v>-17.245676283378092</v>
      </c>
    </row>
    <row r="110" spans="1:26" x14ac:dyDescent="0.35">
      <c r="A110" t="s">
        <v>255</v>
      </c>
      <c r="Y110" t="str">
        <f>+A110</f>
        <v>Pohjois-Karjala</v>
      </c>
    </row>
    <row r="111" spans="1:26" x14ac:dyDescent="0.35">
      <c r="C111" t="s">
        <v>0</v>
      </c>
      <c r="D111" t="s">
        <v>1</v>
      </c>
      <c r="E111" t="s">
        <v>2</v>
      </c>
      <c r="F111" t="s">
        <v>3</v>
      </c>
      <c r="G111" t="s">
        <v>4</v>
      </c>
      <c r="H111" t="s">
        <v>5</v>
      </c>
      <c r="I111" t="s">
        <v>6</v>
      </c>
      <c r="J111" t="s">
        <v>7</v>
      </c>
      <c r="K111" t="s">
        <v>8</v>
      </c>
      <c r="L111" t="s">
        <v>9</v>
      </c>
      <c r="M111" t="s">
        <v>10</v>
      </c>
      <c r="N111" t="s">
        <v>50</v>
      </c>
      <c r="Z111" s="50" t="s">
        <v>270</v>
      </c>
    </row>
    <row r="112" spans="1:26" x14ac:dyDescent="0.35">
      <c r="B112" t="s">
        <v>30</v>
      </c>
      <c r="C112" s="3">
        <f>+PohjoisKarjala!AB129</f>
        <v>24246.605517746364</v>
      </c>
      <c r="D112" s="3">
        <f>+PohjoisKarjala!AC129</f>
        <v>16646.759920922057</v>
      </c>
      <c r="E112" s="3">
        <f>+PohjoisKarjala!AD129</f>
        <v>1086.0328932725911</v>
      </c>
      <c r="F112" s="3">
        <f>+PohjoisKarjala!AE129</f>
        <v>348.42754169506384</v>
      </c>
      <c r="G112" s="3">
        <f>+PohjoisKarjala!AF129</f>
        <v>625.80421777930007</v>
      </c>
      <c r="H112" s="3">
        <f>+PohjoisKarjala!AG129</f>
        <v>18298.018851339981</v>
      </c>
      <c r="I112" s="3">
        <f>+PohjoisKarjala!AH129</f>
        <v>20246.489641254579</v>
      </c>
      <c r="J112" s="3">
        <f>+PohjoisKarjala!AI129</f>
        <v>1087.8671754508846</v>
      </c>
      <c r="K112" s="3">
        <f>+PohjoisKarjala!AJ129</f>
        <v>852.0007660107558</v>
      </c>
      <c r="L112" s="3">
        <f>+PohjoisKarjala!AK129</f>
        <v>6604.7617898844364</v>
      </c>
      <c r="M112" s="3">
        <f>+PohjoisKarjala!AL129</f>
        <v>90042.768315356021</v>
      </c>
      <c r="Y112" t="s">
        <v>279</v>
      </c>
      <c r="Z112" s="51">
        <f>+M112</f>
        <v>90042.768315356021</v>
      </c>
    </row>
    <row r="113" spans="2:26" ht="15.5" x14ac:dyDescent="0.35">
      <c r="B113" s="5" t="s">
        <v>269</v>
      </c>
      <c r="C113" s="3">
        <f>+PohjoisKarjala!AB130</f>
        <v>0</v>
      </c>
      <c r="D113" s="3">
        <f>+PohjoisKarjala!AC130</f>
        <v>0</v>
      </c>
      <c r="E113" s="3">
        <f>+PohjoisKarjala!AD130</f>
        <v>0</v>
      </c>
      <c r="F113" s="3">
        <f>+PohjoisKarjala!AE130</f>
        <v>0</v>
      </c>
      <c r="G113" s="3">
        <f>+PohjoisKarjala!AF130</f>
        <v>0</v>
      </c>
      <c r="H113" s="3">
        <f>+PohjoisKarjala!AG130</f>
        <v>0</v>
      </c>
      <c r="I113" s="3">
        <f>+PohjoisKarjala!AH130</f>
        <v>0</v>
      </c>
      <c r="J113" s="3">
        <f>+PohjoisKarjala!AI130</f>
        <v>0</v>
      </c>
      <c r="K113" s="3">
        <f>+PohjoisKarjala!AJ130</f>
        <v>0</v>
      </c>
      <c r="L113" s="3">
        <f>+PohjoisKarjala!AK130</f>
        <v>0</v>
      </c>
      <c r="M113" s="3">
        <f>+PohjoisKarjala!AL130</f>
        <v>0</v>
      </c>
      <c r="Y113" t="str">
        <f>+B116</f>
        <v>Turvepeltoa viljelyssä yhteensä 2050</v>
      </c>
      <c r="Z113" s="3">
        <f>+M116</f>
        <v>15506.114413747935</v>
      </c>
    </row>
    <row r="114" spans="2:26" ht="15.5" x14ac:dyDescent="0.35">
      <c r="B114" s="5" t="s">
        <v>282</v>
      </c>
      <c r="C114" s="3">
        <f>+PohjoisKarjala!AB131</f>
        <v>1251.0289735255174</v>
      </c>
      <c r="D114" s="3">
        <f>+PohjoisKarjala!AC131</f>
        <v>861.11705650153431</v>
      </c>
      <c r="E114" s="3">
        <f>+PohjoisKarjala!AD131</f>
        <v>64.653286123956661</v>
      </c>
      <c r="F114" s="3">
        <f>+PohjoisKarjala!AE131</f>
        <v>32.774515721273843</v>
      </c>
      <c r="G114" s="3">
        <f>+PohjoisKarjala!AF131</f>
        <v>25.314005055700065</v>
      </c>
      <c r="H114" s="3">
        <f>+PohjoisKarjala!AG131</f>
        <v>742.78838182528375</v>
      </c>
      <c r="I114" s="3">
        <f>+PohjoisKarjala!AH131</f>
        <v>995.5234816701261</v>
      </c>
      <c r="J114" s="3">
        <f>+PohjoisKarjala!AI131</f>
        <v>41.759792621645111</v>
      </c>
      <c r="K114" s="3">
        <f>+PohjoisKarjala!AJ131</f>
        <v>42.787864218887265</v>
      </c>
      <c r="L114" s="3">
        <f>+PohjoisKarjala!AK131</f>
        <v>366.64997640179377</v>
      </c>
      <c r="M114" s="3">
        <f>+PohjoisKarjala!AL131</f>
        <v>4424.3973336657182</v>
      </c>
      <c r="Y114" t="s">
        <v>280</v>
      </c>
      <c r="Z114" s="7">
        <f>+Z113/Z112</f>
        <v>0.17220832615275669</v>
      </c>
    </row>
    <row r="115" spans="2:26" ht="15.5" x14ac:dyDescent="0.35">
      <c r="B115" s="5" t="s">
        <v>61</v>
      </c>
      <c r="C115" s="3">
        <f>+PohjoisKarjala!AB132</f>
        <v>2782.3058587116934</v>
      </c>
      <c r="D115" s="3">
        <f>+PohjoisKarjala!AC132</f>
        <v>3217.1455014123007</v>
      </c>
      <c r="E115" s="3">
        <f>+PohjoisKarjala!AD132</f>
        <v>120.58011594529032</v>
      </c>
      <c r="F115" s="3">
        <f>+PohjoisKarjala!AE132</f>
        <v>81.886723621024586</v>
      </c>
      <c r="G115" s="3">
        <f>+PohjoisKarjala!AF132</f>
        <v>48.962936061846655</v>
      </c>
      <c r="H115" s="3">
        <f>+PohjoisKarjala!AG132</f>
        <v>1682.8257713802222</v>
      </c>
      <c r="I115" s="3">
        <f>+PohjoisKarjala!AH132</f>
        <v>2360.6804941932519</v>
      </c>
      <c r="J115" s="3">
        <f>+PohjoisKarjala!AI132</f>
        <v>141.52929709733073</v>
      </c>
      <c r="K115" s="3">
        <f>+PohjoisKarjala!AJ132</f>
        <v>110.37201587105295</v>
      </c>
      <c r="L115" s="3">
        <f>+PohjoisKarjala!AK132</f>
        <v>535.42836578820265</v>
      </c>
      <c r="M115" s="3">
        <f>+PohjoisKarjala!AL132</f>
        <v>11081.717080082217</v>
      </c>
      <c r="Y115" t="s">
        <v>273</v>
      </c>
      <c r="Z115" s="51">
        <f t="shared" ref="Z115:Z120" si="4">+M117</f>
        <v>3188.0768359931512</v>
      </c>
    </row>
    <row r="116" spans="2:26" ht="15.5" x14ac:dyDescent="0.35">
      <c r="B116" s="5" t="s">
        <v>62</v>
      </c>
      <c r="C116" s="3">
        <f>+PohjoisKarjala!AB133</f>
        <v>4033.3348322372108</v>
      </c>
      <c r="D116" s="3">
        <f>+PohjoisKarjala!AC133</f>
        <v>4078.2625579138348</v>
      </c>
      <c r="E116" s="3">
        <f>+PohjoisKarjala!AD133</f>
        <v>185.23340206924698</v>
      </c>
      <c r="F116" s="3">
        <f>+PohjoisKarjala!AE133</f>
        <v>114.66123934229843</v>
      </c>
      <c r="G116" s="3">
        <f>+PohjoisKarjala!AF133</f>
        <v>74.276941117546727</v>
      </c>
      <c r="H116" s="3">
        <f>+PohjoisKarjala!AG133</f>
        <v>2425.6141532055062</v>
      </c>
      <c r="I116" s="3">
        <f>+PohjoisKarjala!AH133</f>
        <v>3356.2039758633782</v>
      </c>
      <c r="J116" s="3">
        <f>+PohjoisKarjala!AI133</f>
        <v>183.28908971897584</v>
      </c>
      <c r="K116" s="3">
        <f>+PohjoisKarjala!AJ133</f>
        <v>153.1598800899402</v>
      </c>
      <c r="L116" s="3">
        <f>+PohjoisKarjala!AK133</f>
        <v>902.07834218999642</v>
      </c>
      <c r="M116" s="3">
        <f>+PohjoisKarjala!AL133</f>
        <v>15506.114413747935</v>
      </c>
      <c r="Y116" t="s">
        <v>13</v>
      </c>
      <c r="Z116" s="51">
        <f t="shared" si="4"/>
        <v>748.75603899484997</v>
      </c>
    </row>
    <row r="117" spans="2:26" x14ac:dyDescent="0.35">
      <c r="B117" t="s">
        <v>12</v>
      </c>
      <c r="C117" s="3">
        <f>+PohjoisKarjala!AB134</f>
        <v>780.60230967245411</v>
      </c>
      <c r="D117" s="3">
        <f>+PohjoisKarjala!AC134</f>
        <v>939.68640893087843</v>
      </c>
      <c r="E117" s="3">
        <f>+PohjoisKarjala!AD134</f>
        <v>44.450234378050034</v>
      </c>
      <c r="F117" s="3">
        <f>+PohjoisKarjala!AE134</f>
        <v>38.644404813571249</v>
      </c>
      <c r="G117" s="3">
        <f>+PohjoisKarjala!AF134</f>
        <v>5.9372118412181276</v>
      </c>
      <c r="H117" s="3">
        <f>+PohjoisKarjala!AG134</f>
        <v>437.27497534742747</v>
      </c>
      <c r="I117" s="3">
        <f>+PohjoisKarjala!AH134</f>
        <v>697.41183498025998</v>
      </c>
      <c r="J117" s="3">
        <f>+PohjoisKarjala!AI134</f>
        <v>115.74495946571339</v>
      </c>
      <c r="K117" s="3">
        <f>+PohjoisKarjala!AJ134</f>
        <v>0</v>
      </c>
      <c r="L117" s="3">
        <f>+PohjoisKarjala!AK134</f>
        <v>128.32449656357863</v>
      </c>
      <c r="M117" s="3">
        <f>+PohjoisKarjala!AL134</f>
        <v>3188.0768359931512</v>
      </c>
      <c r="Y117" t="s">
        <v>274</v>
      </c>
      <c r="Z117" s="51">
        <f t="shared" si="4"/>
        <v>3119.7041554324442</v>
      </c>
    </row>
    <row r="118" spans="2:26" x14ac:dyDescent="0.35">
      <c r="B118" t="s">
        <v>13</v>
      </c>
      <c r="C118" s="3">
        <f>+PohjoisKarjala!AB135</f>
        <v>312.75724338137934</v>
      </c>
      <c r="D118" s="3">
        <f>+PohjoisKarjala!AC135</f>
        <v>215.27926412538358</v>
      </c>
      <c r="E118" s="3">
        <f>+PohjoisKarjala!AD135</f>
        <v>12.930657224791332</v>
      </c>
      <c r="F118" s="3">
        <f>+PohjoisKarjala!AE135</f>
        <v>6.5549031442547694</v>
      </c>
      <c r="G118" s="3">
        <f>+PohjoisKarjala!AF135</f>
        <v>10.118775239830418</v>
      </c>
      <c r="H118" s="3">
        <f>+PohjoisKarjala!AG135</f>
        <v>87.386868450033376</v>
      </c>
      <c r="I118" s="3">
        <f>+PohjoisKarjala!AH135</f>
        <v>99.55234816701261</v>
      </c>
      <c r="J118" s="3">
        <f>+PohjoisKarjala!AI135</f>
        <v>4.1759792621645113</v>
      </c>
      <c r="K118" s="3">
        <f>+PohjoisKarjala!AJ135</f>
        <v>0</v>
      </c>
      <c r="L118" s="3">
        <f>+PohjoisKarjala!AK135</f>
        <v>0</v>
      </c>
      <c r="M118" s="3">
        <f>+PohjoisKarjala!AL135</f>
        <v>748.75603899484997</v>
      </c>
      <c r="N118" s="1">
        <f>+PohjoisKarjala!AM135</f>
        <v>7.4875603899484995</v>
      </c>
      <c r="O118" s="1">
        <f>+PohjoisKarjala!AN135</f>
        <v>3.7437801949742497</v>
      </c>
      <c r="Y118" t="s">
        <v>275</v>
      </c>
      <c r="Z118" s="51">
        <f t="shared" si="4"/>
        <v>4956.540711908202</v>
      </c>
    </row>
    <row r="119" spans="2:26" x14ac:dyDescent="0.35">
      <c r="B119" t="s">
        <v>36</v>
      </c>
      <c r="C119" s="3">
        <f>+PohjoisKarjala!AB136</f>
        <v>1101.5042545001036</v>
      </c>
      <c r="D119" s="3">
        <f>+PohjoisKarjala!AC136</f>
        <v>905.00393559840256</v>
      </c>
      <c r="E119" s="3">
        <f>+PohjoisKarjala!AD136</f>
        <v>18.880121603675597</v>
      </c>
      <c r="F119" s="3">
        <f>+PohjoisKarjala!AE136</f>
        <v>7.2625970159617932</v>
      </c>
      <c r="G119" s="3">
        <f>+PohjoisKarjala!AF136</f>
        <v>17.200544241403541</v>
      </c>
      <c r="H119" s="3">
        <f>+PohjoisKarjala!AG136</f>
        <v>149.74014471465614</v>
      </c>
      <c r="I119" s="3">
        <f>+PohjoisKarjala!AH136</f>
        <v>610.9050772864839</v>
      </c>
      <c r="J119" s="3">
        <f>+PohjoisKarjala!AI136</f>
        <v>21.703389895995286</v>
      </c>
      <c r="K119" s="3">
        <f>+PohjoisKarjala!AJ136</f>
        <v>32.267166327497947</v>
      </c>
      <c r="L119" s="3">
        <f>+PohjoisKarjala!AK136</f>
        <v>255.23692424826419</v>
      </c>
      <c r="M119" s="3">
        <f>+PohjoisKarjala!AL136</f>
        <v>3119.7041554324442</v>
      </c>
      <c r="Y119" t="s">
        <v>276</v>
      </c>
      <c r="Z119" s="51">
        <f t="shared" si="4"/>
        <v>85086.227603447798</v>
      </c>
    </row>
    <row r="120" spans="2:26" x14ac:dyDescent="0.35">
      <c r="B120" t="s">
        <v>15</v>
      </c>
      <c r="C120" s="3">
        <f>+PohjoisKarjala!AB137</f>
        <v>1264.0921258747387</v>
      </c>
      <c r="D120" s="3">
        <f>+PohjoisKarjala!AC137</f>
        <v>1355.8528865017845</v>
      </c>
      <c r="E120" s="3">
        <f>+PohjoisKarjala!AD137</f>
        <v>65.060044851368104</v>
      </c>
      <c r="F120" s="3">
        <f>+PohjoisKarjala!AE137</f>
        <v>46.528827435791506</v>
      </c>
      <c r="G120" s="3">
        <f>+PohjoisKarjala!AF137</f>
        <v>13.101788990545234</v>
      </c>
      <c r="H120" s="3">
        <f>+PohjoisKarjala!AG137</f>
        <v>608.39981443303986</v>
      </c>
      <c r="I120" s="3">
        <f>+PohjoisKarjala!AH137</f>
        <v>1131.9776025740896</v>
      </c>
      <c r="J120" s="3">
        <f>+PohjoisKarjala!AI137</f>
        <v>129.83318913960255</v>
      </c>
      <c r="K120" s="3">
        <f>+PohjoisKarjala!AJ137</f>
        <v>24.788475798811284</v>
      </c>
      <c r="L120" s="3">
        <f>+PohjoisKarjala!AK137</f>
        <v>316.90595630843023</v>
      </c>
      <c r="M120" s="3">
        <f>+PohjoisKarjala!AL137</f>
        <v>4956.540711908202</v>
      </c>
      <c r="Y120" t="s">
        <v>17</v>
      </c>
      <c r="Z120" s="7">
        <f t="shared" si="4"/>
        <v>-5.5046516279341297E-2</v>
      </c>
    </row>
    <row r="121" spans="2:26" x14ac:dyDescent="0.35">
      <c r="B121" t="s">
        <v>16</v>
      </c>
      <c r="C121" s="3">
        <f>+PohjoisKarjala!AB138</f>
        <v>22982.513391871624</v>
      </c>
      <c r="D121" s="3">
        <f>+PohjoisKarjala!AC138</f>
        <v>15290.907034420272</v>
      </c>
      <c r="E121" s="3">
        <f>+PohjoisKarjala!AD138</f>
        <v>1020.972848421223</v>
      </c>
      <c r="F121" s="3">
        <f>+PohjoisKarjala!AE138</f>
        <v>301.89871425927231</v>
      </c>
      <c r="G121" s="3">
        <f>+PohjoisKarjala!AF138</f>
        <v>612.70242878875479</v>
      </c>
      <c r="H121" s="3">
        <f>+PohjoisKarjala!AG138</f>
        <v>17689.619036906941</v>
      </c>
      <c r="I121" s="3">
        <f>+PohjoisKarjala!AH138</f>
        <v>19114.512038680488</v>
      </c>
      <c r="J121" s="3">
        <f>+PohjoisKarjala!AI138</f>
        <v>958.03398631128198</v>
      </c>
      <c r="K121" s="3">
        <f>+PohjoisKarjala!AJ138</f>
        <v>827.21229021194449</v>
      </c>
      <c r="L121" s="3">
        <f>+PohjoisKarjala!AK138</f>
        <v>6287.8558335760063</v>
      </c>
      <c r="M121" s="3">
        <f>+PohjoisKarjala!AL138</f>
        <v>85086.227603447798</v>
      </c>
      <c r="Y121" t="s">
        <v>277</v>
      </c>
      <c r="Z121" s="51">
        <f>+M126</f>
        <v>4268.0321002148858</v>
      </c>
    </row>
    <row r="122" spans="2:26" x14ac:dyDescent="0.35">
      <c r="B122" t="s">
        <v>17</v>
      </c>
      <c r="C122" s="16">
        <f>+PohjoisKarjala!AB139</f>
        <v>-5.2134808105387592E-2</v>
      </c>
      <c r="D122" s="16">
        <f>+PohjoisKarjala!AC139</f>
        <v>-8.1448455611936546E-2</v>
      </c>
      <c r="E122" s="16">
        <f>+PohjoisKarjala!AD139</f>
        <v>-5.9906145803116317E-2</v>
      </c>
      <c r="F122" s="16">
        <f>+PohjoisKarjala!AE139</f>
        <v>-0.13353946478924597</v>
      </c>
      <c r="G122" s="16">
        <f>+PohjoisKarjala!AF139</f>
        <v>-2.093592311831588E-2</v>
      </c>
      <c r="H122" s="16">
        <f>+PohjoisKarjala!AG139</f>
        <v>-3.3249491072006747E-2</v>
      </c>
      <c r="I122" s="16">
        <f>+PohjoisKarjala!AH139</f>
        <v>-5.5909820548227455E-2</v>
      </c>
      <c r="J122" s="16">
        <f>+PohjoisKarjala!AI139</f>
        <v>-0.11934654530392558</v>
      </c>
      <c r="K122" s="16">
        <f>+PohjoisKarjala!AJ139</f>
        <v>-2.9094429004889358E-2</v>
      </c>
      <c r="L122" s="16">
        <f>+PohjoisKarjala!AK139</f>
        <v>-4.7981436180452336E-2</v>
      </c>
      <c r="M122" s="16">
        <f>+PohjoisKarjala!AL139</f>
        <v>-5.5046516279341297E-2</v>
      </c>
      <c r="Y122" t="s">
        <v>278</v>
      </c>
      <c r="Z122" s="51">
        <f>+M127</f>
        <v>2261.4083628932185</v>
      </c>
    </row>
    <row r="123" spans="2:26" x14ac:dyDescent="0.35">
      <c r="B123" t="s">
        <v>18</v>
      </c>
      <c r="C123" s="1">
        <f>+PohjoisKarjala!AB140</f>
        <v>0.7727184733668</v>
      </c>
      <c r="D123" s="1">
        <f>+PohjoisKarjala!AC140</f>
        <v>0.73659751556751074</v>
      </c>
      <c r="E123" s="1">
        <f>+PohjoisKarjala!AD140</f>
        <v>1.0742768540686933</v>
      </c>
      <c r="F123" s="1">
        <f>+PohjoisKarjala!AE140</f>
        <v>0.89294892845265483</v>
      </c>
      <c r="G123" s="1">
        <f>+PohjoisKarjala!AF140</f>
        <v>0.67113641625873455</v>
      </c>
      <c r="H123" s="1">
        <f>+PohjoisKarjala!AG140</f>
        <v>1.1760836063639792E-2</v>
      </c>
      <c r="I123" s="1">
        <f>+PohjoisKarjala!AH140</f>
        <v>3.7659367797091052E-2</v>
      </c>
      <c r="J123" s="1">
        <f>+PohjoisKarjala!AI140</f>
        <v>0.20043439577963845</v>
      </c>
      <c r="K123" s="1">
        <f>+PohjoisKarjala!AJ140</f>
        <v>0.11924871907769785</v>
      </c>
      <c r="L123" s="1">
        <f>+PohjoisKarjala!AK140</f>
        <v>0</v>
      </c>
      <c r="M123" s="1">
        <f>+PohjoisKarjala!AL140</f>
        <v>0</v>
      </c>
      <c r="Y123" t="s">
        <v>23</v>
      </c>
      <c r="Z123" s="51">
        <f>+M128</f>
        <v>2006.6237373216672</v>
      </c>
    </row>
    <row r="124" spans="2:26" x14ac:dyDescent="0.35">
      <c r="B124" t="s">
        <v>19</v>
      </c>
      <c r="C124" s="1">
        <f>+PohjoisKarjala!AB141</f>
        <v>0.8152198012697085</v>
      </c>
      <c r="D124" s="1">
        <f>+PohjoisKarjala!AC141</f>
        <v>0.80191201034693171</v>
      </c>
      <c r="E124" s="1">
        <f>+PohjoisKarjala!AD141</f>
        <v>1.1427336209813235</v>
      </c>
      <c r="F124" s="1">
        <f>+PohjoisKarjala!AE141</f>
        <v>1.0305708017451227</v>
      </c>
      <c r="G124" s="1">
        <f>+PohjoisKarjala!AF141</f>
        <v>0.68548773477247982</v>
      </c>
      <c r="H124" s="1">
        <f>+PohjoisKarjala!AG141</f>
        <v>1.2165326994946301E-2</v>
      </c>
      <c r="I124" s="1">
        <f>+PohjoisKarjala!AH141</f>
        <v>3.9889587474535138E-2</v>
      </c>
      <c r="J124" s="1">
        <f>+PohjoisKarjala!AI141</f>
        <v>0.22759735365917702</v>
      </c>
      <c r="K124" s="1">
        <f>+PohjoisKarjala!AJ141</f>
        <v>0.12282215968281675</v>
      </c>
      <c r="L124" s="1">
        <f>+PohjoisKarjala!AK141</f>
        <v>0</v>
      </c>
      <c r="M124" s="1">
        <f>+PohjoisKarjala!AL141</f>
        <v>0</v>
      </c>
      <c r="Y124" t="s">
        <v>272</v>
      </c>
      <c r="Z124" s="7">
        <f>+M129</f>
        <v>-0.4701519787586973</v>
      </c>
    </row>
    <row r="125" spans="2:26" x14ac:dyDescent="0.35">
      <c r="B125" t="s">
        <v>20</v>
      </c>
      <c r="C125" s="1">
        <f>+PohjoisKarjala!AB142</f>
        <v>4.2501327902908503E-2</v>
      </c>
      <c r="D125" s="1">
        <f>+PohjoisKarjala!AC142</f>
        <v>6.5314494779420973E-2</v>
      </c>
      <c r="E125" s="1">
        <f>+PohjoisKarjala!AD142</f>
        <v>6.845676691263014E-2</v>
      </c>
      <c r="F125" s="1">
        <f>+PohjoisKarjala!AE142</f>
        <v>0.13762187329246789</v>
      </c>
      <c r="G125" s="1">
        <f>+PohjoisKarjala!AF142</f>
        <v>1.435131851374527E-2</v>
      </c>
      <c r="H125" s="1">
        <f>+PohjoisKarjala!AG142</f>
        <v>4.0449093130650975E-4</v>
      </c>
      <c r="I125" s="1">
        <f>+PohjoisKarjala!AH142</f>
        <v>2.2302196774440855E-3</v>
      </c>
      <c r="J125" s="1">
        <f>+PohjoisKarjala!AI142</f>
        <v>2.7162957879538568E-2</v>
      </c>
      <c r="K125" s="1">
        <f>+PohjoisKarjala!AJ142</f>
        <v>3.5734406051188966E-3</v>
      </c>
      <c r="L125" s="1">
        <f>+PohjoisKarjala!AK142</f>
        <v>0</v>
      </c>
      <c r="M125" s="1">
        <f>+PohjoisKarjala!AL142</f>
        <v>0</v>
      </c>
      <c r="Y125" t="str">
        <f>+B135</f>
        <v>Muutosprosentti turvepeltojen khk-päästöissä</v>
      </c>
      <c r="Z125" s="7">
        <f>+M135/100</f>
        <v>-0.26699023318147791</v>
      </c>
    </row>
    <row r="126" spans="2:26" x14ac:dyDescent="0.35">
      <c r="B126" t="s">
        <v>21</v>
      </c>
      <c r="C126" s="1">
        <f>+PohjoisKarjala!AB143</f>
        <v>1311.4437098559797</v>
      </c>
      <c r="D126" s="1">
        <f>+PohjoisKarjala!AC143</f>
        <v>1189.3221448994841</v>
      </c>
      <c r="E126" s="1">
        <f>+PohjoisKarjala!AD143</f>
        <v>112.44607284833853</v>
      </c>
      <c r="F126" s="1">
        <f>+PohjoisKarjala!AE143</f>
        <v>92.844603384509753</v>
      </c>
      <c r="G126" s="1">
        <f>+PohjoisKarjala!AF143</f>
        <v>6.6370039551000382</v>
      </c>
      <c r="H126" s="1">
        <f>+PohjoisKarjala!AG143</f>
        <v>1089.691070858783</v>
      </c>
      <c r="I126" s="1">
        <f>+PohjoisKarjala!AH143</f>
        <v>440.19309864062279</v>
      </c>
      <c r="J126" s="1">
        <f>+PohjoisKarjala!AI143</f>
        <v>16.477497543342288</v>
      </c>
      <c r="K126" s="1">
        <f>+PohjoisKarjala!AJ143</f>
        <v>8.9768982287255419</v>
      </c>
      <c r="L126" s="1">
        <f>+PohjoisKarjala!AK143</f>
        <v>0</v>
      </c>
      <c r="M126" s="1">
        <f>+PohjoisKarjala!AL143</f>
        <v>4268.0321002148858</v>
      </c>
    </row>
    <row r="127" spans="2:26" x14ac:dyDescent="0.35">
      <c r="B127" t="s">
        <v>22</v>
      </c>
      <c r="C127" s="1">
        <f>+PohjoisKarjala!AB144</f>
        <v>738.05327656246186</v>
      </c>
      <c r="D127" s="1">
        <f>+PohjoisKarjala!AC144</f>
        <v>519.55397761374445</v>
      </c>
      <c r="E127" s="1">
        <f>+PohjoisKarjala!AD144</f>
        <v>67.137879176642741</v>
      </c>
      <c r="F127" s="1">
        <f>+PohjoisKarjala!AE144</f>
        <v>30.862790355985176</v>
      </c>
      <c r="G127" s="1">
        <f>+PohjoisKarjala!AF144</f>
        <v>4.0459144100878426</v>
      </c>
      <c r="H127" s="1">
        <f>+PohjoisKarjala!AG144</f>
        <v>692.58765498874982</v>
      </c>
      <c r="I127" s="1">
        <f>+PohjoisKarjala!AH144</f>
        <v>205.90019047622934</v>
      </c>
      <c r="J127" s="1">
        <f>+PohjoisKarjala!AI144</f>
        <v>3.2666793093169382</v>
      </c>
      <c r="K127" s="1">
        <f>+PohjoisKarjala!AJ144</f>
        <v>0</v>
      </c>
      <c r="L127" s="1">
        <f>+PohjoisKarjala!AK144</f>
        <v>0</v>
      </c>
      <c r="M127" s="1">
        <f>+PohjoisKarjala!AL144</f>
        <v>2261.4083628932185</v>
      </c>
    </row>
    <row r="128" spans="2:26" x14ac:dyDescent="0.35">
      <c r="B128" t="s">
        <v>23</v>
      </c>
      <c r="C128" s="1">
        <f>+PohjoisKarjala!AB145</f>
        <v>573.39043329351784</v>
      </c>
      <c r="D128" s="1">
        <f>+PohjoisKarjala!AC145</f>
        <v>669.76816728573965</v>
      </c>
      <c r="E128" s="1">
        <f>+PohjoisKarjala!AD145</f>
        <v>45.30819367169579</v>
      </c>
      <c r="F128" s="1">
        <f>+PohjoisKarjala!AE145</f>
        <v>61.981813028524577</v>
      </c>
      <c r="G128" s="1">
        <f>+PohjoisKarjala!AF145</f>
        <v>2.5910895450121956</v>
      </c>
      <c r="H128" s="1">
        <f>+PohjoisKarjala!AG145</f>
        <v>397.10341587003313</v>
      </c>
      <c r="I128" s="1">
        <f>+PohjoisKarjala!AH145</f>
        <v>234.29290816439345</v>
      </c>
      <c r="J128" s="1">
        <f>+PohjoisKarjala!AI145</f>
        <v>13.21081823402535</v>
      </c>
      <c r="K128" s="1">
        <f>+PohjoisKarjala!AJ145</f>
        <v>8.9768982287255419</v>
      </c>
      <c r="L128" s="1">
        <f>+PohjoisKarjala!AK145</f>
        <v>0</v>
      </c>
      <c r="M128" s="1">
        <f>+PohjoisKarjala!AL145</f>
        <v>2006.6237373216672</v>
      </c>
      <c r="N128" s="1">
        <f>+PohjoisKarjala!AM145</f>
        <v>20.066237373216673</v>
      </c>
      <c r="O128" s="1">
        <f>+PohjoisKarjala!AN145</f>
        <v>10.033118686608336</v>
      </c>
    </row>
    <row r="129" spans="1:26" x14ac:dyDescent="0.35">
      <c r="B129" t="s">
        <v>24</v>
      </c>
      <c r="C129" s="16">
        <f>+PohjoisKarjala!AB146</f>
        <v>-0.43722077355229111</v>
      </c>
      <c r="D129" s="16">
        <f>+PohjoisKarjala!AC146</f>
        <v>-0.56315117830614791</v>
      </c>
      <c r="E129" s="16">
        <f>+PohjoisKarjala!AD146</f>
        <v>-0.40293264605874807</v>
      </c>
      <c r="F129" s="16">
        <f>+PohjoisKarjala!AE146</f>
        <v>-0.66758659921062957</v>
      </c>
      <c r="G129" s="16">
        <f>+PohjoisKarjala!AF146</f>
        <v>-0.39040048228706242</v>
      </c>
      <c r="H129" s="16">
        <f>+PohjoisKarjala!AG146</f>
        <v>-0.36441834432677955</v>
      </c>
      <c r="I129" s="16">
        <f>+PohjoisKarjala!AH146</f>
        <v>-0.53225029853471661</v>
      </c>
      <c r="J129" s="16">
        <f>+PohjoisKarjala!AI146</f>
        <v>-0.80174906409639635</v>
      </c>
      <c r="K129" s="16">
        <f>+PohjoisKarjala!AJ146</f>
        <v>-1</v>
      </c>
      <c r="L129" s="16">
        <f>+PohjoisKarjala!AK146</f>
        <v>0</v>
      </c>
      <c r="M129" s="16">
        <f>+PohjoisKarjala!AL146</f>
        <v>-0.4701519787586973</v>
      </c>
      <c r="N129" s="1"/>
      <c r="O129" s="1"/>
    </row>
    <row r="130" spans="1:26" x14ac:dyDescent="0.35">
      <c r="N130" s="1">
        <f>+PohjoisKarjala!AM147</f>
        <v>27.553797763165171</v>
      </c>
      <c r="O130" s="1">
        <f>+PohjoisKarjala!AN147</f>
        <v>13.776898881582586</v>
      </c>
      <c r="P130" s="1">
        <f>+PohjoisKarjala!AO147</f>
        <v>13.776898881582586</v>
      </c>
    </row>
    <row r="131" spans="1:26" x14ac:dyDescent="0.35">
      <c r="C131" t="s">
        <v>0</v>
      </c>
      <c r="D131" t="s">
        <v>1</v>
      </c>
      <c r="E131" t="s">
        <v>2</v>
      </c>
      <c r="F131" t="s">
        <v>3</v>
      </c>
      <c r="G131" t="s">
        <v>4</v>
      </c>
      <c r="H131" t="s">
        <v>5</v>
      </c>
      <c r="I131" t="s">
        <v>6</v>
      </c>
      <c r="J131" t="s">
        <v>7</v>
      </c>
      <c r="K131" t="s">
        <v>8</v>
      </c>
      <c r="L131" t="s">
        <v>9</v>
      </c>
      <c r="M131" t="s">
        <v>10</v>
      </c>
      <c r="N131" t="s">
        <v>51</v>
      </c>
      <c r="O131" t="s">
        <v>52</v>
      </c>
    </row>
    <row r="132" spans="1:26" x14ac:dyDescent="0.35">
      <c r="B132" t="s">
        <v>25</v>
      </c>
      <c r="C132" s="2">
        <f>+PohjoisKarjala!AB149</f>
        <v>114.50545852232075</v>
      </c>
      <c r="D132" s="2">
        <f>+PohjoisKarjala!AC149</f>
        <v>114.4136477414492</v>
      </c>
      <c r="E132" s="2">
        <f>+PohjoisKarjala!AD149</f>
        <v>5.7809062304755159</v>
      </c>
      <c r="F132" s="2">
        <f>+PohjoisKarjala!AE149</f>
        <v>3.810830129931031</v>
      </c>
      <c r="G132" s="2">
        <f>+PohjoisKarjala!AF149</f>
        <v>1.9335631294843014</v>
      </c>
      <c r="H132" s="2">
        <f>+PohjoisKarjala!AG149</f>
        <v>75.167761786530406</v>
      </c>
      <c r="I132" s="2">
        <f>+PohjoisKarjala!AH149</f>
        <v>88.77106059584257</v>
      </c>
      <c r="J132" s="2">
        <f>+PohjoisKarjala!AI149</f>
        <v>4.7723438472025492</v>
      </c>
      <c r="K132" s="2">
        <f>+PohjoisKarjala!AJ149</f>
        <v>3.9399419357799705</v>
      </c>
      <c r="L132" s="2">
        <f>+PohjoisKarjala!AK149</f>
        <v>22.676680296379999</v>
      </c>
      <c r="M132" s="2">
        <f>+PohjoisKarjala!AL149</f>
        <v>435.77219421539633</v>
      </c>
      <c r="N132" s="2">
        <f>+PohjoisKarjala!AM149</f>
        <v>435.77219421539633</v>
      </c>
      <c r="O132" s="2">
        <f>+PohjoisKarjala!AN149</f>
        <v>435.77219421539633</v>
      </c>
      <c r="P132" s="2"/>
    </row>
    <row r="133" spans="1:26" x14ac:dyDescent="0.35">
      <c r="B133" t="s">
        <v>26</v>
      </c>
      <c r="C133" s="2">
        <f>+PohjoisKarjala!AB150</f>
        <v>82.563801771500906</v>
      </c>
      <c r="D133" s="2">
        <f>+PohjoisKarjala!AC150</f>
        <v>81.116883387434342</v>
      </c>
      <c r="E133" s="2">
        <f>+PohjoisKarjala!AD150</f>
        <v>4.0419835644205779</v>
      </c>
      <c r="F133" s="2">
        <f>+PohjoisKarjala!AE150</f>
        <v>2.1810403573356565</v>
      </c>
      <c r="G133" s="2">
        <f>+PohjoisKarjala!AF150</f>
        <v>1.6525280353182936</v>
      </c>
      <c r="H133" s="2">
        <f>+PohjoisKarjala!AG150</f>
        <v>52.957766860164753</v>
      </c>
      <c r="I133" s="2">
        <f>+PohjoisKarjala!AH150</f>
        <v>69.235220897761778</v>
      </c>
      <c r="J133" s="2">
        <f>+PohjoisKarjala!AI150</f>
        <v>2.0164543260743542</v>
      </c>
      <c r="K133" s="2">
        <f>+PohjoisKarjala!AJ150</f>
        <v>3.8428884262647074</v>
      </c>
      <c r="L133" s="2">
        <f>+PohjoisKarjala!AK150</f>
        <v>19.816706841547976</v>
      </c>
      <c r="M133" s="2">
        <f>+PohjoisKarjala!AL150</f>
        <v>319.42527446782344</v>
      </c>
      <c r="N133" s="2">
        <f>+PohjoisKarjala!AM150</f>
        <v>333.20217334940605</v>
      </c>
      <c r="O133" s="2">
        <f>+PohjoisKarjala!AN150</f>
        <v>346.97907223098861</v>
      </c>
    </row>
    <row r="134" spans="1:26" x14ac:dyDescent="0.35">
      <c r="B134" t="s">
        <v>27</v>
      </c>
      <c r="C134" s="2">
        <f>+PohjoisKarjala!AB151</f>
        <v>-31.941656750819845</v>
      </c>
      <c r="D134" s="2">
        <f>+PohjoisKarjala!AC151</f>
        <v>-33.296764354014854</v>
      </c>
      <c r="E134" s="2">
        <f>+PohjoisKarjala!AD151</f>
        <v>-1.7389226660549379</v>
      </c>
      <c r="F134" s="2">
        <f>+PohjoisKarjala!AE151</f>
        <v>-1.6297897725953745</v>
      </c>
      <c r="G134" s="2">
        <f>+PohjoisKarjala!AF151</f>
        <v>-0.2810350941660078</v>
      </c>
      <c r="H134" s="2">
        <f>+PohjoisKarjala!AG151</f>
        <v>-22.209994926365653</v>
      </c>
      <c r="I134" s="2">
        <f>+PohjoisKarjala!AH151</f>
        <v>-19.535839698080792</v>
      </c>
      <c r="J134" s="2">
        <f>+PohjoisKarjala!AI151</f>
        <v>-2.7558895211281951</v>
      </c>
      <c r="K134" s="2">
        <f>+PohjoisKarjala!AJ151</f>
        <v>-9.7053509515263148E-2</v>
      </c>
      <c r="L134" s="2">
        <f>+PohjoisKarjala!AK151</f>
        <v>-2.8599734548320228</v>
      </c>
      <c r="M134" s="2">
        <f>+PohjoisKarjala!AL151</f>
        <v>-116.34691974757294</v>
      </c>
      <c r="N134" s="2">
        <f>+PohjoisKarjala!AM151</f>
        <v>-102.57002086599027</v>
      </c>
      <c r="O134" s="2">
        <f>+PohjoisKarjala!AN151</f>
        <v>-88.793121984407719</v>
      </c>
    </row>
    <row r="135" spans="1:26" x14ac:dyDescent="0.35">
      <c r="B135" t="s">
        <v>281</v>
      </c>
      <c r="C135" s="2">
        <f>+PohjoisKarjala!AB152</f>
        <v>-27.895313606026392</v>
      </c>
      <c r="D135" s="2">
        <f>+PohjoisKarjala!AC152</f>
        <v>-29.102091412432323</v>
      </c>
      <c r="E135" s="2">
        <f>+PohjoisKarjala!AD152</f>
        <v>-30.080451000705832</v>
      </c>
      <c r="F135" s="2">
        <f>+PohjoisKarjala!AE152</f>
        <v>-42.767316228416377</v>
      </c>
      <c r="G135" s="2">
        <f>+PohjoisKarjala!AF152</f>
        <v>-14.534570393931869</v>
      </c>
      <c r="H135" s="2">
        <f>+PohjoisKarjala!AG152</f>
        <v>-29.547234610284146</v>
      </c>
      <c r="I135" s="2">
        <f>+PohjoisKarjala!AH152</f>
        <v>-22.006991430488458</v>
      </c>
      <c r="J135" s="2">
        <f>+PohjoisKarjala!AI152</f>
        <v>-57.747086324126492</v>
      </c>
      <c r="K135" s="2">
        <f>+PohjoisKarjala!AJ152</f>
        <v>-2.463323345805855</v>
      </c>
      <c r="L135" s="2">
        <f>+PohjoisKarjala!AK152</f>
        <v>-12.611958264846091</v>
      </c>
      <c r="M135" s="2">
        <f>+PohjoisKarjala!AL152</f>
        <v>-26.699023318147791</v>
      </c>
      <c r="N135" s="2">
        <f>+PohjoisKarjala!AM152</f>
        <v>-23.537532276621413</v>
      </c>
      <c r="O135" s="2">
        <f>+PohjoisKarjala!AN152</f>
        <v>-20.376041235095066</v>
      </c>
    </row>
    <row r="137" spans="1:26" x14ac:dyDescent="0.35">
      <c r="A137" t="s">
        <v>31</v>
      </c>
      <c r="Y137" t="str">
        <f>+A137</f>
        <v>Etelä-Karjala</v>
      </c>
    </row>
    <row r="138" spans="1:26" x14ac:dyDescent="0.35">
      <c r="C138" t="s">
        <v>0</v>
      </c>
      <c r="D138" t="s">
        <v>1</v>
      </c>
      <c r="E138" t="s">
        <v>2</v>
      </c>
      <c r="F138" t="s">
        <v>3</v>
      </c>
      <c r="G138" t="s">
        <v>4</v>
      </c>
      <c r="H138" t="s">
        <v>5</v>
      </c>
      <c r="I138" t="s">
        <v>6</v>
      </c>
      <c r="J138" t="s">
        <v>7</v>
      </c>
      <c r="K138" t="s">
        <v>8</v>
      </c>
      <c r="L138" t="s">
        <v>9</v>
      </c>
      <c r="M138" t="s">
        <v>10</v>
      </c>
      <c r="N138" t="s">
        <v>50</v>
      </c>
      <c r="Z138" s="50" t="s">
        <v>270</v>
      </c>
    </row>
    <row r="139" spans="1:26" x14ac:dyDescent="0.35">
      <c r="B139" t="s">
        <v>30</v>
      </c>
      <c r="C139" s="1">
        <f>+EtelaKarjala!AB129</f>
        <v>9819.6477810454217</v>
      </c>
      <c r="D139" s="1">
        <f>+EtelaKarjala!AC129</f>
        <v>5853.914643348613</v>
      </c>
      <c r="E139" s="1">
        <f>+EtelaKarjala!AD129</f>
        <v>715.9657401127763</v>
      </c>
      <c r="F139" s="1">
        <f>+EtelaKarjala!AE129</f>
        <v>168.60994336825209</v>
      </c>
      <c r="G139" s="1">
        <f>+EtelaKarjala!AF129</f>
        <v>386.84345803805195</v>
      </c>
      <c r="H139" s="1">
        <f>+EtelaKarjala!AG129</f>
        <v>27811.18825301146</v>
      </c>
      <c r="I139" s="1">
        <f>+EtelaKarjala!AH129</f>
        <v>7585.486976949147</v>
      </c>
      <c r="J139" s="1">
        <f>+EtelaKarjala!AI129</f>
        <v>781.68920928457032</v>
      </c>
      <c r="K139" s="1">
        <f>+EtelaKarjala!AJ129</f>
        <v>562.032323553624</v>
      </c>
      <c r="L139" s="1">
        <f>+EtelaKarjala!AK129</f>
        <v>2748.1351670974982</v>
      </c>
      <c r="M139" s="1">
        <f>+EtelaKarjala!AL129</f>
        <v>56433.513495809413</v>
      </c>
      <c r="Y139" t="s">
        <v>279</v>
      </c>
      <c r="Z139" s="51">
        <f>+M139</f>
        <v>56433.513495809413</v>
      </c>
    </row>
    <row r="140" spans="1:26" ht="15.5" x14ac:dyDescent="0.35">
      <c r="B140" s="5" t="s">
        <v>269</v>
      </c>
      <c r="C140" s="1">
        <f>+EtelaKarjala!AB130</f>
        <v>0</v>
      </c>
      <c r="D140" s="1">
        <f>+EtelaKarjala!AC130</f>
        <v>0</v>
      </c>
      <c r="E140" s="1">
        <f>+EtelaKarjala!AD130</f>
        <v>0</v>
      </c>
      <c r="F140" s="1">
        <f>+EtelaKarjala!AE130</f>
        <v>0</v>
      </c>
      <c r="G140" s="1">
        <f>+EtelaKarjala!AF130</f>
        <v>0</v>
      </c>
      <c r="H140" s="1">
        <f>+EtelaKarjala!AG130</f>
        <v>0</v>
      </c>
      <c r="I140" s="1">
        <f>+EtelaKarjala!AH130</f>
        <v>0</v>
      </c>
      <c r="J140" s="1">
        <f>+EtelaKarjala!AI130</f>
        <v>0</v>
      </c>
      <c r="K140" s="1">
        <f>+EtelaKarjala!AJ130</f>
        <v>0</v>
      </c>
      <c r="L140" s="1">
        <f>+EtelaKarjala!AK130</f>
        <v>0</v>
      </c>
      <c r="M140" s="1">
        <f>+EtelaKarjala!AL130</f>
        <v>0</v>
      </c>
      <c r="Y140" t="str">
        <f>+B143</f>
        <v>Turvepeltoa viljelyssä yhteensä 2050</v>
      </c>
      <c r="Z140" s="3">
        <f>+M143</f>
        <v>4176.868884395737</v>
      </c>
    </row>
    <row r="141" spans="1:26" ht="15.5" x14ac:dyDescent="0.35">
      <c r="B141" s="5" t="s">
        <v>282</v>
      </c>
      <c r="C141" s="1">
        <f>+EtelaKarjala!AB131</f>
        <v>306.54908065092792</v>
      </c>
      <c r="D141" s="1">
        <f>+EtelaKarjala!AC131</f>
        <v>172.0697828069479</v>
      </c>
      <c r="E141" s="1">
        <f>+EtelaKarjala!AD131</f>
        <v>8.2916844598385175</v>
      </c>
      <c r="F141" s="1">
        <f>+EtelaKarjala!AE131</f>
        <v>3.3358575430668562</v>
      </c>
      <c r="G141" s="1">
        <f>+EtelaKarjala!AF131</f>
        <v>11.970696443716758</v>
      </c>
      <c r="H141" s="1">
        <f>+EtelaKarjala!AG131</f>
        <v>620.90172440577066</v>
      </c>
      <c r="I141" s="1">
        <f>+EtelaKarjala!AH131</f>
        <v>161.07134918392904</v>
      </c>
      <c r="J141" s="1">
        <f>+EtelaKarjala!AI131</f>
        <v>11.571544812436759</v>
      </c>
      <c r="K141" s="1">
        <f>+EtelaKarjala!AJ131</f>
        <v>12.498813978729245</v>
      </c>
      <c r="L141" s="1">
        <f>+EtelaKarjala!AK131</f>
        <v>68.17289151372249</v>
      </c>
      <c r="M141" s="1">
        <f>+EtelaKarjala!AL131</f>
        <v>1376.4334257990863</v>
      </c>
      <c r="Y141" t="s">
        <v>280</v>
      </c>
      <c r="Z141" s="7">
        <f>+Z140/Z139</f>
        <v>7.4013979028718438E-2</v>
      </c>
    </row>
    <row r="142" spans="1:26" ht="15.5" x14ac:dyDescent="0.35">
      <c r="B142" s="5" t="s">
        <v>61</v>
      </c>
      <c r="C142" s="1">
        <f>+EtelaKarjala!AB132</f>
        <v>733.40763375822394</v>
      </c>
      <c r="D142" s="1">
        <f>+EtelaKarjala!AC132</f>
        <v>315.124504298479</v>
      </c>
      <c r="E142" s="1">
        <f>+EtelaKarjala!AD132</f>
        <v>56.330192201983358</v>
      </c>
      <c r="F142" s="1">
        <f>+EtelaKarjala!AE132</f>
        <v>14.639718976873963</v>
      </c>
      <c r="G142" s="1">
        <f>+EtelaKarjala!AF132</f>
        <v>24.291768208027786</v>
      </c>
      <c r="H142" s="1">
        <f>+EtelaKarjala!AG132</f>
        <v>1169.7340097789979</v>
      </c>
      <c r="I142" s="1">
        <f>+EtelaKarjala!AH132</f>
        <v>354.13838832998351</v>
      </c>
      <c r="J142" s="1">
        <f>+EtelaKarjala!AI132</f>
        <v>15.186246425019025</v>
      </c>
      <c r="K142" s="1">
        <f>+EtelaKarjala!AJ132</f>
        <v>11.750601617215922</v>
      </c>
      <c r="L142" s="1">
        <f>+EtelaKarjala!AK132</f>
        <v>105.83239500184658</v>
      </c>
      <c r="M142" s="1">
        <f>+EtelaKarjala!AL132</f>
        <v>2800.4354585966512</v>
      </c>
      <c r="Y142" t="s">
        <v>273</v>
      </c>
      <c r="Z142" s="51">
        <f t="shared" ref="Z142:Z147" si="5">+M144</f>
        <v>667.33764467232425</v>
      </c>
    </row>
    <row r="143" spans="1:26" ht="15.5" x14ac:dyDescent="0.35">
      <c r="B143" s="5" t="s">
        <v>62</v>
      </c>
      <c r="C143" s="1">
        <f>+EtelaKarjala!AB133</f>
        <v>1039.9567144091518</v>
      </c>
      <c r="D143" s="1">
        <f>+EtelaKarjala!AC133</f>
        <v>487.19428710542689</v>
      </c>
      <c r="E143" s="1">
        <f>+EtelaKarjala!AD133</f>
        <v>64.621876661821872</v>
      </c>
      <c r="F143" s="1">
        <f>+EtelaKarjala!AE133</f>
        <v>17.97557651994082</v>
      </c>
      <c r="G143" s="1">
        <f>+EtelaKarjala!AF133</f>
        <v>36.262464651744544</v>
      </c>
      <c r="H143" s="1">
        <f>+EtelaKarjala!AG133</f>
        <v>1790.6357341847686</v>
      </c>
      <c r="I143" s="1">
        <f>+EtelaKarjala!AH133</f>
        <v>515.20973751391261</v>
      </c>
      <c r="J143" s="1">
        <f>+EtelaKarjala!AI133</f>
        <v>26.757791237455784</v>
      </c>
      <c r="K143" s="1">
        <f>+EtelaKarjala!AJ133</f>
        <v>24.249415595945166</v>
      </c>
      <c r="L143" s="1">
        <f>+EtelaKarjala!AK133</f>
        <v>174.00528651556908</v>
      </c>
      <c r="M143" s="1">
        <f>+EtelaKarjala!AL133</f>
        <v>4176.868884395737</v>
      </c>
      <c r="Y143" t="s">
        <v>13</v>
      </c>
      <c r="Z143" s="51">
        <f t="shared" si="5"/>
        <v>789.64418566325401</v>
      </c>
    </row>
    <row r="144" spans="1:26" x14ac:dyDescent="0.35">
      <c r="B144" t="s">
        <v>12</v>
      </c>
      <c r="C144" s="1">
        <f>+EtelaKarjala!AB134</f>
        <v>207.86643283548992</v>
      </c>
      <c r="D144" s="1">
        <f>+EtelaKarjala!AC134</f>
        <v>95.70043514325188</v>
      </c>
      <c r="E144" s="1">
        <f>+EtelaKarjala!AD134</f>
        <v>0.66526867655912703</v>
      </c>
      <c r="F144" s="1">
        <f>+EtelaKarjala!AE134</f>
        <v>10.583909308605978</v>
      </c>
      <c r="G144" s="1">
        <f>+EtelaKarjala!AF134</f>
        <v>1.0779609452974239</v>
      </c>
      <c r="H144" s="1">
        <f>+EtelaKarjala!AG134</f>
        <v>237.12684149830056</v>
      </c>
      <c r="I144" s="1">
        <f>+EtelaKarjala!AH134</f>
        <v>99.896775106763059</v>
      </c>
      <c r="J144" s="1">
        <f>+EtelaKarjala!AI134</f>
        <v>4.4815240885757959</v>
      </c>
      <c r="K144" s="1">
        <f>+EtelaKarjala!AJ134</f>
        <v>0</v>
      </c>
      <c r="L144" s="1">
        <f>+EtelaKarjala!AK134</f>
        <v>9.9384970694805173</v>
      </c>
      <c r="M144" s="1">
        <f>+EtelaKarjala!AL134</f>
        <v>667.33764467232425</v>
      </c>
      <c r="Y144" t="s">
        <v>274</v>
      </c>
      <c r="Z144" s="51">
        <f t="shared" si="5"/>
        <v>947.91450964275248</v>
      </c>
    </row>
    <row r="145" spans="2:26" x14ac:dyDescent="0.35">
      <c r="B145" t="s">
        <v>13</v>
      </c>
      <c r="C145" s="1">
        <f>+EtelaKarjala!AB135</f>
        <v>245.23926452074238</v>
      </c>
      <c r="D145" s="1">
        <f>+EtelaKarjala!AC135</f>
        <v>129.05233710521094</v>
      </c>
      <c r="E145" s="1">
        <f>+EtelaKarjala!AD135</f>
        <v>1.6583368919677035</v>
      </c>
      <c r="F145" s="1">
        <f>+EtelaKarjala!AE135</f>
        <v>0.66717150861337127</v>
      </c>
      <c r="G145" s="1">
        <f>+EtelaKarjala!AF135</f>
        <v>4.7882785774867029</v>
      </c>
      <c r="H145" s="1">
        <f>+EtelaKarjala!AG135</f>
        <v>341.4959484231739</v>
      </c>
      <c r="I145" s="1">
        <f>+EtelaKarjala!AH135</f>
        <v>64.42853967357162</v>
      </c>
      <c r="J145" s="1">
        <f>+EtelaKarjala!AI135</f>
        <v>2.3143089624873516</v>
      </c>
      <c r="K145" s="1">
        <f>+EtelaKarjala!AJ135</f>
        <v>0</v>
      </c>
      <c r="L145" s="1">
        <f>+EtelaKarjala!AK135</f>
        <v>0</v>
      </c>
      <c r="M145" s="1">
        <f>+EtelaKarjala!AL135</f>
        <v>789.64418566325401</v>
      </c>
      <c r="N145" s="1">
        <f>+EtelaKarjala!AM135</f>
        <v>7.8964418566325403</v>
      </c>
      <c r="O145" s="1">
        <f>+EtelaKarjala!AN135</f>
        <v>3.9482209283162701</v>
      </c>
      <c r="P145" s="2"/>
      <c r="Y145" t="s">
        <v>275</v>
      </c>
      <c r="Z145" s="51">
        <f t="shared" si="5"/>
        <v>1432.3531358956934</v>
      </c>
    </row>
    <row r="146" spans="2:26" x14ac:dyDescent="0.35">
      <c r="B146" t="s">
        <v>14</v>
      </c>
      <c r="C146" s="1">
        <f>+EtelaKarjala!AB136</f>
        <v>188.99664690504318</v>
      </c>
      <c r="D146" s="1">
        <f>+EtelaKarjala!AC136</f>
        <v>95.323994671776816</v>
      </c>
      <c r="E146" s="1">
        <f>+EtelaKarjala!AD136</f>
        <v>10.079679631640374</v>
      </c>
      <c r="F146" s="1">
        <f>+EtelaKarjala!AE136</f>
        <v>1.2613925548833511</v>
      </c>
      <c r="G146" s="1">
        <f>+EtelaKarjala!AF136</f>
        <v>9.3336357133931216</v>
      </c>
      <c r="H146" s="1">
        <f>+EtelaKarjala!AG136</f>
        <v>433.39045365766503</v>
      </c>
      <c r="I146" s="1">
        <f>+EtelaKarjala!AH136</f>
        <v>139.94741166883992</v>
      </c>
      <c r="J146" s="1">
        <f>+EtelaKarjala!AI136</f>
        <v>7.4537339913118821</v>
      </c>
      <c r="K146" s="1">
        <f>+EtelaKarjala!AJ136</f>
        <v>7.9677261620967696</v>
      </c>
      <c r="L146" s="1">
        <f>+EtelaKarjala!AK136</f>
        <v>54.159834686102073</v>
      </c>
      <c r="M146" s="1">
        <f>+EtelaKarjala!AL136</f>
        <v>947.91450964275248</v>
      </c>
      <c r="N146" s="2"/>
      <c r="O146" s="2"/>
      <c r="P146" s="2"/>
      <c r="Y146" t="s">
        <v>276</v>
      </c>
      <c r="Z146" s="51">
        <f t="shared" si="5"/>
        <v>55001.160359913723</v>
      </c>
    </row>
    <row r="147" spans="2:26" x14ac:dyDescent="0.35">
      <c r="B147" t="s">
        <v>15</v>
      </c>
      <c r="C147" s="1">
        <f>+EtelaKarjala!AB137</f>
        <v>305.66896310409322</v>
      </c>
      <c r="D147" s="1">
        <f>+EtelaKarjala!AC137</f>
        <v>145.05516696388975</v>
      </c>
      <c r="E147" s="1">
        <f>+EtelaKarjala!AD137</f>
        <v>10.964480667716906</v>
      </c>
      <c r="F147" s="1">
        <f>+EtelaKarjala!AE137</f>
        <v>11.87710202078021</v>
      </c>
      <c r="G147" s="1">
        <f>+EtelaKarjala!AF137</f>
        <v>5.8851838382952053</v>
      </c>
      <c r="H147" s="1">
        <f>+EtelaKarjala!AG137</f>
        <v>677.00612409023324</v>
      </c>
      <c r="I147" s="1">
        <f>+EtelaKarjala!AH137</f>
        <v>209.33951676590902</v>
      </c>
      <c r="J147" s="1">
        <f>+EtelaKarjala!AI137</f>
        <v>9.727124791411164</v>
      </c>
      <c r="K147" s="1">
        <f>+EtelaKarjala!AJ137</f>
        <v>5.5794358743721668</v>
      </c>
      <c r="L147" s="1">
        <f>+EtelaKarjala!AK137</f>
        <v>51.250037778992422</v>
      </c>
      <c r="M147" s="1">
        <f>+EtelaKarjala!AL137</f>
        <v>1432.3531358956934</v>
      </c>
      <c r="N147" s="2"/>
      <c r="O147" s="2"/>
      <c r="P147" s="2"/>
      <c r="Y147" t="s">
        <v>17</v>
      </c>
      <c r="Z147" s="7">
        <f t="shared" si="5"/>
        <v>-2.5381250380628096E-2</v>
      </c>
    </row>
    <row r="148" spans="2:26" x14ac:dyDescent="0.35">
      <c r="B148" t="s">
        <v>16</v>
      </c>
      <c r="C148" s="1">
        <f>+EtelaKarjala!AB138</f>
        <v>9513.9788179413281</v>
      </c>
      <c r="D148" s="1">
        <f>+EtelaKarjala!AC138</f>
        <v>5708.8594763847232</v>
      </c>
      <c r="E148" s="1">
        <f>+EtelaKarjala!AD138</f>
        <v>705.00125944505942</v>
      </c>
      <c r="F148" s="1">
        <f>+EtelaKarjala!AE138</f>
        <v>156.73284134747189</v>
      </c>
      <c r="G148" s="1">
        <f>+EtelaKarjala!AF138</f>
        <v>380.95827419975672</v>
      </c>
      <c r="H148" s="1">
        <f>+EtelaKarjala!AG138</f>
        <v>27134.182128921228</v>
      </c>
      <c r="I148" s="1">
        <f>+EtelaKarjala!AH138</f>
        <v>7376.1474601832379</v>
      </c>
      <c r="J148" s="1">
        <f>+EtelaKarjala!AI138</f>
        <v>771.96208449315918</v>
      </c>
      <c r="K148" s="1">
        <f>+EtelaKarjala!AJ138</f>
        <v>556.45288767925183</v>
      </c>
      <c r="L148" s="1">
        <f>+EtelaKarjala!AK138</f>
        <v>2696.8851293185057</v>
      </c>
      <c r="M148" s="1">
        <f>+EtelaKarjala!AL138</f>
        <v>55001.160359913723</v>
      </c>
      <c r="N148" s="2"/>
      <c r="O148" s="2"/>
      <c r="P148" s="2"/>
      <c r="Y148" t="s">
        <v>277</v>
      </c>
      <c r="Z148" s="51">
        <f>+M153</f>
        <v>1730.442828758318</v>
      </c>
    </row>
    <row r="149" spans="2:26" x14ac:dyDescent="0.35">
      <c r="B149" t="s">
        <v>17</v>
      </c>
      <c r="C149" s="1">
        <f>+EtelaKarjala!AB139</f>
        <v>-3.1128302146856739E-2</v>
      </c>
      <c r="D149" s="1">
        <f>+EtelaKarjala!AC139</f>
        <v>-2.477917356186695E-2</v>
      </c>
      <c r="E149" s="1">
        <f>+EtelaKarjala!AD139</f>
        <v>-1.5314253257411202E-2</v>
      </c>
      <c r="F149" s="1">
        <f>+EtelaKarjala!AE139</f>
        <v>-7.0441290611432436E-2</v>
      </c>
      <c r="G149" s="1">
        <f>+EtelaKarjala!AF139</f>
        <v>-1.5213347197708867E-2</v>
      </c>
      <c r="H149" s="1">
        <f>+EtelaKarjala!AG139</f>
        <v>-2.4342941334659637E-2</v>
      </c>
      <c r="I149" s="1">
        <f>+EtelaKarjala!AH139</f>
        <v>-2.7597373431930215E-2</v>
      </c>
      <c r="J149" s="1">
        <f>+EtelaKarjala!AI139</f>
        <v>-1.2443724022126099E-2</v>
      </c>
      <c r="K149" s="1">
        <f>+EtelaKarjala!AJ139</f>
        <v>-9.9272508725022253E-3</v>
      </c>
      <c r="L149" s="1">
        <f>+EtelaKarjala!AK139</f>
        <v>-1.8649023669793232E-2</v>
      </c>
      <c r="M149" s="1">
        <f>+EtelaKarjala!AL139</f>
        <v>-2.5381250380628096E-2</v>
      </c>
      <c r="N149" s="2"/>
      <c r="O149" s="2"/>
      <c r="P149" s="2"/>
      <c r="Y149" t="s">
        <v>278</v>
      </c>
      <c r="Z149" s="51">
        <f>+M154</f>
        <v>621.7692836555093</v>
      </c>
    </row>
    <row r="150" spans="2:26" x14ac:dyDescent="0.35">
      <c r="B150" t="s">
        <v>18</v>
      </c>
      <c r="C150" s="1">
        <f>+EtelaKarjala!AB140</f>
        <v>0.76499688863588311</v>
      </c>
      <c r="D150" s="1">
        <f>+EtelaKarjala!AC140</f>
        <v>0.73274044145377826</v>
      </c>
      <c r="E150" s="1">
        <f>+EtelaKarjala!AD140</f>
        <v>1.5827572976068696</v>
      </c>
      <c r="F150" s="1">
        <f>+EtelaKarjala!AE140</f>
        <v>1.3601451694881583</v>
      </c>
      <c r="G150" s="1">
        <f>+EtelaKarjala!AF140</f>
        <v>0.65209322985419749</v>
      </c>
      <c r="H150" s="1">
        <f>+EtelaKarjala!AG140</f>
        <v>8.7878301990040215E-3</v>
      </c>
      <c r="I150" s="1">
        <f>+EtelaKarjala!AH140</f>
        <v>1.0583895304806116E-2</v>
      </c>
      <c r="J150" s="1">
        <f>+EtelaKarjala!AI140</f>
        <v>0.1537695526205502</v>
      </c>
      <c r="K150" s="1">
        <f>+EtelaKarjala!AJ140</f>
        <v>3.5585141924834121E-3</v>
      </c>
      <c r="L150" s="1">
        <f>+EtelaKarjala!AK140</f>
        <v>0</v>
      </c>
      <c r="M150" s="1">
        <f>+EtelaKarjala!AL140</f>
        <v>0</v>
      </c>
      <c r="N150" s="2"/>
      <c r="O150" s="2"/>
      <c r="P150" s="2"/>
      <c r="Y150" t="s">
        <v>23</v>
      </c>
      <c r="Z150" s="51">
        <f>+M155</f>
        <v>1108.6735451028087</v>
      </c>
    </row>
    <row r="151" spans="2:26" x14ac:dyDescent="0.35">
      <c r="B151" t="s">
        <v>19</v>
      </c>
      <c r="C151" s="1">
        <f>+EtelaKarjala!AB141</f>
        <v>0.78957501837548516</v>
      </c>
      <c r="D151" s="1">
        <f>+EtelaKarjala!AC141</f>
        <v>0.75135848372928749</v>
      </c>
      <c r="E151" s="1">
        <f>+EtelaKarjala!AD141</f>
        <v>1.6073730150382946</v>
      </c>
      <c r="F151" s="1">
        <f>+EtelaKarjala!AE141</f>
        <v>1.4632159924388379</v>
      </c>
      <c r="G151" s="1">
        <f>+EtelaKarjala!AF141</f>
        <v>0.66216700642582105</v>
      </c>
      <c r="H151" s="1">
        <f>+EtelaKarjala!AG141</f>
        <v>9.0070892440684228E-3</v>
      </c>
      <c r="I151" s="1">
        <f>+EtelaKarjala!AH141</f>
        <v>1.0884272641426504E-2</v>
      </c>
      <c r="J151" s="1">
        <f>+EtelaKarjala!AI141</f>
        <v>0.15570712916414636</v>
      </c>
      <c r="K151" s="1">
        <f>+EtelaKarjala!AJ141</f>
        <v>3.5941946646035404E-3</v>
      </c>
      <c r="L151" s="1">
        <f>+EtelaKarjala!AK141</f>
        <v>0</v>
      </c>
      <c r="M151" s="1">
        <f>+EtelaKarjala!AL141</f>
        <v>0</v>
      </c>
      <c r="N151" s="2"/>
      <c r="O151" s="2"/>
      <c r="P151" s="2"/>
      <c r="Y151" t="s">
        <v>272</v>
      </c>
      <c r="Z151" s="7">
        <f>+M156</f>
        <v>-0.64068776308451592</v>
      </c>
    </row>
    <row r="152" spans="2:26" x14ac:dyDescent="0.35">
      <c r="B152" t="s">
        <v>20</v>
      </c>
      <c r="C152" s="1">
        <f>+EtelaKarjala!AB142</f>
        <v>2.457812973960205E-2</v>
      </c>
      <c r="D152" s="1">
        <f>+EtelaKarjala!AC142</f>
        <v>1.8618042275509228E-2</v>
      </c>
      <c r="E152" s="1">
        <f>+EtelaKarjala!AD142</f>
        <v>2.4615717431424988E-2</v>
      </c>
      <c r="F152" s="1">
        <f>+EtelaKarjala!AE142</f>
        <v>0.1030708229506796</v>
      </c>
      <c r="G152" s="1">
        <f>+EtelaKarjala!AF142</f>
        <v>1.0073776571623561E-2</v>
      </c>
      <c r="H152" s="1">
        <f>+EtelaKarjala!AG142</f>
        <v>2.1925904506440129E-4</v>
      </c>
      <c r="I152" s="1">
        <f>+EtelaKarjala!AH142</f>
        <v>3.0037733662038879E-4</v>
      </c>
      <c r="J152" s="1">
        <f>+EtelaKarjala!AI142</f>
        <v>1.9375765435961645E-3</v>
      </c>
      <c r="K152" s="1">
        <f>+EtelaKarjala!AJ142</f>
        <v>3.5680472120128322E-5</v>
      </c>
      <c r="L152" s="1">
        <f>+EtelaKarjala!AK142</f>
        <v>0</v>
      </c>
      <c r="M152" s="1">
        <f>+EtelaKarjala!AL142</f>
        <v>0</v>
      </c>
      <c r="N152" s="2"/>
      <c r="O152" s="2"/>
      <c r="P152" s="2"/>
      <c r="Y152" t="str">
        <f>+B162</f>
        <v>Muutosprosentti turvepeltojen khk-päästöissä</v>
      </c>
      <c r="Z152" s="7">
        <f>+M162/100</f>
        <v>-0.27659238613667669</v>
      </c>
    </row>
    <row r="153" spans="2:26" x14ac:dyDescent="0.35">
      <c r="B153" t="s">
        <v>21</v>
      </c>
      <c r="C153" s="1">
        <f>+EtelaKarjala!AB143</f>
        <v>340.7061352732548</v>
      </c>
      <c r="D153" s="1">
        <f>+EtelaKarjala!AC143</f>
        <v>127.62688039884034</v>
      </c>
      <c r="E153" s="1">
        <f>+EtelaKarjala!AD143</f>
        <v>57.52463266021747</v>
      </c>
      <c r="F153" s="1">
        <f>+EtelaKarjala!AE143</f>
        <v>10.674998000919759</v>
      </c>
      <c r="G153" s="1">
        <f>+EtelaKarjala!AF143</f>
        <v>7.6745589469046864</v>
      </c>
      <c r="H153" s="1">
        <f>+EtelaKarjala!AG143</f>
        <v>1011.4152298054677</v>
      </c>
      <c r="I153" s="1">
        <f>+EtelaKarjala!AH143</f>
        <v>169.84319946680614</v>
      </c>
      <c r="J153" s="1">
        <f>+EtelaKarjala!AI143</f>
        <v>3.0193304460804131</v>
      </c>
      <c r="K153" s="1">
        <f>+EtelaKarjala!AJ143</f>
        <v>1.9578637598268509</v>
      </c>
      <c r="L153" s="1">
        <f>+EtelaKarjala!AK143</f>
        <v>0</v>
      </c>
      <c r="M153" s="1">
        <f>+EtelaKarjala!AL143</f>
        <v>1730.442828758318</v>
      </c>
      <c r="N153" s="2"/>
      <c r="O153" s="2"/>
      <c r="P153" s="2"/>
    </row>
    <row r="154" spans="2:26" x14ac:dyDescent="0.35">
      <c r="B154" t="s">
        <v>22</v>
      </c>
      <c r="C154" s="1">
        <f>+EtelaKarjala!AB144</f>
        <v>52.616480022124051</v>
      </c>
      <c r="D154" s="1">
        <f>+EtelaKarjala!AC144</f>
        <v>21.971117046065689</v>
      </c>
      <c r="E154" s="1">
        <f>+EtelaKarjala!AD144</f>
        <v>14.45005765022619</v>
      </c>
      <c r="F154" s="1">
        <f>+EtelaKarjala!AE144</f>
        <v>2.1518552964655031</v>
      </c>
      <c r="G154" s="1">
        <f>+EtelaKarjala!AF144</f>
        <v>3.554991346021664</v>
      </c>
      <c r="H154" s="1">
        <f>+EtelaKarjala!AG144</f>
        <v>434.82780330369314</v>
      </c>
      <c r="I154" s="1">
        <f>+EtelaKarjala!AH144</f>
        <v>89.882670028425693</v>
      </c>
      <c r="J154" s="1">
        <f>+EtelaKarjala!AI144</f>
        <v>2.3143089624873516</v>
      </c>
      <c r="K154" s="1">
        <f>+EtelaKarjala!AJ144</f>
        <v>0</v>
      </c>
      <c r="L154" s="1">
        <f>+EtelaKarjala!AK144</f>
        <v>0</v>
      </c>
      <c r="M154" s="1">
        <f>+EtelaKarjala!AL144</f>
        <v>621.7692836555093</v>
      </c>
      <c r="N154" s="2"/>
      <c r="O154" s="2"/>
      <c r="P154" s="2"/>
    </row>
    <row r="155" spans="2:26" x14ac:dyDescent="0.35">
      <c r="B155" t="s">
        <v>23</v>
      </c>
      <c r="C155" s="1">
        <f>+EtelaKarjala!AB145</f>
        <v>288.08965525113075</v>
      </c>
      <c r="D155" s="1">
        <f>+EtelaKarjala!AC145</f>
        <v>105.65576335277466</v>
      </c>
      <c r="E155" s="1">
        <f>+EtelaKarjala!AD145</f>
        <v>43.074575009991278</v>
      </c>
      <c r="F155" s="1">
        <f>+EtelaKarjala!AE145</f>
        <v>8.5231427044542549</v>
      </c>
      <c r="G155" s="1">
        <f>+EtelaKarjala!AF145</f>
        <v>4.1195676008830224</v>
      </c>
      <c r="H155" s="1">
        <f>+EtelaKarjala!AG145</f>
        <v>576.58742650177453</v>
      </c>
      <c r="I155" s="1">
        <f>+EtelaKarjala!AH145</f>
        <v>79.960529438380448</v>
      </c>
      <c r="J155" s="1">
        <f>+EtelaKarjala!AI145</f>
        <v>0.70502148359306149</v>
      </c>
      <c r="K155" s="1">
        <f>+EtelaKarjala!AJ145</f>
        <v>1.9578637598268509</v>
      </c>
      <c r="L155" s="1">
        <f>+EtelaKarjala!AK145</f>
        <v>0</v>
      </c>
      <c r="M155" s="1">
        <f>+EtelaKarjala!AL145</f>
        <v>1108.6735451028087</v>
      </c>
      <c r="N155" s="1">
        <f>+EtelaKarjala!AM145</f>
        <v>11.086735451028087</v>
      </c>
      <c r="O155" s="1">
        <f>+EtelaKarjala!AN145</f>
        <v>5.5433677255140434</v>
      </c>
      <c r="P155" s="2"/>
    </row>
    <row r="156" spans="2:26" x14ac:dyDescent="0.35">
      <c r="B156" t="s">
        <v>24</v>
      </c>
      <c r="C156" s="7">
        <f>+EtelaKarjala!AB146</f>
        <v>-0.84556638529586703</v>
      </c>
      <c r="D156" s="7">
        <f>+EtelaKarjala!AC146</f>
        <v>-0.82784882794749148</v>
      </c>
      <c r="E156" s="7">
        <f>+EtelaKarjala!AD146</f>
        <v>-0.74880226118819748</v>
      </c>
      <c r="F156" s="7">
        <f>+EtelaKarjala!AE146</f>
        <v>-0.79842101176224112</v>
      </c>
      <c r="G156" s="7">
        <f>+EtelaKarjala!AF146</f>
        <v>-0.53678232578362461</v>
      </c>
      <c r="H156" s="7">
        <f>+EtelaKarjala!AG146</f>
        <v>-0.57007983418706631</v>
      </c>
      <c r="I156" s="7">
        <f>+EtelaKarjala!AH146</f>
        <v>-0.47079029180681325</v>
      </c>
      <c r="J156" s="7">
        <f>+EtelaKarjala!AI146</f>
        <v>-0.23350259144648947</v>
      </c>
      <c r="K156" s="7">
        <f>+EtelaKarjala!AJ146</f>
        <v>0</v>
      </c>
      <c r="L156" s="7">
        <f>+EtelaKarjala!AK146</f>
        <v>0</v>
      </c>
      <c r="M156" s="7">
        <f>+EtelaKarjala!AL146</f>
        <v>-0.64068776308451592</v>
      </c>
      <c r="N156" s="1"/>
      <c r="O156" s="1"/>
      <c r="P156" s="2"/>
    </row>
    <row r="157" spans="2:26" x14ac:dyDescent="0.35">
      <c r="N157" s="1">
        <f>+EtelaKarjala!AM147</f>
        <v>18.983177307660625</v>
      </c>
      <c r="O157" s="1">
        <f>+EtelaKarjala!AN147</f>
        <v>9.4915886538303127</v>
      </c>
      <c r="P157" s="1">
        <f>+EtelaKarjala!AO147</f>
        <v>9.4915886538303127</v>
      </c>
    </row>
    <row r="158" spans="2:26" x14ac:dyDescent="0.35">
      <c r="C158" t="s">
        <v>0</v>
      </c>
      <c r="D158" t="s">
        <v>1</v>
      </c>
      <c r="E158" t="s">
        <v>2</v>
      </c>
      <c r="F158" t="s">
        <v>3</v>
      </c>
      <c r="G158" t="s">
        <v>4</v>
      </c>
      <c r="H158" t="s">
        <v>5</v>
      </c>
      <c r="I158" t="s">
        <v>6</v>
      </c>
      <c r="J158" t="s">
        <v>7</v>
      </c>
      <c r="K158" t="s">
        <v>8</v>
      </c>
      <c r="L158" t="s">
        <v>9</v>
      </c>
      <c r="M158" t="s">
        <v>10</v>
      </c>
      <c r="N158" t="s">
        <v>51</v>
      </c>
      <c r="O158" t="s">
        <v>52</v>
      </c>
    </row>
    <row r="159" spans="2:26" x14ac:dyDescent="0.35">
      <c r="B159" t="s">
        <v>25</v>
      </c>
      <c r="C159" s="2">
        <f>+EtelaKarjala!AB149</f>
        <v>29.484210660885807</v>
      </c>
      <c r="D159" s="2">
        <f>+EtelaKarjala!AC149</f>
        <v>13.49277550171726</v>
      </c>
      <c r="E159" s="2">
        <f>+EtelaKarjala!AD149</f>
        <v>2.1956544675706273</v>
      </c>
      <c r="F159" s="2">
        <f>+EtelaKarjala!AE149</f>
        <v>0.55749161792145485</v>
      </c>
      <c r="G159" s="2">
        <f>+EtelaKarjala!AF149</f>
        <v>0.98603507421690406</v>
      </c>
      <c r="H159" s="2">
        <f>+EtelaKarjala!AG149</f>
        <v>55.014747438094012</v>
      </c>
      <c r="I159" s="2">
        <f>+EtelaKarjala!AH149</f>
        <v>14.617432433833372</v>
      </c>
      <c r="J159" s="2">
        <f>+EtelaKarjala!AI149</f>
        <v>0.70115095835889296</v>
      </c>
      <c r="K159" s="2">
        <f>+EtelaKarjala!AJ149</f>
        <v>0.62763820620271094</v>
      </c>
      <c r="L159" s="2">
        <f>+EtelaKarjala!AK149</f>
        <v>4.3632218283743498</v>
      </c>
      <c r="M159" s="2">
        <f>+EtelaKarjala!AL149</f>
        <v>122.0403581871754</v>
      </c>
      <c r="N159" s="2">
        <f>+EtelaKarjala!AM149</f>
        <v>122.0403581871754</v>
      </c>
      <c r="O159" s="2">
        <f>+EtelaKarjala!AN149</f>
        <v>122.0403581871754</v>
      </c>
    </row>
    <row r="160" spans="2:26" x14ac:dyDescent="0.35">
      <c r="B160" t="s">
        <v>26</v>
      </c>
      <c r="C160" s="2">
        <f>+EtelaKarjala!AB150</f>
        <v>19.556311276667437</v>
      </c>
      <c r="D160" s="2">
        <f>+EtelaKarjala!AC150</f>
        <v>9.0301465603005067</v>
      </c>
      <c r="E160" s="2">
        <f>+EtelaKarjala!AD150</f>
        <v>1.7320343403971123</v>
      </c>
      <c r="F160" s="2">
        <f>+EtelaKarjala!AE150</f>
        <v>0.23255037049128363</v>
      </c>
      <c r="G160" s="2">
        <f>+EtelaKarjala!AF150</f>
        <v>0.8723308962807923</v>
      </c>
      <c r="H160" s="2">
        <f>+EtelaKarjala!AG150</f>
        <v>40.576903634208044</v>
      </c>
      <c r="I160" s="2">
        <f>+EtelaKarjala!AH150</f>
        <v>10.965057618709599</v>
      </c>
      <c r="J160" s="2">
        <f>+EtelaKarjala!AI150</f>
        <v>0.57182910188213876</v>
      </c>
      <c r="K160" s="2">
        <f>+EtelaKarjala!AJ150</f>
        <v>0.60743205112964282</v>
      </c>
      <c r="L160" s="2">
        <f>+EtelaKarjala!AK150</f>
        <v>4.1403284611432882</v>
      </c>
      <c r="M160" s="2">
        <f>+EtelaKarjala!AL150</f>
        <v>88.284924311209835</v>
      </c>
      <c r="N160" s="2">
        <f>+EtelaKarjala!AM150</f>
        <v>97.776512965040155</v>
      </c>
      <c r="O160" s="2">
        <f>+EtelaKarjala!AN150</f>
        <v>107.26810161887046</v>
      </c>
    </row>
    <row r="161" spans="1:26" x14ac:dyDescent="0.35">
      <c r="B161" t="s">
        <v>27</v>
      </c>
      <c r="C161" s="2">
        <f>+EtelaKarjala!AB151</f>
        <v>-9.9278993842183709</v>
      </c>
      <c r="D161" s="2">
        <f>+EtelaKarjala!AC151</f>
        <v>-4.462628941416753</v>
      </c>
      <c r="E161" s="2">
        <f>+EtelaKarjala!AD151</f>
        <v>-0.46362012717351497</v>
      </c>
      <c r="F161" s="2">
        <f>+EtelaKarjala!AE151</f>
        <v>-0.32494124743017122</v>
      </c>
      <c r="G161" s="2">
        <f>+EtelaKarjala!AF151</f>
        <v>-0.11370417793611176</v>
      </c>
      <c r="H161" s="2">
        <f>+EtelaKarjala!AG151</f>
        <v>-14.437843803885968</v>
      </c>
      <c r="I161" s="2">
        <f>+EtelaKarjala!AH151</f>
        <v>-3.6523748151237729</v>
      </c>
      <c r="J161" s="2">
        <f>+EtelaKarjala!AI151</f>
        <v>-0.1293218564767542</v>
      </c>
      <c r="K161" s="2">
        <f>+EtelaKarjala!AJ151</f>
        <v>-2.0206155073068111E-2</v>
      </c>
      <c r="L161" s="2">
        <f>+EtelaKarjala!AK151</f>
        <v>-0.22289336723106157</v>
      </c>
      <c r="M161" s="2">
        <f>+EtelaKarjala!AL151</f>
        <v>-33.755433875965551</v>
      </c>
      <c r="N161" s="2">
        <f>+EtelaKarjala!AM151</f>
        <v>-24.263845222135245</v>
      </c>
      <c r="O161" s="2">
        <f>+EtelaKarjala!AN151</f>
        <v>-14.77225656830494</v>
      </c>
    </row>
    <row r="162" spans="1:26" x14ac:dyDescent="0.35">
      <c r="B162" t="s">
        <v>281</v>
      </c>
      <c r="C162" s="2">
        <f>+EtelaKarjala!AB152</f>
        <v>-33.671918500395435</v>
      </c>
      <c r="D162" s="2">
        <f>+EtelaKarjala!AC152</f>
        <v>-33.074210275334252</v>
      </c>
      <c r="E162" s="2">
        <f>+EtelaKarjala!AD152</f>
        <v>-21.115350070837216</v>
      </c>
      <c r="F162" s="2">
        <f>+EtelaKarjala!AE152</f>
        <v>-58.286301889466671</v>
      </c>
      <c r="G162" s="2">
        <f>+EtelaKarjala!AF152</f>
        <v>-11.531453688542886</v>
      </c>
      <c r="H162" s="2">
        <f>+EtelaKarjala!AG152</f>
        <v>-26.243588267186578</v>
      </c>
      <c r="I162" s="2">
        <f>+EtelaKarjala!AH152</f>
        <v>-24.986431999302564</v>
      </c>
      <c r="J162" s="2">
        <f>+EtelaKarjala!AI152</f>
        <v>-18.444224447677243</v>
      </c>
      <c r="K162" s="2">
        <f>+EtelaKarjala!AJ152</f>
        <v>-3.2193953257431311</v>
      </c>
      <c r="L162" s="2">
        <f>+EtelaKarjala!AK152</f>
        <v>-5.1084582906504945</v>
      </c>
      <c r="M162" s="2">
        <f>+EtelaKarjala!AL152</f>
        <v>-27.659238613667668</v>
      </c>
      <c r="N162" s="2">
        <f>+EtelaKarjala!AM152</f>
        <v>-19.88182072107767</v>
      </c>
      <c r="O162" s="2">
        <f>+EtelaKarjala!AN152</f>
        <v>-12.104402828487668</v>
      </c>
    </row>
    <row r="164" spans="1:26" x14ac:dyDescent="0.35">
      <c r="A164" t="s">
        <v>48</v>
      </c>
      <c r="Y164" t="str">
        <f>+A164</f>
        <v>Kymenlaakso</v>
      </c>
    </row>
    <row r="165" spans="1:26" x14ac:dyDescent="0.35">
      <c r="C165" t="s">
        <v>0</v>
      </c>
      <c r="D165" t="s">
        <v>1</v>
      </c>
      <c r="E165" t="s">
        <v>2</v>
      </c>
      <c r="F165" t="s">
        <v>3</v>
      </c>
      <c r="G165" t="s">
        <v>4</v>
      </c>
      <c r="H165" t="s">
        <v>5</v>
      </c>
      <c r="I165" t="s">
        <v>6</v>
      </c>
      <c r="J165" t="s">
        <v>7</v>
      </c>
      <c r="K165" t="s">
        <v>8</v>
      </c>
      <c r="L165" t="s">
        <v>9</v>
      </c>
      <c r="M165" t="s">
        <v>10</v>
      </c>
      <c r="N165" t="s">
        <v>50</v>
      </c>
      <c r="Z165" s="50" t="s">
        <v>270</v>
      </c>
    </row>
    <row r="166" spans="1:26" x14ac:dyDescent="0.35">
      <c r="B166" t="s">
        <v>30</v>
      </c>
      <c r="C166" s="1">
        <f>+Kymenlaakso!AB129</f>
        <v>8004.3765991990249</v>
      </c>
      <c r="D166" s="1">
        <f>+Kymenlaakso!AC129</f>
        <v>4446.2437848392065</v>
      </c>
      <c r="E166" s="1">
        <f>+Kymenlaakso!AD129</f>
        <v>846.07711983955039</v>
      </c>
      <c r="F166" s="1">
        <f>+Kymenlaakso!AE129</f>
        <v>7</v>
      </c>
      <c r="G166" s="1">
        <f>+Kymenlaakso!AF129</f>
        <v>631.25876066904891</v>
      </c>
      <c r="H166" s="1">
        <f>+Kymenlaakso!AG129</f>
        <v>50878.460465789802</v>
      </c>
      <c r="I166" s="1">
        <f>+Kymenlaakso!AH129</f>
        <v>6045.0113943960205</v>
      </c>
      <c r="J166" s="1">
        <f>+Kymenlaakso!AI129</f>
        <v>961.77261142035093</v>
      </c>
      <c r="K166" s="1">
        <f>+Kymenlaakso!AJ129</f>
        <v>626.28624572702745</v>
      </c>
      <c r="L166" s="1">
        <f>+Kymenlaakso!AK129</f>
        <v>1735.3772358709423</v>
      </c>
      <c r="M166" s="1">
        <f>+Kymenlaakso!AL129</f>
        <v>74181.864217750976</v>
      </c>
      <c r="Y166" t="s">
        <v>279</v>
      </c>
      <c r="Z166" s="51">
        <f>+M166</f>
        <v>74181.864217750976</v>
      </c>
    </row>
    <row r="167" spans="1:26" ht="15.5" x14ac:dyDescent="0.35">
      <c r="B167" s="5" t="s">
        <v>269</v>
      </c>
      <c r="C167" s="1">
        <f>+Kymenlaakso!AB130</f>
        <v>0</v>
      </c>
      <c r="D167" s="1">
        <f>+Kymenlaakso!AC130</f>
        <v>0</v>
      </c>
      <c r="E167" s="1">
        <f>+Kymenlaakso!AD130</f>
        <v>0</v>
      </c>
      <c r="F167" s="1">
        <f>+Kymenlaakso!AE130</f>
        <v>0</v>
      </c>
      <c r="G167" s="1">
        <f>+Kymenlaakso!AF130</f>
        <v>0</v>
      </c>
      <c r="H167" s="1">
        <f>+Kymenlaakso!AG130</f>
        <v>0</v>
      </c>
      <c r="I167" s="1">
        <f>+Kymenlaakso!AH130</f>
        <v>0</v>
      </c>
      <c r="J167" s="1">
        <f>+Kymenlaakso!AI130</f>
        <v>0</v>
      </c>
      <c r="K167" s="1">
        <f>+Kymenlaakso!AJ130</f>
        <v>0</v>
      </c>
      <c r="L167" s="1">
        <f>+Kymenlaakso!AK130</f>
        <v>0</v>
      </c>
      <c r="M167" s="1">
        <f>+Kymenlaakso!AL130</f>
        <v>0</v>
      </c>
      <c r="Y167" t="str">
        <f>+B170</f>
        <v>Turvepeltoa viljelyssä yhteensä 2050</v>
      </c>
      <c r="Z167" s="3">
        <f>+M170</f>
        <v>1511.8048160190378</v>
      </c>
    </row>
    <row r="168" spans="1:26" ht="15.5" x14ac:dyDescent="0.35">
      <c r="B168" s="5" t="s">
        <v>282</v>
      </c>
      <c r="C168" s="1">
        <f>+Kymenlaakso!AB131</f>
        <v>84.661176271914414</v>
      </c>
      <c r="D168" s="1">
        <f>+Kymenlaakso!AC131</f>
        <v>26.4901086460521</v>
      </c>
      <c r="E168" s="1">
        <f>+Kymenlaakso!AD131</f>
        <v>5.8690562851921673</v>
      </c>
      <c r="F168" s="1">
        <f>+Kymenlaakso!AE131</f>
        <v>0.99900000000000011</v>
      </c>
      <c r="G168" s="1">
        <f>+Kymenlaakso!AF131</f>
        <v>8.933238278030327</v>
      </c>
      <c r="H168" s="1">
        <f>+Kymenlaakso!AG131</f>
        <v>309.88425250944965</v>
      </c>
      <c r="I168" s="1">
        <f>+Kymenlaakso!AH131</f>
        <v>68.479308606012438</v>
      </c>
      <c r="J168" s="1">
        <f>+Kymenlaakso!AI131</f>
        <v>9.3358608381530193</v>
      </c>
      <c r="K168" s="1">
        <f>+Kymenlaakso!AJ131</f>
        <v>9.1420353917057362</v>
      </c>
      <c r="L168" s="1">
        <f>+Kymenlaakso!AK131</f>
        <v>29.710993561874872</v>
      </c>
      <c r="M168" s="1">
        <f>+Kymenlaakso!AL131</f>
        <v>553.50503038838485</v>
      </c>
      <c r="Y168" t="s">
        <v>280</v>
      </c>
      <c r="Z168" s="7">
        <f>+Z167/Z166</f>
        <v>2.0379709137280998E-2</v>
      </c>
    </row>
    <row r="169" spans="1:26" ht="15.5" x14ac:dyDescent="0.35">
      <c r="B169" s="5" t="s">
        <v>61</v>
      </c>
      <c r="C169" s="1">
        <f>+Kymenlaakso!AB132</f>
        <v>145.53518464603582</v>
      </c>
      <c r="D169" s="1">
        <f>+Kymenlaakso!AC132</f>
        <v>34.739371965215419</v>
      </c>
      <c r="E169" s="1">
        <f>+Kymenlaakso!AD132</f>
        <v>10.070112341684606</v>
      </c>
      <c r="F169" s="1">
        <f>+Kymenlaakso!AE132</f>
        <v>0.999</v>
      </c>
      <c r="G169" s="1">
        <f>+Kymenlaakso!AF132</f>
        <v>10.940030568912858</v>
      </c>
      <c r="H169" s="1">
        <f>+Kymenlaakso!AG132</f>
        <v>587.12259176771681</v>
      </c>
      <c r="I169" s="1">
        <f>+Kymenlaakso!AH132</f>
        <v>100.52122954763843</v>
      </c>
      <c r="J169" s="1">
        <f>+Kymenlaakso!AI132</f>
        <v>10.512179539326628</v>
      </c>
      <c r="K169" s="1">
        <f>+Kymenlaakso!AJ132</f>
        <v>26.704054293357174</v>
      </c>
      <c r="L169" s="1">
        <f>+Kymenlaakso!AK132</f>
        <v>31.156030960765225</v>
      </c>
      <c r="M169" s="1">
        <f>+Kymenlaakso!AL132</f>
        <v>958.2997856306531</v>
      </c>
      <c r="Y169" t="s">
        <v>273</v>
      </c>
      <c r="Z169" s="51">
        <f t="shared" ref="Z169:Z174" si="6">+M171</f>
        <v>250.46979001610987</v>
      </c>
    </row>
    <row r="170" spans="1:26" ht="15.5" x14ac:dyDescent="0.35">
      <c r="B170" s="5" t="s">
        <v>62</v>
      </c>
      <c r="C170" s="1">
        <f>+Kymenlaakso!AB133</f>
        <v>230.19636091795024</v>
      </c>
      <c r="D170" s="1">
        <f>+Kymenlaakso!AC133</f>
        <v>61.229480611267519</v>
      </c>
      <c r="E170" s="1">
        <f>+Kymenlaakso!AD133</f>
        <v>15.939168626876773</v>
      </c>
      <c r="F170" s="1">
        <f>+Kymenlaakso!AE133</f>
        <v>1.9980000000000002</v>
      </c>
      <c r="G170" s="1">
        <f>+Kymenlaakso!AF133</f>
        <v>19.873268846943184</v>
      </c>
      <c r="H170" s="1">
        <f>+Kymenlaakso!AG133</f>
        <v>897.00684427716646</v>
      </c>
      <c r="I170" s="1">
        <f>+Kymenlaakso!AH133</f>
        <v>169.00053815365087</v>
      </c>
      <c r="J170" s="1">
        <f>+Kymenlaakso!AI133</f>
        <v>19.848040377479649</v>
      </c>
      <c r="K170" s="1">
        <f>+Kymenlaakso!AJ133</f>
        <v>35.846089685062907</v>
      </c>
      <c r="L170" s="1">
        <f>+Kymenlaakso!AK133</f>
        <v>60.867024522640094</v>
      </c>
      <c r="M170" s="1">
        <f>+Kymenlaakso!AL133</f>
        <v>1511.8048160190378</v>
      </c>
      <c r="Y170" t="s">
        <v>13</v>
      </c>
      <c r="Z170" s="51">
        <f t="shared" si="6"/>
        <v>290.37149139292347</v>
      </c>
    </row>
    <row r="171" spans="1:26" x14ac:dyDescent="0.35">
      <c r="B171" t="s">
        <v>12</v>
      </c>
      <c r="C171" s="1">
        <f>+Kymenlaakso!AB134</f>
        <v>10.457389292056357</v>
      </c>
      <c r="D171" s="1">
        <f>+Kymenlaakso!AC134</f>
        <v>9.788693246738692</v>
      </c>
      <c r="E171" s="1">
        <f>+Kymenlaakso!AD134</f>
        <v>5.3920134442937711</v>
      </c>
      <c r="F171" s="1">
        <f>+Kymenlaakso!AE134</f>
        <v>0</v>
      </c>
      <c r="G171" s="1">
        <f>+Kymenlaakso!AF134</f>
        <v>0</v>
      </c>
      <c r="H171" s="1">
        <f>+Kymenlaakso!AG134</f>
        <v>205.24553323798204</v>
      </c>
      <c r="I171" s="1">
        <f>+Kymenlaakso!AH134</f>
        <v>5.0862028418217431</v>
      </c>
      <c r="J171" s="1">
        <f>+Kymenlaakso!AI134</f>
        <v>10.522702241568195</v>
      </c>
      <c r="K171" s="1">
        <f>+Kymenlaakso!AJ134</f>
        <v>0</v>
      </c>
      <c r="L171" s="1">
        <f>+Kymenlaakso!AK134</f>
        <v>3.9772557116490788</v>
      </c>
      <c r="M171" s="1">
        <f>+Kymenlaakso!AL134</f>
        <v>250.46979001610987</v>
      </c>
      <c r="Y171" t="s">
        <v>274</v>
      </c>
      <c r="Z171" s="51">
        <f t="shared" si="6"/>
        <v>376.71929802362206</v>
      </c>
    </row>
    <row r="172" spans="1:26" x14ac:dyDescent="0.35">
      <c r="B172" t="s">
        <v>13</v>
      </c>
      <c r="C172" s="1">
        <f>+Kymenlaakso!AB135</f>
        <v>67.72894101753154</v>
      </c>
      <c r="D172" s="1">
        <f>+Kymenlaakso!AC135</f>
        <v>19.867581484539077</v>
      </c>
      <c r="E172" s="1">
        <f>+Kymenlaakso!AD135</f>
        <v>1.1738112570384336</v>
      </c>
      <c r="F172" s="1">
        <f>+Kymenlaakso!AE135</f>
        <v>0.19980000000000001</v>
      </c>
      <c r="G172" s="1">
        <f>+Kymenlaakso!AF135</f>
        <v>3.5732953112121311</v>
      </c>
      <c r="H172" s="1">
        <f>+Kymenlaakso!AG135</f>
        <v>170.43633888019733</v>
      </c>
      <c r="I172" s="1">
        <f>+Kymenlaakso!AH135</f>
        <v>27.39172344240497</v>
      </c>
      <c r="J172" s="1">
        <f>+Kymenlaakso!AI135</f>
        <v>0</v>
      </c>
      <c r="K172" s="1">
        <f>+Kymenlaakso!AJ135</f>
        <v>0</v>
      </c>
      <c r="L172" s="1">
        <f>+Kymenlaakso!AK135</f>
        <v>0</v>
      </c>
      <c r="M172" s="1">
        <f>+Kymenlaakso!AL135</f>
        <v>290.37149139292347</v>
      </c>
      <c r="N172" s="1">
        <f>+Kymenlaakso!AM135</f>
        <v>2.9037149139292344</v>
      </c>
      <c r="O172" s="1">
        <f>+Kymenlaakso!AN135</f>
        <v>1.4518574569646172</v>
      </c>
      <c r="P172" s="2"/>
      <c r="Y172" t="s">
        <v>275</v>
      </c>
      <c r="Z172" s="51">
        <f t="shared" si="6"/>
        <v>568.12637984867047</v>
      </c>
    </row>
    <row r="173" spans="1:26" x14ac:dyDescent="0.35">
      <c r="B173" t="s">
        <v>14</v>
      </c>
      <c r="C173" s="1">
        <f>+Kymenlaakso!AB136</f>
        <v>53.589638726200157</v>
      </c>
      <c r="D173" s="1">
        <f>+Kymenlaakso!AC136</f>
        <v>16.704077205337853</v>
      </c>
      <c r="E173" s="1">
        <f>+Kymenlaakso!AD136</f>
        <v>1.8975329137706307</v>
      </c>
      <c r="F173" s="1">
        <f>+Kymenlaakso!AE136</f>
        <v>0.34966999999999998</v>
      </c>
      <c r="G173" s="1">
        <f>+Kymenlaakso!AF136</f>
        <v>5.2047092741895611</v>
      </c>
      <c r="H173" s="1">
        <f>+Kymenlaakso!AG136</f>
        <v>208.41043540220159</v>
      </c>
      <c r="I173" s="1">
        <f>+Kymenlaakso!AH136</f>
        <v>56.200379454196749</v>
      </c>
      <c r="J173" s="1">
        <f>+Kymenlaakso!AI136</f>
        <v>3.8468174690166288</v>
      </c>
      <c r="K173" s="1">
        <f>+Kymenlaakso!AJ136</f>
        <v>10.14845364948618</v>
      </c>
      <c r="L173" s="1">
        <f>+Kymenlaakso!AK136</f>
        <v>20.367583929222707</v>
      </c>
      <c r="M173" s="1">
        <f>+Kymenlaakso!AL136</f>
        <v>376.71929802362206</v>
      </c>
      <c r="N173" s="2"/>
      <c r="O173" s="2"/>
      <c r="P173" s="2"/>
      <c r="Y173" t="s">
        <v>276</v>
      </c>
      <c r="Z173" s="51">
        <f t="shared" si="6"/>
        <v>73613.737837902299</v>
      </c>
    </row>
    <row r="174" spans="1:26" x14ac:dyDescent="0.35">
      <c r="B174" t="s">
        <v>15</v>
      </c>
      <c r="C174" s="1">
        <f>+Kymenlaakso!AB137</f>
        <v>37.562779887789183</v>
      </c>
      <c r="D174" s="1">
        <f>+Kymenlaakso!AC137</f>
        <v>18.237585072751635</v>
      </c>
      <c r="E174" s="1">
        <f>+Kymenlaakso!AD137</f>
        <v>7.3061953735811649</v>
      </c>
      <c r="F174" s="1">
        <f>+Kymenlaakso!AE137</f>
        <v>0.35266999999999998</v>
      </c>
      <c r="G174" s="1">
        <f>+Kymenlaakso!AF137</f>
        <v>2.6284030007890857</v>
      </c>
      <c r="H174" s="1">
        <f>+Kymenlaakso!AG137</f>
        <v>414.82203764687358</v>
      </c>
      <c r="I174" s="1">
        <f>+Kymenlaakso!AH137</f>
        <v>47.825105851250783</v>
      </c>
      <c r="J174" s="1">
        <f>+Kymenlaakso!AI137</f>
        <v>12.522155433711065</v>
      </c>
      <c r="K174" s="1">
        <f>+Kymenlaakso!AJ137</f>
        <v>8.3632326806984203</v>
      </c>
      <c r="L174" s="1">
        <f>+Kymenlaakso!AK137</f>
        <v>18.506214901225579</v>
      </c>
      <c r="M174" s="1">
        <f>+Kymenlaakso!AL137</f>
        <v>568.12637984867047</v>
      </c>
      <c r="N174" s="2"/>
      <c r="O174" s="2"/>
      <c r="P174" s="2"/>
      <c r="Y174" t="s">
        <v>17</v>
      </c>
      <c r="Z174" s="7">
        <f t="shared" si="6"/>
        <v>-7.6585616422500677E-3</v>
      </c>
    </row>
    <row r="175" spans="1:26" x14ac:dyDescent="0.35">
      <c r="B175" t="s">
        <v>16</v>
      </c>
      <c r="C175" s="1">
        <f>+Kymenlaakso!AB138</f>
        <v>7966.8138193112354</v>
      </c>
      <c r="D175" s="1">
        <f>+Kymenlaakso!AC138</f>
        <v>4428.0061997664552</v>
      </c>
      <c r="E175" s="1">
        <f>+Kymenlaakso!AD138</f>
        <v>838.77092446596919</v>
      </c>
      <c r="F175" s="1">
        <f>+Kymenlaakso!AE138</f>
        <v>6.6473300000000002</v>
      </c>
      <c r="G175" s="1">
        <f>+Kymenlaakso!AF138</f>
        <v>628.63035766825988</v>
      </c>
      <c r="H175" s="1">
        <f>+Kymenlaakso!AG138</f>
        <v>50463.638428142927</v>
      </c>
      <c r="I175" s="1">
        <f>+Kymenlaakso!AH138</f>
        <v>5997.1862885447699</v>
      </c>
      <c r="J175" s="1">
        <f>+Kymenlaakso!AI138</f>
        <v>949.25045598663985</v>
      </c>
      <c r="K175" s="1">
        <f>+Kymenlaakso!AJ138</f>
        <v>617.92301304632906</v>
      </c>
      <c r="L175" s="1">
        <f>+Kymenlaakso!AK138</f>
        <v>1716.8710209697167</v>
      </c>
      <c r="M175" s="1">
        <f>+Kymenlaakso!AL138</f>
        <v>73613.737837902299</v>
      </c>
      <c r="N175" s="2"/>
      <c r="O175" s="2"/>
      <c r="P175" s="2"/>
      <c r="Y175" t="s">
        <v>277</v>
      </c>
      <c r="Z175" s="51">
        <f>+M180</f>
        <v>663.23300148542694</v>
      </c>
    </row>
    <row r="176" spans="1:26" x14ac:dyDescent="0.35">
      <c r="B176" t="s">
        <v>17</v>
      </c>
      <c r="C176" s="1">
        <f>+Kymenlaakso!AB139</f>
        <v>-4.6927801837244867E-3</v>
      </c>
      <c r="D176" s="1">
        <f>+Kymenlaakso!AC139</f>
        <v>-4.101796022732293E-3</v>
      </c>
      <c r="E176" s="1">
        <f>+Kymenlaakso!AD139</f>
        <v>-8.6353775586872124E-3</v>
      </c>
      <c r="F176" s="1">
        <f>+Kymenlaakso!AE139</f>
        <v>-5.038142857142857E-2</v>
      </c>
      <c r="G176" s="1">
        <f>+Kymenlaakso!AF139</f>
        <v>-4.1637489482178975E-3</v>
      </c>
      <c r="H176" s="1">
        <f>+Kymenlaakso!AG139</f>
        <v>-8.153195553662557E-3</v>
      </c>
      <c r="I176" s="1">
        <f>+Kymenlaakso!AH139</f>
        <v>-7.9114997029760218E-3</v>
      </c>
      <c r="J176" s="1">
        <f>+Kymenlaakso!AI139</f>
        <v>-1.3019871105726622E-2</v>
      </c>
      <c r="K176" s="1">
        <f>+Kymenlaakso!AJ139</f>
        <v>-1.3353690485394455E-2</v>
      </c>
      <c r="L176" s="1">
        <f>+Kymenlaakso!AK139</f>
        <v>-1.066408762238821E-2</v>
      </c>
      <c r="M176" s="1">
        <f>+Kymenlaakso!AL139</f>
        <v>-7.6585616422500677E-3</v>
      </c>
      <c r="N176" s="2"/>
      <c r="O176" s="2"/>
      <c r="P176" s="2"/>
      <c r="Y176" t="s">
        <v>278</v>
      </c>
      <c r="Z176" s="51">
        <f>+M181</f>
        <v>301.18426476989276</v>
      </c>
    </row>
    <row r="177" spans="1:26" x14ac:dyDescent="0.35">
      <c r="B177" t="s">
        <v>18</v>
      </c>
      <c r="C177" s="1">
        <f>+Kymenlaakso!AB140</f>
        <v>0.7768250185307648</v>
      </c>
      <c r="D177" s="1">
        <f>+Kymenlaakso!AC140</f>
        <v>0.55831396570392355</v>
      </c>
      <c r="E177" s="1">
        <f>+Kymenlaakso!AD140</f>
        <v>0.94530389871749942</v>
      </c>
      <c r="F177" s="1">
        <f>+Kymenlaakso!AE140</f>
        <v>15.501999999999999</v>
      </c>
      <c r="G177" s="1">
        <f>+Kymenlaakso!AF140</f>
        <v>0.61622907155809226</v>
      </c>
      <c r="H177" s="1">
        <f>+Kymenlaakso!AG140</f>
        <v>7.6788880092528823E-3</v>
      </c>
      <c r="I177" s="1">
        <f>+Kymenlaakso!AH140</f>
        <v>3.7717050494125715E-3</v>
      </c>
      <c r="J177" s="1">
        <f>+Kymenlaakso!AI140</f>
        <v>0.16321945347161745</v>
      </c>
      <c r="K177" s="1">
        <f>+Kymenlaakso!AJ140</f>
        <v>0</v>
      </c>
      <c r="L177" s="1">
        <f>+Kymenlaakso!AK140</f>
        <v>0</v>
      </c>
      <c r="M177" s="1">
        <f>+Kymenlaakso!AL140</f>
        <v>0</v>
      </c>
      <c r="N177" s="2"/>
      <c r="O177" s="2"/>
      <c r="P177" s="2"/>
      <c r="Y177" t="s">
        <v>23</v>
      </c>
      <c r="Z177" s="51">
        <f>+M182</f>
        <v>362.04873671553418</v>
      </c>
    </row>
    <row r="178" spans="1:26" x14ac:dyDescent="0.35">
      <c r="B178" t="s">
        <v>19</v>
      </c>
      <c r="C178" s="1">
        <f>+Kymenlaakso!AB141</f>
        <v>0.78048767562859589</v>
      </c>
      <c r="D178" s="1">
        <f>+Kymenlaakso!AC141</f>
        <v>0.56061348787879484</v>
      </c>
      <c r="E178" s="1">
        <f>+Kymenlaakso!AD141</f>
        <v>0.95353805988115126</v>
      </c>
      <c r="F178" s="1">
        <f>+Kymenlaakso!AE141</f>
        <v>16.324449064511615</v>
      </c>
      <c r="G178" s="1">
        <f>+Kymenlaakso!AF141</f>
        <v>0.61880562281925722</v>
      </c>
      <c r="H178" s="1">
        <f>+Kymenlaakso!AG141</f>
        <v>7.7420101318361797E-3</v>
      </c>
      <c r="I178" s="1">
        <f>+Kymenlaakso!AH141</f>
        <v>3.8017828533274509E-3</v>
      </c>
      <c r="J178" s="1">
        <f>+Kymenlaakso!AI141</f>
        <v>0.1653725831891614</v>
      </c>
      <c r="K178" s="1">
        <f>+Kymenlaakso!AJ141</f>
        <v>0</v>
      </c>
      <c r="L178" s="1">
        <f>+Kymenlaakso!AK141</f>
        <v>0</v>
      </c>
      <c r="M178" s="1">
        <f>+Kymenlaakso!AL141</f>
        <v>0</v>
      </c>
      <c r="N178" s="2"/>
      <c r="O178" s="2"/>
      <c r="P178" s="2"/>
      <c r="Y178" t="s">
        <v>272</v>
      </c>
      <c r="Z178" s="7">
        <f>+M183</f>
        <v>-0.54588468291635428</v>
      </c>
    </row>
    <row r="179" spans="1:26" x14ac:dyDescent="0.35">
      <c r="B179" t="s">
        <v>20</v>
      </c>
      <c r="C179" s="1">
        <f>+Kymenlaakso!AB142</f>
        <v>3.6626570978310902E-3</v>
      </c>
      <c r="D179" s="1">
        <f>+Kymenlaakso!AC142</f>
        <v>2.2995221748712824E-3</v>
      </c>
      <c r="E179" s="1">
        <f>+Kymenlaakso!AD142</f>
        <v>8.2341611636518319E-3</v>
      </c>
      <c r="F179" s="1">
        <f>+Kymenlaakso!AE142</f>
        <v>0.82244906451161626</v>
      </c>
      <c r="G179" s="1">
        <f>+Kymenlaakso!AF142</f>
        <v>2.576551261164961E-3</v>
      </c>
      <c r="H179" s="1">
        <f>+Kymenlaakso!AG142</f>
        <v>6.3122122583297337E-5</v>
      </c>
      <c r="I179" s="1">
        <f>+Kymenlaakso!AH142</f>
        <v>3.0077803914879426E-5</v>
      </c>
      <c r="J179" s="1">
        <f>+Kymenlaakso!AI142</f>
        <v>2.1531297175439446E-3</v>
      </c>
      <c r="K179" s="1">
        <f>+Kymenlaakso!AJ142</f>
        <v>0</v>
      </c>
      <c r="L179" s="1">
        <f>+Kymenlaakso!AK142</f>
        <v>0</v>
      </c>
      <c r="M179" s="1">
        <f>+Kymenlaakso!AL142</f>
        <v>0</v>
      </c>
      <c r="N179" s="2"/>
      <c r="O179" s="2"/>
      <c r="P179" s="2"/>
      <c r="Y179" t="str">
        <f>+B189</f>
        <v>Muutosprosentti turvepeltojen khk-päästöissä</v>
      </c>
      <c r="Z179" s="7">
        <f>+M189/100</f>
        <v>-0.27547565544646035</v>
      </c>
    </row>
    <row r="180" spans="1:26" x14ac:dyDescent="0.35">
      <c r="B180" t="s">
        <v>21</v>
      </c>
      <c r="C180" s="1">
        <f>+Kymenlaakso!AB143</f>
        <v>86.688954544360314</v>
      </c>
      <c r="D180" s="1">
        <f>+Kymenlaakso!AC143</f>
        <v>10.255463241887007</v>
      </c>
      <c r="E180" s="1">
        <f>+Kymenlaakso!AD143</f>
        <v>13.92404152394872</v>
      </c>
      <c r="F180" s="1">
        <f>+Kymenlaakso!AE143</f>
        <v>1</v>
      </c>
      <c r="G180" s="1">
        <f>+Kymenlaakso!AF143</f>
        <v>1.0926095980331174E-2</v>
      </c>
      <c r="H180" s="1">
        <f>+Kymenlaakso!AG143</f>
        <v>461.4486277814492</v>
      </c>
      <c r="I180" s="1">
        <f>+Kymenlaakso!AH143</f>
        <v>86.357339363836488</v>
      </c>
      <c r="J180" s="1">
        <f>+Kymenlaakso!AI143</f>
        <v>1.5394816068468122</v>
      </c>
      <c r="K180" s="1">
        <f>+Kymenlaakso!AJ143</f>
        <v>2.008167327118068</v>
      </c>
      <c r="L180" s="1">
        <f>+Kymenlaakso!AK143</f>
        <v>0</v>
      </c>
      <c r="M180" s="1">
        <f>+Kymenlaakso!AL143</f>
        <v>663.23300148542694</v>
      </c>
      <c r="N180" s="2"/>
      <c r="O180" s="2"/>
      <c r="P180" s="2"/>
    </row>
    <row r="181" spans="1:26" x14ac:dyDescent="0.35">
      <c r="B181" t="s">
        <v>22</v>
      </c>
      <c r="C181" s="1">
        <f>+Kymenlaakso!AB144</f>
        <v>45.123521099008713</v>
      </c>
      <c r="D181" s="1">
        <f>+Kymenlaakso!AC144</f>
        <v>6.0098133263555074</v>
      </c>
      <c r="E181" s="1">
        <f>+Kymenlaakso!AD144</f>
        <v>3.8712263247631098</v>
      </c>
      <c r="F181" s="1">
        <f>+Kymenlaakso!AE144</f>
        <v>0.59940000000000004</v>
      </c>
      <c r="G181" s="1">
        <f>+Kymenlaakso!AF144</f>
        <v>0</v>
      </c>
      <c r="H181" s="1">
        <f>+Kymenlaakso!AG144</f>
        <v>208.6445692864946</v>
      </c>
      <c r="I181" s="1">
        <f>+Kymenlaakso!AH144</f>
        <v>36.93573473327082</v>
      </c>
      <c r="J181" s="1">
        <f>+Kymenlaakso!AI144</f>
        <v>0</v>
      </c>
      <c r="K181" s="1">
        <f>+Kymenlaakso!AJ144</f>
        <v>0</v>
      </c>
      <c r="L181" s="1">
        <f>+Kymenlaakso!AK144</f>
        <v>0</v>
      </c>
      <c r="M181" s="1">
        <f>+Kymenlaakso!AL144</f>
        <v>301.18426476989276</v>
      </c>
      <c r="N181" s="2"/>
      <c r="O181" s="2"/>
      <c r="P181" s="2"/>
    </row>
    <row r="182" spans="1:26" x14ac:dyDescent="0.35">
      <c r="B182" t="s">
        <v>23</v>
      </c>
      <c r="C182" s="1">
        <f>+Kymenlaakso!AB145</f>
        <v>41.565433445351601</v>
      </c>
      <c r="D182" s="1">
        <f>+Kymenlaakso!AC145</f>
        <v>4.2456499155314997</v>
      </c>
      <c r="E182" s="1">
        <f>+Kymenlaakso!AD145</f>
        <v>10.052815199185609</v>
      </c>
      <c r="F182" s="1">
        <f>+Kymenlaakso!AE145</f>
        <v>0.40059999999999996</v>
      </c>
      <c r="G182" s="1">
        <f>+Kymenlaakso!AF145</f>
        <v>1.0926095980331174E-2</v>
      </c>
      <c r="H182" s="1">
        <f>+Kymenlaakso!AG145</f>
        <v>252.8040584949546</v>
      </c>
      <c r="I182" s="1">
        <f>+Kymenlaakso!AH145</f>
        <v>49.421604630565668</v>
      </c>
      <c r="J182" s="1">
        <f>+Kymenlaakso!AI145</f>
        <v>1.5394816068468122</v>
      </c>
      <c r="K182" s="1">
        <f>+Kymenlaakso!AJ145</f>
        <v>2.008167327118068</v>
      </c>
      <c r="L182" s="1">
        <f>+Kymenlaakso!AK145</f>
        <v>0</v>
      </c>
      <c r="M182" s="1">
        <f>+Kymenlaakso!AL145</f>
        <v>362.04873671553418</v>
      </c>
      <c r="N182" s="1">
        <f>+Kymenlaakso!AM145</f>
        <v>3.6204873671553419</v>
      </c>
      <c r="O182" s="1">
        <f>+Kymenlaakso!AN145</f>
        <v>1.810243683577671</v>
      </c>
      <c r="P182" s="2"/>
    </row>
    <row r="183" spans="1:26" x14ac:dyDescent="0.35">
      <c r="B183" t="s">
        <v>24</v>
      </c>
      <c r="C183" s="1">
        <f>+Kymenlaakso!AB146</f>
        <v>-0.47947784886576078</v>
      </c>
      <c r="D183" s="1">
        <f>+Kymenlaakso!AC146</f>
        <v>-0.41398909199837369</v>
      </c>
      <c r="E183" s="1">
        <f>+Kymenlaakso!AD146</f>
        <v>-0.72197538206814615</v>
      </c>
      <c r="F183" s="1">
        <f>+Kymenlaakso!AE146</f>
        <v>-0.40059999999999996</v>
      </c>
      <c r="G183" s="1">
        <f>+Kymenlaakso!AF146</f>
        <v>-1</v>
      </c>
      <c r="H183" s="1">
        <f>+Kymenlaakso!AG146</f>
        <v>-0.54784875991588688</v>
      </c>
      <c r="I183" s="1">
        <f>+Kymenlaakso!AH146</f>
        <v>-0.57229188618636107</v>
      </c>
      <c r="J183" s="1">
        <f>+Kymenlaakso!AI146</f>
        <v>-1</v>
      </c>
      <c r="K183" s="1">
        <f>+Kymenlaakso!AJ146</f>
        <v>0</v>
      </c>
      <c r="L183" s="1">
        <f>+Kymenlaakso!AK146</f>
        <v>0</v>
      </c>
      <c r="M183" s="1">
        <f>+Kymenlaakso!AL146</f>
        <v>-0.54588468291635428</v>
      </c>
      <c r="N183" s="1"/>
      <c r="O183" s="1"/>
      <c r="P183" s="2"/>
    </row>
    <row r="184" spans="1:26" x14ac:dyDescent="0.35">
      <c r="N184" s="1">
        <f>+Kymenlaakso!AM147</f>
        <v>6.5242022810845768</v>
      </c>
      <c r="O184" s="1">
        <f>+Kymenlaakso!AN147</f>
        <v>3.2621011405422884</v>
      </c>
      <c r="P184" s="1">
        <f>+Kymenlaakso!AO147</f>
        <v>3.2621011405422884</v>
      </c>
    </row>
    <row r="185" spans="1:26" x14ac:dyDescent="0.35">
      <c r="C185" t="s">
        <v>0</v>
      </c>
      <c r="D185" t="s">
        <v>1</v>
      </c>
      <c r="E185" t="s">
        <v>2</v>
      </c>
      <c r="F185" t="s">
        <v>3</v>
      </c>
      <c r="G185" t="s">
        <v>4</v>
      </c>
      <c r="H185" t="s">
        <v>5</v>
      </c>
      <c r="I185" t="s">
        <v>6</v>
      </c>
      <c r="J185" t="s">
        <v>7</v>
      </c>
      <c r="K185" t="s">
        <v>8</v>
      </c>
      <c r="L185" t="s">
        <v>9</v>
      </c>
      <c r="M185" t="s">
        <v>10</v>
      </c>
      <c r="N185" t="s">
        <v>51</v>
      </c>
      <c r="O185" t="s">
        <v>52</v>
      </c>
    </row>
    <row r="186" spans="1:26" x14ac:dyDescent="0.35">
      <c r="B186" t="s">
        <v>25</v>
      </c>
      <c r="C186" s="2">
        <f>+Kymenlaakso!AB149</f>
        <v>6.6275592380849995</v>
      </c>
      <c r="D186" s="2">
        <f>+Kymenlaakso!AC149</f>
        <v>1.6348239169851244</v>
      </c>
      <c r="E186" s="2">
        <f>+Kymenlaakso!AD149</f>
        <v>0.53811850900517222</v>
      </c>
      <c r="F186" s="2">
        <f>+Kymenlaakso!AE149</f>
        <v>0.06</v>
      </c>
      <c r="G186" s="2">
        <f>+Kymenlaakso!AF149</f>
        <v>0.49743831118360682</v>
      </c>
      <c r="H186" s="2">
        <f>+Kymenlaakso!AG149</f>
        <v>27.062105003469309</v>
      </c>
      <c r="I186" s="2">
        <f>+Kymenlaakso!AH149</f>
        <v>5.0928160901761741</v>
      </c>
      <c r="J186" s="2">
        <f>+Kymenlaakso!AI149</f>
        <v>0.51209252321260335</v>
      </c>
      <c r="K186" s="2">
        <f>+Kymenlaakso!AJ149</f>
        <v>0.91713096468917132</v>
      </c>
      <c r="L186" s="2">
        <f>+Kymenlaakso!AK149</f>
        <v>1.5231988118778803</v>
      </c>
      <c r="M186" s="2">
        <f>+Kymenlaakso!AL149</f>
        <v>44.465283368684041</v>
      </c>
      <c r="N186" s="2">
        <f>+Kymenlaakso!AM149</f>
        <v>44.465283368684041</v>
      </c>
      <c r="O186" s="2">
        <f>+Kymenlaakso!AN149</f>
        <v>44.465283368684041</v>
      </c>
    </row>
    <row r="187" spans="1:26" x14ac:dyDescent="0.35">
      <c r="B187" t="s">
        <v>26</v>
      </c>
      <c r="C187" s="2">
        <f>+Kymenlaakso!AB150</f>
        <v>5.1216024867010281</v>
      </c>
      <c r="D187" s="2">
        <f>+Kymenlaakso!AC150</f>
        <v>1.1552400015382285</v>
      </c>
      <c r="E187" s="2">
        <f>+Kymenlaakso!AD150</f>
        <v>0.30713710591983434</v>
      </c>
      <c r="F187" s="2">
        <f>+Kymenlaakso!AE150</f>
        <v>5.3978800000000007E-2</v>
      </c>
      <c r="G187" s="2">
        <f>+Kymenlaakso!AF150</f>
        <v>0.46142501591840518</v>
      </c>
      <c r="H187" s="2">
        <f>+Kymenlaakso!AG150</f>
        <v>18.308342429226411</v>
      </c>
      <c r="I187" s="2">
        <f>+Kymenlaakso!AH150</f>
        <v>4.2113752287832202</v>
      </c>
      <c r="J187" s="2">
        <f>+Kymenlaakso!AI150</f>
        <v>0.26512910330490791</v>
      </c>
      <c r="K187" s="2">
        <f>+Kymenlaakso!AJ150</f>
        <v>0.89674070646174286</v>
      </c>
      <c r="L187" s="2">
        <f>+Kymenlaakso!AK150</f>
        <v>1.4352094102294348</v>
      </c>
      <c r="M187" s="2">
        <f>+Kymenlaakso!AL150</f>
        <v>32.216180288083216</v>
      </c>
      <c r="N187" s="2">
        <f>+Kymenlaakso!AM150</f>
        <v>35.478281428625507</v>
      </c>
      <c r="O187" s="2">
        <f>+Kymenlaakso!AN150</f>
        <v>38.740382569167792</v>
      </c>
    </row>
    <row r="188" spans="1:26" x14ac:dyDescent="0.35">
      <c r="B188" t="s">
        <v>27</v>
      </c>
      <c r="C188" s="2">
        <f>+Kymenlaakso!AB151</f>
        <v>-1.5059567513839713</v>
      </c>
      <c r="D188" s="2">
        <f>+Kymenlaakso!AC151</f>
        <v>-0.47958391544689594</v>
      </c>
      <c r="E188" s="2">
        <f>+Kymenlaakso!AD151</f>
        <v>-0.23098140308533788</v>
      </c>
      <c r="F188" s="2">
        <f>+Kymenlaakso!AE151</f>
        <v>-6.0211999999999904E-3</v>
      </c>
      <c r="G188" s="2">
        <f>+Kymenlaakso!AF151</f>
        <v>-3.6013295265201639E-2</v>
      </c>
      <c r="H188" s="2">
        <f>+Kymenlaakso!AG151</f>
        <v>-8.7537625742428986</v>
      </c>
      <c r="I188" s="2">
        <f>+Kymenlaakso!AH151</f>
        <v>-0.88144086139295386</v>
      </c>
      <c r="J188" s="2">
        <f>+Kymenlaakso!AI151</f>
        <v>-0.24696341990769544</v>
      </c>
      <c r="K188" s="2">
        <f>+Kymenlaakso!AJ151</f>
        <v>-2.0390258227428459E-2</v>
      </c>
      <c r="L188" s="2">
        <f>+Kymenlaakso!AK151</f>
        <v>-8.7989401648445487E-2</v>
      </c>
      <c r="M188" s="2">
        <f>+Kymenlaakso!AL151</f>
        <v>-12.249103080600829</v>
      </c>
      <c r="N188" s="2">
        <f>+Kymenlaakso!AM151</f>
        <v>-8.9870019400585335</v>
      </c>
      <c r="O188" s="2">
        <f>+Kymenlaakso!AN151</f>
        <v>-5.7249007995162486</v>
      </c>
    </row>
    <row r="189" spans="1:26" x14ac:dyDescent="0.35">
      <c r="B189" t="s">
        <v>281</v>
      </c>
      <c r="C189" s="2">
        <f>+Kymenlaakso!AB152</f>
        <v>-22.722644902667216</v>
      </c>
      <c r="D189" s="2">
        <f>+Kymenlaakso!AC152</f>
        <v>-29.335508886567123</v>
      </c>
      <c r="E189" s="2">
        <f>+Kymenlaakso!AD152</f>
        <v>-42.923891154079918</v>
      </c>
      <c r="F189" s="2">
        <f>+Kymenlaakso!AE152</f>
        <v>-10.035333333333318</v>
      </c>
      <c r="G189" s="2">
        <f>+Kymenlaakso!AF152</f>
        <v>-7.2397510315422737</v>
      </c>
      <c r="H189" s="2">
        <f>+Kymenlaakso!AG152</f>
        <v>-32.346938913734476</v>
      </c>
      <c r="I189" s="2">
        <f>+Kymenlaakso!AH152</f>
        <v>-17.307533706022014</v>
      </c>
      <c r="J189" s="2">
        <f>+Kymenlaakso!AI152</f>
        <v>-48.226327999943216</v>
      </c>
      <c r="K189" s="2">
        <f>+Kymenlaakso!AJ152</f>
        <v>-2.2232657071325694</v>
      </c>
      <c r="L189" s="2">
        <f>+Kymenlaakso!AK152</f>
        <v>-5.7766196350932999</v>
      </c>
      <c r="M189" s="2">
        <f>+Kymenlaakso!AL152</f>
        <v>-27.547565544646034</v>
      </c>
      <c r="N189" s="2">
        <f>+Kymenlaakso!AM152</f>
        <v>-20.211277786183835</v>
      </c>
      <c r="O189" s="2">
        <f>+Kymenlaakso!AN152</f>
        <v>-12.874990027721662</v>
      </c>
    </row>
    <row r="191" spans="1:26" x14ac:dyDescent="0.35">
      <c r="A191" t="s">
        <v>38</v>
      </c>
      <c r="Y191" t="str">
        <f>+A191</f>
        <v>Kanta-Häme</v>
      </c>
    </row>
    <row r="192" spans="1:26" x14ac:dyDescent="0.35">
      <c r="C192" t="s">
        <v>0</v>
      </c>
      <c r="D192" t="s">
        <v>1</v>
      </c>
      <c r="E192" t="s">
        <v>2</v>
      </c>
      <c r="F192" t="s">
        <v>3</v>
      </c>
      <c r="G192" t="s">
        <v>4</v>
      </c>
      <c r="H192" t="s">
        <v>5</v>
      </c>
      <c r="I192" t="s">
        <v>6</v>
      </c>
      <c r="J192" t="s">
        <v>7</v>
      </c>
      <c r="K192" t="s">
        <v>8</v>
      </c>
      <c r="L192" t="s">
        <v>9</v>
      </c>
      <c r="M192" t="s">
        <v>10</v>
      </c>
      <c r="N192" t="s">
        <v>50</v>
      </c>
      <c r="Z192" s="50" t="s">
        <v>270</v>
      </c>
    </row>
    <row r="193" spans="2:26" x14ac:dyDescent="0.35">
      <c r="B193" t="s">
        <v>30</v>
      </c>
      <c r="C193" s="2">
        <f>+KantaHame!AB129</f>
        <v>11399.801676076231</v>
      </c>
      <c r="D193" s="2">
        <f>+KantaHame!AC129</f>
        <v>7517.0660634386204</v>
      </c>
      <c r="E193" s="2">
        <f>+KantaHame!AD129</f>
        <v>7157.393307066186</v>
      </c>
      <c r="F193" s="2">
        <f>+KantaHame!AE129</f>
        <v>1553.4400729050567</v>
      </c>
      <c r="G193" s="2">
        <f>+KantaHame!AF129</f>
        <v>877.91740426316665</v>
      </c>
      <c r="H193" s="2">
        <f>+KantaHame!AG129</f>
        <v>50831.290018590349</v>
      </c>
      <c r="I193" s="2">
        <f>+KantaHame!AH129</f>
        <v>23643.775129016081</v>
      </c>
      <c r="J193" s="2">
        <f>+KantaHame!AI129</f>
        <v>1148.734264841203</v>
      </c>
      <c r="K193" s="2">
        <f>+KantaHame!AJ129</f>
        <v>41.040799368499606</v>
      </c>
      <c r="L193" s="2">
        <f>+KantaHame!AK129</f>
        <v>1463.4365367288215</v>
      </c>
      <c r="M193" s="2">
        <f>+KantaHame!AL129</f>
        <v>105633.8952722942</v>
      </c>
      <c r="Y193" t="s">
        <v>279</v>
      </c>
      <c r="Z193" s="51">
        <f>+M193</f>
        <v>105633.8952722942</v>
      </c>
    </row>
    <row r="194" spans="2:26" ht="15.5" x14ac:dyDescent="0.35">
      <c r="B194" s="5" t="s">
        <v>269</v>
      </c>
      <c r="C194" s="2">
        <f>+KantaHame!AB130</f>
        <v>0</v>
      </c>
      <c r="D194" s="2">
        <f>+KantaHame!AC130</f>
        <v>0</v>
      </c>
      <c r="E194" s="2">
        <f>+KantaHame!AD130</f>
        <v>0</v>
      </c>
      <c r="F194" s="2">
        <f>+KantaHame!AE130</f>
        <v>0</v>
      </c>
      <c r="G194" s="2">
        <f>+KantaHame!AF130</f>
        <v>0</v>
      </c>
      <c r="H194" s="2">
        <f>+KantaHame!AG130</f>
        <v>0</v>
      </c>
      <c r="I194" s="2">
        <f>+KantaHame!AH130</f>
        <v>0</v>
      </c>
      <c r="J194" s="2">
        <f>+KantaHame!AI130</f>
        <v>0</v>
      </c>
      <c r="K194" s="2">
        <f>+KantaHame!AJ130</f>
        <v>0</v>
      </c>
      <c r="L194" s="2">
        <f>+KantaHame!AK130</f>
        <v>0</v>
      </c>
      <c r="M194" s="2">
        <f>+KantaHame!AL130</f>
        <v>0</v>
      </c>
      <c r="Y194" t="str">
        <f>+B197</f>
        <v>Turvepeltoa viljelyssä yhteensä 2050</v>
      </c>
      <c r="Z194" s="3">
        <f>+M197</f>
        <v>4345.2091914611792</v>
      </c>
    </row>
    <row r="195" spans="2:26" ht="15.5" x14ac:dyDescent="0.35">
      <c r="B195" s="5" t="s">
        <v>282</v>
      </c>
      <c r="C195" s="2">
        <f>+KantaHame!AB131</f>
        <v>227.14211897479183</v>
      </c>
      <c r="D195" s="2">
        <f>+KantaHame!AC131</f>
        <v>205.27412400738524</v>
      </c>
      <c r="E195" s="2">
        <f>+KantaHame!AD131</f>
        <v>97.620014142895485</v>
      </c>
      <c r="F195" s="2">
        <f>+KantaHame!AE131</f>
        <v>9.5375109424336841</v>
      </c>
      <c r="G195" s="2">
        <f>+KantaHame!AF131</f>
        <v>19.931200950598093</v>
      </c>
      <c r="H195" s="2">
        <f>+KantaHame!AG131</f>
        <v>860.39264304298501</v>
      </c>
      <c r="I195" s="2">
        <f>+KantaHame!AH131</f>
        <v>414.50548922579696</v>
      </c>
      <c r="J195" s="2">
        <f>+KantaHame!AI131</f>
        <v>21.869639440449905</v>
      </c>
      <c r="K195" s="2">
        <f>+KantaHame!AJ131</f>
        <v>1.6712128467244569</v>
      </c>
      <c r="L195" s="2">
        <f>+KantaHame!AK131</f>
        <v>58.317849536051831</v>
      </c>
      <c r="M195" s="2">
        <f>+KantaHame!AL131</f>
        <v>1916.2618031101122</v>
      </c>
      <c r="Y195" t="s">
        <v>280</v>
      </c>
      <c r="Z195" s="7">
        <f>+Z194/Z193</f>
        <v>4.1134611009661842E-2</v>
      </c>
    </row>
    <row r="196" spans="2:26" ht="15.5" x14ac:dyDescent="0.35">
      <c r="B196" s="5" t="s">
        <v>61</v>
      </c>
      <c r="C196" s="2">
        <f>+KantaHame!AB132</f>
        <v>273.93809740287264</v>
      </c>
      <c r="D196" s="2">
        <f>+KantaHame!AC132</f>
        <v>268.29452686569982</v>
      </c>
      <c r="E196" s="2">
        <f>+KantaHame!AD132</f>
        <v>85.644965195440747</v>
      </c>
      <c r="F196" s="2">
        <f>+KantaHame!AE132</f>
        <v>9.0185371854323364</v>
      </c>
      <c r="G196" s="2">
        <f>+KantaHame!AF132</f>
        <v>36.608162521620699</v>
      </c>
      <c r="H196" s="2">
        <f>+KantaHame!AG132</f>
        <v>1100.2085514584605</v>
      </c>
      <c r="I196" s="2">
        <f>+KantaHame!AH132</f>
        <v>550.33527205706889</v>
      </c>
      <c r="J196" s="2">
        <f>+KantaHame!AI132</f>
        <v>31.669461214869536</v>
      </c>
      <c r="K196" s="2">
        <f>+KantaHame!AJ132</f>
        <v>1.540748180847147</v>
      </c>
      <c r="L196" s="2">
        <f>+KantaHame!AK132</f>
        <v>71.68906626875453</v>
      </c>
      <c r="M196" s="2">
        <f>+KantaHame!AL132</f>
        <v>2428.9473883510673</v>
      </c>
      <c r="Y196" t="s">
        <v>273</v>
      </c>
      <c r="Z196" s="51">
        <f t="shared" ref="Z196:Z201" si="7">+M198</f>
        <v>367.03522299785755</v>
      </c>
    </row>
    <row r="197" spans="2:26" ht="15.5" x14ac:dyDescent="0.35">
      <c r="B197" s="5" t="s">
        <v>62</v>
      </c>
      <c r="C197" s="2">
        <f>+KantaHame!AB133</f>
        <v>501.08021637766444</v>
      </c>
      <c r="D197" s="2">
        <f>+KantaHame!AC133</f>
        <v>473.56865087308506</v>
      </c>
      <c r="E197" s="2">
        <f>+KantaHame!AD133</f>
        <v>183.26497933833622</v>
      </c>
      <c r="F197" s="2">
        <f>+KantaHame!AE133</f>
        <v>18.556048127866021</v>
      </c>
      <c r="G197" s="2">
        <f>+KantaHame!AF133</f>
        <v>56.539363472218795</v>
      </c>
      <c r="H197" s="2">
        <f>+KantaHame!AG133</f>
        <v>1960.6011945014457</v>
      </c>
      <c r="I197" s="2">
        <f>+KantaHame!AH133</f>
        <v>964.84076128286586</v>
      </c>
      <c r="J197" s="2">
        <f>+KantaHame!AI133</f>
        <v>53.539100655319444</v>
      </c>
      <c r="K197" s="2">
        <f>+KantaHame!AJ133</f>
        <v>3.2119610275716042</v>
      </c>
      <c r="L197" s="2">
        <f>+KantaHame!AK133</f>
        <v>130.00691580480637</v>
      </c>
      <c r="M197" s="2">
        <f>+KantaHame!AL133</f>
        <v>4345.2091914611792</v>
      </c>
      <c r="Y197" t="s">
        <v>13</v>
      </c>
      <c r="Z197" s="51">
        <f t="shared" si="7"/>
        <v>1006.0845430416978</v>
      </c>
    </row>
    <row r="198" spans="2:26" x14ac:dyDescent="0.35">
      <c r="B198" t="s">
        <v>12</v>
      </c>
      <c r="C198" s="2">
        <f>+KantaHame!AB134</f>
        <v>55.069866329915499</v>
      </c>
      <c r="D198" s="2">
        <f>+KantaHame!AC134</f>
        <v>53.183964919373913</v>
      </c>
      <c r="E198" s="2">
        <f>+KantaHame!AD134</f>
        <v>2.4792400469287799</v>
      </c>
      <c r="F198" s="2">
        <f>+KantaHame!AE134</f>
        <v>0</v>
      </c>
      <c r="G198" s="2">
        <f>+KantaHame!AF134</f>
        <v>12.761065527891533</v>
      </c>
      <c r="H198" s="2">
        <f>+KantaHame!AG134</f>
        <v>142.81525996041503</v>
      </c>
      <c r="I198" s="2">
        <f>+KantaHame!AH134</f>
        <v>84.41418342904916</v>
      </c>
      <c r="J198" s="2">
        <f>+KantaHame!AI134</f>
        <v>1.3062318549129117</v>
      </c>
      <c r="K198" s="2">
        <f>+KantaHame!AJ134</f>
        <v>0</v>
      </c>
      <c r="L198" s="2">
        <f>+KantaHame!AK134</f>
        <v>15.005410929370644</v>
      </c>
      <c r="M198" s="2">
        <f>+KantaHame!AL134</f>
        <v>367.03522299785755</v>
      </c>
      <c r="Y198" t="s">
        <v>274</v>
      </c>
      <c r="Z198" s="51">
        <f t="shared" si="7"/>
        <v>1155.3575023754577</v>
      </c>
    </row>
    <row r="199" spans="2:26" x14ac:dyDescent="0.35">
      <c r="B199" t="s">
        <v>13</v>
      </c>
      <c r="C199" s="2">
        <f>+KantaHame!AB135</f>
        <v>181.71369517983348</v>
      </c>
      <c r="D199" s="2">
        <f>+KantaHame!AC135</f>
        <v>153.95559300553893</v>
      </c>
      <c r="E199" s="2">
        <f>+KantaHame!AD135</f>
        <v>19.5240028285791</v>
      </c>
      <c r="F199" s="2">
        <f>+KantaHame!AE135</f>
        <v>1.9075021884867369</v>
      </c>
      <c r="G199" s="2">
        <f>+KantaHame!AF135</f>
        <v>9.9656004752990466</v>
      </c>
      <c r="H199" s="2">
        <f>+KantaHame!AG135</f>
        <v>473.21595367364171</v>
      </c>
      <c r="I199" s="2">
        <f>+KantaHame!AH135</f>
        <v>165.8021956903188</v>
      </c>
      <c r="J199" s="2">
        <f>+KantaHame!AI135</f>
        <v>0</v>
      </c>
      <c r="K199" s="2">
        <f>+KantaHame!AJ135</f>
        <v>0</v>
      </c>
      <c r="L199" s="2">
        <f>+KantaHame!AK135</f>
        <v>0</v>
      </c>
      <c r="M199" s="2">
        <f>+KantaHame!AL135</f>
        <v>1006.0845430416978</v>
      </c>
      <c r="N199" s="2">
        <f>+KantaHame!AM135</f>
        <v>10.060845430416977</v>
      </c>
      <c r="O199" s="2">
        <f>+KantaHame!AN135</f>
        <v>5.0304227152084886</v>
      </c>
      <c r="P199" s="2"/>
      <c r="Y199" t="s">
        <v>275</v>
      </c>
      <c r="Z199" s="51">
        <f t="shared" si="7"/>
        <v>1317.7685208613909</v>
      </c>
    </row>
    <row r="200" spans="2:26" x14ac:dyDescent="0.35">
      <c r="B200" t="s">
        <v>14</v>
      </c>
      <c r="C200" s="2">
        <f>+KantaHame!AB136</f>
        <v>109.36351858313887</v>
      </c>
      <c r="D200" s="2">
        <f>+KantaHame!AC136</f>
        <v>102.88943028016237</v>
      </c>
      <c r="E200" s="2">
        <f>+KantaHame!AD136</f>
        <v>38.820224948292172</v>
      </c>
      <c r="F200" s="2">
        <f>+KantaHame!AE136</f>
        <v>4.0181148244848979</v>
      </c>
      <c r="G200" s="2">
        <f>+KantaHame!AF136</f>
        <v>10.851017592440206</v>
      </c>
      <c r="H200" s="2">
        <f>+KantaHame!AG136</f>
        <v>521.04270977233546</v>
      </c>
      <c r="I200" s="2">
        <f>+KantaHame!AH136</f>
        <v>315.15376762620991</v>
      </c>
      <c r="J200" s="2">
        <f>+KantaHame!AI136</f>
        <v>15.557298044947206</v>
      </c>
      <c r="K200" s="2">
        <f>+KantaHame!AJ136</f>
        <v>1.0316324462428312</v>
      </c>
      <c r="L200" s="2">
        <f>+KantaHame!AK136</f>
        <v>36.629788257203742</v>
      </c>
      <c r="M200" s="2">
        <f>+KantaHame!AL136</f>
        <v>1155.3575023754577</v>
      </c>
      <c r="N200" s="2"/>
      <c r="O200" s="2"/>
      <c r="P200" s="2"/>
      <c r="Y200" t="s">
        <v>276</v>
      </c>
      <c r="Z200" s="51">
        <f t="shared" si="7"/>
        <v>104316.12675143281</v>
      </c>
    </row>
    <row r="201" spans="2:26" x14ac:dyDescent="0.35">
      <c r="B201" t="s">
        <v>15</v>
      </c>
      <c r="C201" s="2">
        <f>+KantaHame!AB137</f>
        <v>110.41263238168256</v>
      </c>
      <c r="D201" s="2">
        <f>+KantaHame!AC137</f>
        <v>105.24634736465227</v>
      </c>
      <c r="E201" s="2">
        <f>+KantaHame!AD137</f>
        <v>41.635996698734168</v>
      </c>
      <c r="F201" s="2">
        <f>+KantaHame!AE137</f>
        <v>4.0538189823879041</v>
      </c>
      <c r="G201" s="2">
        <f>+KantaHame!AF137</f>
        <v>18.240880959322382</v>
      </c>
      <c r="H201" s="2">
        <f>+KantaHame!AG137</f>
        <v>666.72578649854859</v>
      </c>
      <c r="I201" s="2">
        <f>+KantaHame!AH137</f>
        <v>318.05865862509614</v>
      </c>
      <c r="J201" s="2">
        <f>+KantaHame!AI137</f>
        <v>12.555944007519335</v>
      </c>
      <c r="K201" s="2">
        <f>+KantaHame!AJ137</f>
        <v>0.70205703015349397</v>
      </c>
      <c r="L201" s="2">
        <f>+KantaHame!AK137</f>
        <v>40.136398313294016</v>
      </c>
      <c r="M201" s="2">
        <f>+KantaHame!AL137</f>
        <v>1317.7685208613909</v>
      </c>
      <c r="N201" s="2"/>
      <c r="O201" s="2"/>
      <c r="P201" s="2"/>
      <c r="Y201" t="s">
        <v>17</v>
      </c>
      <c r="Z201" s="7">
        <f t="shared" si="7"/>
        <v>-1.2474864412266135E-2</v>
      </c>
    </row>
    <row r="202" spans="2:26" x14ac:dyDescent="0.35">
      <c r="B202" t="s">
        <v>16</v>
      </c>
      <c r="C202" s="2">
        <f>+KantaHame!AB138</f>
        <v>11289.389043694549</v>
      </c>
      <c r="D202" s="2">
        <f>+KantaHame!AC138</f>
        <v>7411.8197160739683</v>
      </c>
      <c r="E202" s="2">
        <f>+KantaHame!AD138</f>
        <v>7115.7573103674522</v>
      </c>
      <c r="F202" s="2">
        <f>+KantaHame!AE138</f>
        <v>1549.3862539226689</v>
      </c>
      <c r="G202" s="2">
        <f>+KantaHame!AF138</f>
        <v>859.67652330384431</v>
      </c>
      <c r="H202" s="2">
        <f>+KantaHame!AG138</f>
        <v>50164.564232091798</v>
      </c>
      <c r="I202" s="2">
        <f>+KantaHame!AH138</f>
        <v>23325.716470390984</v>
      </c>
      <c r="J202" s="2">
        <f>+KantaHame!AI138</f>
        <v>1136.1783208336835</v>
      </c>
      <c r="K202" s="2">
        <f>+KantaHame!AJ138</f>
        <v>40.338742338346108</v>
      </c>
      <c r="L202" s="2">
        <f>+KantaHame!AK138</f>
        <v>1423.3001384155275</v>
      </c>
      <c r="M202" s="2">
        <f>+KantaHame!AL138</f>
        <v>104316.12675143281</v>
      </c>
      <c r="N202" s="2"/>
      <c r="O202" s="2"/>
      <c r="P202" s="2"/>
      <c r="Y202" t="s">
        <v>277</v>
      </c>
      <c r="Z202" s="51">
        <f>+M207</f>
        <v>1999.0412550360886</v>
      </c>
    </row>
    <row r="203" spans="2:26" x14ac:dyDescent="0.35">
      <c r="B203" t="s">
        <v>17</v>
      </c>
      <c r="C203" s="2">
        <f>+KantaHame!AB139</f>
        <v>-9.6854871267976449E-3</v>
      </c>
      <c r="D203" s="2">
        <f>+KantaHame!AC139</f>
        <v>-1.4000987416692754E-2</v>
      </c>
      <c r="E203" s="2">
        <f>+KantaHame!AD139</f>
        <v>-5.8172011670266522E-3</v>
      </c>
      <c r="F203" s="2">
        <f>+KantaHame!AE139</f>
        <v>-2.609575388902476E-3</v>
      </c>
      <c r="G203" s="2">
        <f>+KantaHame!AF139</f>
        <v>-2.0777445430224608E-2</v>
      </c>
      <c r="H203" s="2">
        <f>+KantaHame!AG139</f>
        <v>-1.3116444344707941E-2</v>
      </c>
      <c r="I203" s="2">
        <f>+KantaHame!AH139</f>
        <v>-1.3452109778982318E-2</v>
      </c>
      <c r="J203" s="2">
        <f>+KantaHame!AI139</f>
        <v>-1.0930242434489429E-2</v>
      </c>
      <c r="K203" s="2">
        <f>+KantaHame!AJ139</f>
        <v>-1.7106319588218104E-2</v>
      </c>
      <c r="L203" s="2">
        <f>+KantaHame!AK139</f>
        <v>-2.7426128367007824E-2</v>
      </c>
      <c r="M203" s="2">
        <f>+KantaHame!AL139</f>
        <v>-1.2474864412266135E-2</v>
      </c>
      <c r="N203" s="2"/>
      <c r="O203" s="2"/>
      <c r="P203" s="2"/>
      <c r="Y203" t="s">
        <v>278</v>
      </c>
      <c r="Z203" s="51">
        <f>+M208</f>
        <v>527.13491040543863</v>
      </c>
    </row>
    <row r="204" spans="2:26" x14ac:dyDescent="0.35">
      <c r="B204" t="s">
        <v>18</v>
      </c>
      <c r="C204" s="2">
        <f>+KantaHame!AB140</f>
        <v>0.76354837104464302</v>
      </c>
      <c r="D204" s="2">
        <f>+KantaHame!AC140</f>
        <v>0.73862115260700001</v>
      </c>
      <c r="E204" s="2">
        <f>+KantaHame!AD140</f>
        <v>1.2570079097257025</v>
      </c>
      <c r="F204" s="2">
        <f>+KantaHame!AE140</f>
        <v>1.7336349479923563</v>
      </c>
      <c r="G204" s="2">
        <f>+KantaHame!AF140</f>
        <v>0.95068168821700716</v>
      </c>
      <c r="H204" s="2">
        <f>+KantaHame!AG140</f>
        <v>8.5672427325911259E-3</v>
      </c>
      <c r="I204" s="2">
        <f>+KantaHame!AH140</f>
        <v>2.065710730773326E-2</v>
      </c>
      <c r="J204" s="2">
        <f>+KantaHame!AI140</f>
        <v>0.26252198548433453</v>
      </c>
      <c r="K204" s="2">
        <f>+KantaHame!AJ140</f>
        <v>0</v>
      </c>
      <c r="L204" s="2">
        <f>+KantaHame!AK140</f>
        <v>0</v>
      </c>
      <c r="M204" s="2">
        <f>+KantaHame!AL140</f>
        <v>0</v>
      </c>
      <c r="N204" s="2"/>
      <c r="O204" s="2"/>
      <c r="P204" s="2"/>
      <c r="Y204" t="s">
        <v>23</v>
      </c>
      <c r="Z204" s="51">
        <f>+M209</f>
        <v>1471.90634463065</v>
      </c>
    </row>
    <row r="205" spans="2:26" x14ac:dyDescent="0.35">
      <c r="B205" t="s">
        <v>19</v>
      </c>
      <c r="C205" s="2">
        <f>+KantaHame!AB141</f>
        <v>0.77101603694502852</v>
      </c>
      <c r="D205" s="2">
        <f>+KantaHame!AC141</f>
        <v>0.74910942422936122</v>
      </c>
      <c r="E205" s="2">
        <f>+KantaHame!AD141</f>
        <v>1.2643629634321252</v>
      </c>
      <c r="F205" s="2">
        <f>+KantaHame!AE141</f>
        <v>1.738170835827239</v>
      </c>
      <c r="G205" s="2">
        <f>+KantaHame!AF141</f>
        <v>0.97085354476408292</v>
      </c>
      <c r="H205" s="2">
        <f>+KantaHame!AG141</f>
        <v>8.6811080025570638E-3</v>
      </c>
      <c r="I205" s="2">
        <f>+KantaHame!AH141</f>
        <v>2.0938778048681873E-2</v>
      </c>
      <c r="J205" s="2">
        <f>+KantaHame!AI141</f>
        <v>0.26542312458375467</v>
      </c>
      <c r="K205" s="2">
        <f>+KantaHame!AJ141</f>
        <v>0</v>
      </c>
      <c r="L205" s="2">
        <f>+KantaHame!AK141</f>
        <v>0</v>
      </c>
      <c r="M205" s="2">
        <f>+KantaHame!AL141</f>
        <v>0</v>
      </c>
      <c r="N205" s="2"/>
      <c r="O205" s="2"/>
      <c r="P205" s="2"/>
      <c r="Y205" t="s">
        <v>272</v>
      </c>
      <c r="Z205" s="7">
        <f>+M210</f>
        <v>-0.73630613721580129</v>
      </c>
    </row>
    <row r="206" spans="2:26" x14ac:dyDescent="0.35">
      <c r="B206" t="s">
        <v>20</v>
      </c>
      <c r="C206" s="2">
        <f>+KantaHame!AB142</f>
        <v>7.4676659003855006E-3</v>
      </c>
      <c r="D206" s="2">
        <f>+KantaHame!AC142</f>
        <v>1.0488271622361212E-2</v>
      </c>
      <c r="E206" s="2">
        <f>+KantaHame!AD142</f>
        <v>7.3550537064226429E-3</v>
      </c>
      <c r="F206" s="2">
        <f>+KantaHame!AE142</f>
        <v>4.5358878348826792E-3</v>
      </c>
      <c r="G206" s="2">
        <f>+KantaHame!AF142</f>
        <v>2.0171856547075762E-2</v>
      </c>
      <c r="H206" s="2">
        <f>+KantaHame!AG142</f>
        <v>1.1386526996593795E-4</v>
      </c>
      <c r="I206" s="2">
        <f>+KantaHame!AH142</f>
        <v>2.8167074094861272E-4</v>
      </c>
      <c r="J206" s="2">
        <f>+KantaHame!AI142</f>
        <v>2.9011390994201358E-3</v>
      </c>
      <c r="K206" s="2">
        <f>+KantaHame!AJ142</f>
        <v>0</v>
      </c>
      <c r="L206" s="2">
        <f>+KantaHame!AK142</f>
        <v>0</v>
      </c>
      <c r="M206" s="2">
        <f>+KantaHame!AL142</f>
        <v>0</v>
      </c>
      <c r="N206" s="2"/>
      <c r="O206" s="2"/>
      <c r="P206" s="2"/>
      <c r="Y206" t="str">
        <f>+B216</f>
        <v>Muutosprosentti turvepeltojen khk-päästöissä</v>
      </c>
      <c r="Z206" s="7">
        <f>+M216/100</f>
        <v>-0.26544634042919768</v>
      </c>
    </row>
    <row r="207" spans="2:26" x14ac:dyDescent="0.35">
      <c r="B207" t="s">
        <v>21</v>
      </c>
      <c r="C207" s="2">
        <f>+KantaHame!AB143</f>
        <v>179.29200035308651</v>
      </c>
      <c r="D207" s="2">
        <f>+KantaHame!AC143</f>
        <v>91.747240403138079</v>
      </c>
      <c r="E207" s="2">
        <f>+KantaHame!AD143</f>
        <v>114.99137829375286</v>
      </c>
      <c r="F207" s="2">
        <f>+KantaHame!AE143</f>
        <v>13.632276348151985</v>
      </c>
      <c r="G207" s="2">
        <f>+KantaHame!AF143</f>
        <v>29.32896950347212</v>
      </c>
      <c r="H207" s="2">
        <f>+KantaHame!AG143</f>
        <v>1050.0011738523813</v>
      </c>
      <c r="I207" s="2">
        <f>+KantaHame!AH143</f>
        <v>518.23554188487708</v>
      </c>
      <c r="J207" s="2">
        <f>+KantaHame!AI143</f>
        <v>1.8126743972289772</v>
      </c>
      <c r="K207" s="2">
        <f>+KantaHame!AJ143</f>
        <v>0</v>
      </c>
      <c r="L207" s="2">
        <f>+KantaHame!AK143</f>
        <v>0</v>
      </c>
      <c r="M207" s="2">
        <f>+KantaHame!AL143</f>
        <v>1999.0412550360886</v>
      </c>
      <c r="N207" s="2"/>
      <c r="O207" s="2"/>
      <c r="P207" s="2"/>
    </row>
    <row r="208" spans="2:26" x14ac:dyDescent="0.35">
      <c r="B208" t="s">
        <v>22</v>
      </c>
      <c r="C208" s="2">
        <f>+KantaHame!AB144</f>
        <v>64.756976591730975</v>
      </c>
      <c r="D208" s="2">
        <f>+KantaHame!AC144</f>
        <v>32.544045909369586</v>
      </c>
      <c r="E208" s="2">
        <f>+KantaHame!AD144</f>
        <v>39.682029791438509</v>
      </c>
      <c r="F208" s="2">
        <f>+KantaHame!AE144</f>
        <v>3.763107001273339</v>
      </c>
      <c r="G208" s="2">
        <f>+KantaHame!AF144</f>
        <v>2.3502282014221194</v>
      </c>
      <c r="H208" s="2">
        <f>+KantaHame!AG144</f>
        <v>301.13742506504468</v>
      </c>
      <c r="I208" s="2">
        <f>+KantaHame!AH144</f>
        <v>82.901097845159399</v>
      </c>
      <c r="J208" s="2">
        <f>+KantaHame!AI144</f>
        <v>0</v>
      </c>
      <c r="K208" s="2">
        <f>+KantaHame!AJ144</f>
        <v>0</v>
      </c>
      <c r="L208" s="2">
        <f>+KantaHame!AK144</f>
        <v>0</v>
      </c>
      <c r="M208" s="2">
        <f>+KantaHame!AL144</f>
        <v>527.13491040543863</v>
      </c>
      <c r="N208" s="2"/>
      <c r="O208" s="2"/>
      <c r="P208" s="2"/>
    </row>
    <row r="209" spans="1:26" x14ac:dyDescent="0.35">
      <c r="B209" t="s">
        <v>23</v>
      </c>
      <c r="C209" s="2">
        <f>+KantaHame!AB145</f>
        <v>114.53502376135553</v>
      </c>
      <c r="D209" s="2">
        <f>+KantaHame!AC145</f>
        <v>59.203194493768493</v>
      </c>
      <c r="E209" s="2">
        <f>+KantaHame!AD145</f>
        <v>75.30934850231435</v>
      </c>
      <c r="F209" s="2">
        <f>+KantaHame!AE145</f>
        <v>9.8691693468786461</v>
      </c>
      <c r="G209" s="2">
        <f>+KantaHame!AF145</f>
        <v>26.97874130205</v>
      </c>
      <c r="H209" s="2">
        <f>+KantaHame!AG145</f>
        <v>748.86374878733659</v>
      </c>
      <c r="I209" s="2">
        <f>+KantaHame!AH145</f>
        <v>435.33444403971771</v>
      </c>
      <c r="J209" s="2">
        <f>+KantaHame!AI145</f>
        <v>1.8126743972289772</v>
      </c>
      <c r="K209" s="2">
        <f>+KantaHame!AJ145</f>
        <v>0</v>
      </c>
      <c r="L209" s="2">
        <f>+KantaHame!AK145</f>
        <v>0</v>
      </c>
      <c r="M209" s="2">
        <f>+KantaHame!AL145</f>
        <v>1471.90634463065</v>
      </c>
      <c r="N209" s="2">
        <f>+KantaHame!AM145</f>
        <v>14.7190634463065</v>
      </c>
      <c r="O209" s="2">
        <f>+KantaHame!AN145</f>
        <v>7.3595317231532498</v>
      </c>
      <c r="P209" s="2"/>
    </row>
    <row r="210" spans="1:26" x14ac:dyDescent="0.35">
      <c r="B210" t="s">
        <v>53</v>
      </c>
      <c r="C210" s="2">
        <f>+KantaHame!AB146</f>
        <v>-0.63881837190614965</v>
      </c>
      <c r="D210" s="2">
        <f>+KantaHame!AC146</f>
        <v>-0.64528583348806134</v>
      </c>
      <c r="E210" s="2">
        <f>+KantaHame!AD146</f>
        <v>-0.65491299973752626</v>
      </c>
      <c r="F210" s="2">
        <f>+KantaHame!AE146</f>
        <v>-0.72395608002888878</v>
      </c>
      <c r="G210" s="2">
        <f>+KantaHame!AF146</f>
        <v>-0.91986666285210306</v>
      </c>
      <c r="H210" s="2">
        <f>+KantaHame!AG146</f>
        <v>-0.71320277294529832</v>
      </c>
      <c r="I210" s="2">
        <f>+KantaHame!AH146</f>
        <v>-0.84003201026382834</v>
      </c>
      <c r="J210" s="2">
        <f>+KantaHame!AI146</f>
        <v>-1</v>
      </c>
      <c r="K210" s="2">
        <f>+KantaHame!AJ146</f>
        <v>0</v>
      </c>
      <c r="L210" s="2">
        <f>+KantaHame!AK146</f>
        <v>0</v>
      </c>
      <c r="M210" s="2">
        <f>+KantaHame!AL146</f>
        <v>-0.73630613721580129</v>
      </c>
      <c r="N210" s="2"/>
      <c r="O210" s="2"/>
      <c r="P210" s="2"/>
    </row>
    <row r="211" spans="1:26" x14ac:dyDescent="0.35">
      <c r="N211" s="2">
        <f>+KantaHame!AM147</f>
        <v>24.779908876723475</v>
      </c>
      <c r="O211" s="2">
        <f>+KantaHame!AN147</f>
        <v>12.389954438361737</v>
      </c>
      <c r="P211" s="2">
        <f>+KantaHame!AO147</f>
        <v>12.389954438361737</v>
      </c>
    </row>
    <row r="212" spans="1:26" x14ac:dyDescent="0.35">
      <c r="C212" t="s">
        <v>0</v>
      </c>
      <c r="D212" t="s">
        <v>1</v>
      </c>
      <c r="E212" t="s">
        <v>2</v>
      </c>
      <c r="F212" t="s">
        <v>3</v>
      </c>
      <c r="G212" t="s">
        <v>4</v>
      </c>
      <c r="H212" t="s">
        <v>5</v>
      </c>
      <c r="I212" t="s">
        <v>6</v>
      </c>
      <c r="J212" t="s">
        <v>7</v>
      </c>
      <c r="K212" t="s">
        <v>8</v>
      </c>
      <c r="L212" t="s">
        <v>9</v>
      </c>
      <c r="M212" t="s">
        <v>10</v>
      </c>
      <c r="N212" t="s">
        <v>51</v>
      </c>
      <c r="O212" t="s">
        <v>52</v>
      </c>
    </row>
    <row r="213" spans="1:26" x14ac:dyDescent="0.35">
      <c r="B213" t="s">
        <v>25</v>
      </c>
      <c r="C213" s="2">
        <f>+KantaHame!AB149</f>
        <v>14.332464957926874</v>
      </c>
      <c r="D213" s="2">
        <f>+KantaHame!AC149</f>
        <v>13.36681509052068</v>
      </c>
      <c r="E213" s="2">
        <f>+KantaHame!AD149</f>
        <v>6.2564460761176068</v>
      </c>
      <c r="F213" s="2">
        <f>+KantaHame!AE149</f>
        <v>0.60068833224693574</v>
      </c>
      <c r="G213" s="2">
        <f>+KantaHame!AF149</f>
        <v>1.6250588803980621</v>
      </c>
      <c r="H213" s="2">
        <f>+KantaHame!AG149</f>
        <v>59.564105695016437</v>
      </c>
      <c r="I213" s="2">
        <f>+KantaHame!AH149</f>
        <v>29.327519615116682</v>
      </c>
      <c r="J213" s="2">
        <f>+KantaHame!AI149</f>
        <v>1.3579440776889926</v>
      </c>
      <c r="K213" s="2">
        <f>+KantaHame!AJ149</f>
        <v>8.0379405094384487E-2</v>
      </c>
      <c r="L213" s="2">
        <f>+KantaHame!AK149</f>
        <v>3.2534263214416002</v>
      </c>
      <c r="M213" s="2">
        <f>+KantaHame!AL149</f>
        <v>129.76484845156827</v>
      </c>
      <c r="N213" s="2">
        <f>+KantaHame!AM149</f>
        <v>129.76484845156827</v>
      </c>
      <c r="O213" s="2">
        <f>+KantaHame!AN149</f>
        <v>129.76484845156827</v>
      </c>
    </row>
    <row r="214" spans="1:26" x14ac:dyDescent="0.35">
      <c r="B214" t="s">
        <v>26</v>
      </c>
      <c r="C214" s="2">
        <f>+KantaHame!AB150</f>
        <v>9.7259542416649474</v>
      </c>
      <c r="D214" s="2">
        <f>+KantaHame!AC150</f>
        <v>9.3773080932364294</v>
      </c>
      <c r="E214" s="2">
        <f>+KantaHame!AD150</f>
        <v>4.7320326787032974</v>
      </c>
      <c r="F214" s="2">
        <f>+KantaHame!AE150</f>
        <v>0.48276187513762669</v>
      </c>
      <c r="G214" s="2">
        <f>+KantaHame!AF150</f>
        <v>1.0506773603135022</v>
      </c>
      <c r="H214" s="2">
        <f>+KantaHame!AG150</f>
        <v>44.185723114192157</v>
      </c>
      <c r="I214" s="2">
        <f>+KantaHame!AH150</f>
        <v>21.451461207871215</v>
      </c>
      <c r="J214" s="2">
        <f>+KantaHame!AI150</f>
        <v>1.3106568391769384</v>
      </c>
      <c r="K214" s="2">
        <f>+KantaHame!AJ150</f>
        <v>8.0351754579032014E-2</v>
      </c>
      <c r="L214" s="2">
        <f>+KantaHame!AK150</f>
        <v>2.9223171488748627</v>
      </c>
      <c r="M214" s="2">
        <f>+KantaHame!AL150</f>
        <v>95.319244313750005</v>
      </c>
      <c r="N214" s="2">
        <f>+KantaHame!AM150</f>
        <v>107.70919875211175</v>
      </c>
      <c r="O214" s="2">
        <f>+KantaHame!AN150</f>
        <v>120.09915319047349</v>
      </c>
    </row>
    <row r="215" spans="1:26" x14ac:dyDescent="0.35">
      <c r="B215" t="s">
        <v>27</v>
      </c>
      <c r="C215" s="2">
        <f>+KantaHame!AB151</f>
        <v>-4.6065107162619263</v>
      </c>
      <c r="D215" s="2">
        <f>+KantaHame!AC151</f>
        <v>-3.9895069972842503</v>
      </c>
      <c r="E215" s="2">
        <f>+KantaHame!AD151</f>
        <v>-1.5244133974143095</v>
      </c>
      <c r="F215" s="2">
        <f>+KantaHame!AE151</f>
        <v>-0.11792645710930905</v>
      </c>
      <c r="G215" s="2">
        <f>+KantaHame!AF151</f>
        <v>-0.57438152008455989</v>
      </c>
      <c r="H215" s="2">
        <f>+KantaHame!AG151</f>
        <v>-15.37838258082428</v>
      </c>
      <c r="I215" s="2">
        <f>+KantaHame!AH151</f>
        <v>-7.8760584072454662</v>
      </c>
      <c r="J215" s="2">
        <f>+KantaHame!AI151</f>
        <v>-4.7287238512054186E-2</v>
      </c>
      <c r="K215" s="2">
        <f>+KantaHame!AJ151</f>
        <v>-2.7650515352473093E-5</v>
      </c>
      <c r="L215" s="2">
        <f>+KantaHame!AK151</f>
        <v>-0.33110917256673744</v>
      </c>
      <c r="M215" s="2">
        <f>+KantaHame!AL151</f>
        <v>-34.445604137818236</v>
      </c>
      <c r="N215" s="2">
        <f>+KantaHame!AM151</f>
        <v>-22.055649699456524</v>
      </c>
      <c r="O215" s="2">
        <f>+KantaHame!AN151</f>
        <v>-9.6656952610947826</v>
      </c>
    </row>
    <row r="216" spans="1:26" x14ac:dyDescent="0.35">
      <c r="B216" t="s">
        <v>281</v>
      </c>
      <c r="C216" s="2">
        <f>+KantaHame!AB152</f>
        <v>-32.140394061903478</v>
      </c>
      <c r="D216" s="2">
        <f>+KantaHame!AC152</f>
        <v>-29.84635435043522</v>
      </c>
      <c r="E216" s="2">
        <f>+KantaHame!AD152</f>
        <v>-24.365484475817194</v>
      </c>
      <c r="F216" s="2">
        <f>+KantaHame!AE152</f>
        <v>-19.631887416256806</v>
      </c>
      <c r="G216" s="2">
        <f>+KantaHame!AF152</f>
        <v>-35.34527437823445</v>
      </c>
      <c r="H216" s="2">
        <f>+KantaHame!AG152</f>
        <v>-25.81820443937421</v>
      </c>
      <c r="I216" s="2">
        <f>+KantaHame!AH152</f>
        <v>-26.855521744108909</v>
      </c>
      <c r="J216" s="2">
        <f>+KantaHame!AI152</f>
        <v>-3.4822670011956336</v>
      </c>
      <c r="K216" s="2">
        <f>+KantaHame!AJ152</f>
        <v>-3.4400000000006009E-2</v>
      </c>
      <c r="L216" s="2">
        <f>+KantaHame!AK152</f>
        <v>-10.177245151813436</v>
      </c>
      <c r="M216" s="2">
        <f>+KantaHame!AL152</f>
        <v>-26.544634042919768</v>
      </c>
      <c r="N216" s="2">
        <f>+KantaHame!AM152</f>
        <v>-16.996628873410419</v>
      </c>
      <c r="O216" s="2">
        <f>+KantaHame!AN152</f>
        <v>-7.4486237039010454</v>
      </c>
    </row>
    <row r="218" spans="1:26" x14ac:dyDescent="0.35">
      <c r="A218" t="s">
        <v>39</v>
      </c>
      <c r="Y218" t="str">
        <f>+A218</f>
        <v>Päijät-Häme</v>
      </c>
    </row>
    <row r="219" spans="1:26" x14ac:dyDescent="0.35">
      <c r="C219" t="s">
        <v>0</v>
      </c>
      <c r="D219" t="s">
        <v>1</v>
      </c>
      <c r="E219" t="s">
        <v>2</v>
      </c>
      <c r="F219" t="s">
        <v>3</v>
      </c>
      <c r="G219" t="s">
        <v>4</v>
      </c>
      <c r="H219" t="s">
        <v>5</v>
      </c>
      <c r="I219" t="s">
        <v>6</v>
      </c>
      <c r="J219" t="s">
        <v>7</v>
      </c>
      <c r="K219" t="s">
        <v>8</v>
      </c>
      <c r="L219" t="s">
        <v>9</v>
      </c>
      <c r="M219" t="s">
        <v>10</v>
      </c>
      <c r="N219" t="s">
        <v>50</v>
      </c>
      <c r="Z219" s="50" t="s">
        <v>270</v>
      </c>
    </row>
    <row r="220" spans="1:26" x14ac:dyDescent="0.35">
      <c r="B220" t="s">
        <v>30</v>
      </c>
      <c r="C220" s="2">
        <f>+PaijatHame!AB129</f>
        <v>13892.014912856055</v>
      </c>
      <c r="D220" s="2">
        <f>+PaijatHame!AC129</f>
        <v>6720.1747046922937</v>
      </c>
      <c r="E220" s="2">
        <f>+PaijatHame!AD129</f>
        <v>1722.9687353053382</v>
      </c>
      <c r="F220" s="2">
        <f>+PaijatHame!AE129</f>
        <v>108.91035606304625</v>
      </c>
      <c r="G220" s="2">
        <f>+PaijatHame!AF129</f>
        <v>562.84268716757356</v>
      </c>
      <c r="H220" s="2">
        <f>+PaijatHame!AG129</f>
        <v>51710.661648573099</v>
      </c>
      <c r="I220" s="2">
        <f>+PaijatHame!AH129</f>
        <v>20181.290220237028</v>
      </c>
      <c r="J220" s="2">
        <f>+PaijatHame!AI129</f>
        <v>901.52194865446859</v>
      </c>
      <c r="K220" s="2">
        <f>+PaijatHame!AJ129</f>
        <v>339.04904638289622</v>
      </c>
      <c r="L220" s="2">
        <f>+PaijatHame!AK129</f>
        <v>1595.6141285052984</v>
      </c>
      <c r="M220" s="2">
        <f>+PaijatHame!AL129</f>
        <v>97735.048388437106</v>
      </c>
      <c r="Y220" t="s">
        <v>279</v>
      </c>
      <c r="Z220" s="51">
        <f>+M220</f>
        <v>97735.048388437106</v>
      </c>
    </row>
    <row r="221" spans="1:26" ht="15.5" x14ac:dyDescent="0.35">
      <c r="B221" s="5" t="s">
        <v>269</v>
      </c>
      <c r="C221" s="2">
        <f>+PaijatHame!AB130</f>
        <v>0</v>
      </c>
      <c r="D221" s="2">
        <f>+PaijatHame!AC130</f>
        <v>0</v>
      </c>
      <c r="E221" s="2">
        <f>+PaijatHame!AD130</f>
        <v>0</v>
      </c>
      <c r="F221" s="2">
        <f>+PaijatHame!AE130</f>
        <v>0</v>
      </c>
      <c r="G221" s="2">
        <f>+PaijatHame!AF130</f>
        <v>0</v>
      </c>
      <c r="H221" s="2">
        <f>+PaijatHame!AG130</f>
        <v>0</v>
      </c>
      <c r="I221" s="2">
        <f>+PaijatHame!AH130</f>
        <v>0</v>
      </c>
      <c r="J221" s="2">
        <f>+PaijatHame!AI130</f>
        <v>0</v>
      </c>
      <c r="K221" s="2">
        <f>+PaijatHame!AJ130</f>
        <v>0</v>
      </c>
      <c r="L221" s="2">
        <f>+PaijatHame!AK130</f>
        <v>0</v>
      </c>
      <c r="M221" s="2">
        <f>+PaijatHame!AL130</f>
        <v>0</v>
      </c>
      <c r="Y221" t="str">
        <f>+B224</f>
        <v>Turvepeltoa viljelyssä yhteensä 2050</v>
      </c>
      <c r="Z221" s="3">
        <f>+M224</f>
        <v>2047.5455165318008</v>
      </c>
    </row>
    <row r="222" spans="1:26" ht="15.5" x14ac:dyDescent="0.35">
      <c r="B222" s="5" t="s">
        <v>282</v>
      </c>
      <c r="C222" s="2">
        <f>+PaijatHame!AB131</f>
        <v>149.54106895851623</v>
      </c>
      <c r="D222" s="2">
        <f>+PaijatHame!AC131</f>
        <v>52.556159304339033</v>
      </c>
      <c r="E222" s="2">
        <f>+PaijatHame!AD131</f>
        <v>23.832451508950037</v>
      </c>
      <c r="F222" s="2">
        <f>+PaijatHame!AE131</f>
        <v>2.2418239463337288</v>
      </c>
      <c r="G222" s="2">
        <f>+PaijatHame!AF131</f>
        <v>5.1266313717079894</v>
      </c>
      <c r="H222" s="2">
        <f>+PaijatHame!AG131</f>
        <v>312.97515883760684</v>
      </c>
      <c r="I222" s="2">
        <f>+PaijatHame!AH131</f>
        <v>99.246978976386728</v>
      </c>
      <c r="J222" s="2">
        <f>+PaijatHame!AI131</f>
        <v>5.3836689551956631</v>
      </c>
      <c r="K222" s="2">
        <f>+PaijatHame!AJ131</f>
        <v>1.5920989321021746</v>
      </c>
      <c r="L222" s="2">
        <f>+PaijatHame!AK131</f>
        <v>30.471569734121573</v>
      </c>
      <c r="M222" s="2">
        <f>+PaijatHame!AL131</f>
        <v>682.96761052525994</v>
      </c>
      <c r="Y222" t="s">
        <v>280</v>
      </c>
      <c r="Z222" s="7">
        <f>+Z221/Z220</f>
        <v>2.0949961659547742E-2</v>
      </c>
    </row>
    <row r="223" spans="1:26" ht="15.5" x14ac:dyDescent="0.35">
      <c r="B223" s="5" t="s">
        <v>61</v>
      </c>
      <c r="C223" s="2">
        <f>+PaijatHame!AB132</f>
        <v>389.28103206283072</v>
      </c>
      <c r="D223" s="2">
        <f>+PaijatHame!AC132</f>
        <v>96.854760965221786</v>
      </c>
      <c r="E223" s="2">
        <f>+PaijatHame!AD132</f>
        <v>31.245858663967645</v>
      </c>
      <c r="F223" s="2">
        <f>+PaijatHame!AE132</f>
        <v>3.4068714320855005</v>
      </c>
      <c r="G223" s="2">
        <f>+PaijatHame!AF132</f>
        <v>8.897038198818036</v>
      </c>
      <c r="H223" s="2">
        <f>+PaijatHame!AG132</f>
        <v>590.78374931556937</v>
      </c>
      <c r="I223" s="2">
        <f>+PaijatHame!AH132</f>
        <v>187.98038227939358</v>
      </c>
      <c r="J223" s="2">
        <f>+PaijatHame!AI132</f>
        <v>10.770827594120135</v>
      </c>
      <c r="K223" s="2">
        <f>+PaijatHame!AJ132</f>
        <v>5.9520389483057059</v>
      </c>
      <c r="L223" s="2">
        <f>+PaijatHame!AK132</f>
        <v>39.405346546228415</v>
      </c>
      <c r="M223" s="2">
        <f>+PaijatHame!AL132</f>
        <v>1364.5779060065408</v>
      </c>
      <c r="Y223" t="s">
        <v>273</v>
      </c>
      <c r="Z223" s="51">
        <f t="shared" ref="Z223:Z228" si="8">+M225</f>
        <v>178.21783554970622</v>
      </c>
    </row>
    <row r="224" spans="1:26" ht="15.5" x14ac:dyDescent="0.35">
      <c r="B224" s="5" t="s">
        <v>62</v>
      </c>
      <c r="C224" s="2">
        <f>+PaijatHame!AB133</f>
        <v>538.82210102134695</v>
      </c>
      <c r="D224" s="2">
        <f>+PaijatHame!AC133</f>
        <v>149.41092026956082</v>
      </c>
      <c r="E224" s="2">
        <f>+PaijatHame!AD133</f>
        <v>55.078310172917682</v>
      </c>
      <c r="F224" s="2">
        <f>+PaijatHame!AE133</f>
        <v>5.6486953784192293</v>
      </c>
      <c r="G224" s="2">
        <f>+PaijatHame!AF133</f>
        <v>14.023669570526025</v>
      </c>
      <c r="H224" s="2">
        <f>+PaijatHame!AG133</f>
        <v>903.75890815317621</v>
      </c>
      <c r="I224" s="2">
        <f>+PaijatHame!AH133</f>
        <v>287.22736125578029</v>
      </c>
      <c r="J224" s="2">
        <f>+PaijatHame!AI133</f>
        <v>16.154496549315798</v>
      </c>
      <c r="K224" s="2">
        <f>+PaijatHame!AJ133</f>
        <v>7.5441378804078809</v>
      </c>
      <c r="L224" s="2">
        <f>+PaijatHame!AK133</f>
        <v>69.876916280349988</v>
      </c>
      <c r="M224" s="2">
        <f>+PaijatHame!AL133</f>
        <v>2047.5455165318008</v>
      </c>
      <c r="Y224" t="s">
        <v>13</v>
      </c>
      <c r="Z224" s="51">
        <f t="shared" si="8"/>
        <v>378.6632743732165</v>
      </c>
    </row>
    <row r="225" spans="2:26" x14ac:dyDescent="0.35">
      <c r="B225" t="s">
        <v>12</v>
      </c>
      <c r="C225" s="2">
        <f>+PaijatHame!AB134</f>
        <v>55.442798077902395</v>
      </c>
      <c r="D225" s="2">
        <f>+PaijatHame!AC134</f>
        <v>9.6943389339210739</v>
      </c>
      <c r="E225" s="2">
        <f>+PaijatHame!AD134</f>
        <v>0</v>
      </c>
      <c r="F225" s="2">
        <f>+PaijatHame!AE134</f>
        <v>1.3576808762587305</v>
      </c>
      <c r="G225" s="2">
        <f>+PaijatHame!AF134</f>
        <v>2.1216905375312822</v>
      </c>
      <c r="H225" s="2">
        <f>+PaijatHame!AG134</f>
        <v>100.00158737343564</v>
      </c>
      <c r="I225" s="2">
        <f>+PaijatHame!AH134</f>
        <v>7.843093068517426</v>
      </c>
      <c r="J225" s="2">
        <f>+PaijatHame!AI134</f>
        <v>0</v>
      </c>
      <c r="K225" s="2">
        <f>+PaijatHame!AJ134</f>
        <v>0</v>
      </c>
      <c r="L225" s="2">
        <f>+PaijatHame!AK134</f>
        <v>1.7566466821396822</v>
      </c>
      <c r="M225" s="2">
        <f>+PaijatHame!AL134</f>
        <v>178.21783554970622</v>
      </c>
      <c r="Y225" t="s">
        <v>274</v>
      </c>
      <c r="Z225" s="51">
        <f t="shared" si="8"/>
        <v>525.68063947662631</v>
      </c>
    </row>
    <row r="226" spans="2:26" x14ac:dyDescent="0.35">
      <c r="B226" t="s">
        <v>13</v>
      </c>
      <c r="C226" s="2">
        <f>+PaijatHame!AB135</f>
        <v>119.63285516681299</v>
      </c>
      <c r="D226" s="2">
        <f>+PaijatHame!AC135</f>
        <v>39.417119478254271</v>
      </c>
      <c r="E226" s="2">
        <f>+PaijatHame!AD135</f>
        <v>4.7664903017900073</v>
      </c>
      <c r="F226" s="2">
        <f>+PaijatHame!AE135</f>
        <v>0.44836478926674578</v>
      </c>
      <c r="G226" s="2">
        <f>+PaijatHame!AF135</f>
        <v>2.5633156858539947</v>
      </c>
      <c r="H226" s="2">
        <f>+PaijatHame!AG135</f>
        <v>172.13633736068377</v>
      </c>
      <c r="I226" s="2">
        <f>+PaijatHame!AH135</f>
        <v>39.698791590554691</v>
      </c>
      <c r="J226" s="2">
        <f>+PaijatHame!AI135</f>
        <v>0</v>
      </c>
      <c r="K226" s="2">
        <f>+PaijatHame!AJ135</f>
        <v>0</v>
      </c>
      <c r="L226" s="2">
        <f>+PaijatHame!AK135</f>
        <v>0</v>
      </c>
      <c r="M226" s="2">
        <f>+PaijatHame!AL135</f>
        <v>378.6632743732165</v>
      </c>
      <c r="N226" s="2">
        <f>+PaijatHame!AM135</f>
        <v>3.7866327437321652</v>
      </c>
      <c r="O226" s="2">
        <f>+PaijatHame!AN135</f>
        <v>1.8933163718660826</v>
      </c>
      <c r="P226" s="2"/>
      <c r="Y226" t="s">
        <v>275</v>
      </c>
      <c r="Z226" s="51">
        <f t="shared" si="8"/>
        <v>602.13509416604563</v>
      </c>
    </row>
    <row r="227" spans="2:26" x14ac:dyDescent="0.35">
      <c r="B227" t="s">
        <v>14</v>
      </c>
      <c r="C227" s="2">
        <f>+PaijatHame!AB136</f>
        <v>116.45859519778162</v>
      </c>
      <c r="D227" s="2">
        <f>+PaijatHame!AC136</f>
        <v>39.660576403056808</v>
      </c>
      <c r="E227" s="2">
        <f>+PaijatHame!AD136</f>
        <v>10.60617590028572</v>
      </c>
      <c r="F227" s="2">
        <f>+PaijatHame!AE136</f>
        <v>0.70839811912152828</v>
      </c>
      <c r="G227" s="2">
        <f>+PaijatHame!AF136</f>
        <v>3.4922201672964372</v>
      </c>
      <c r="H227" s="2">
        <f>+PaijatHame!AG136</f>
        <v>229.98815067937227</v>
      </c>
      <c r="I227" s="2">
        <f>+PaijatHame!AH136</f>
        <v>95.767079989674613</v>
      </c>
      <c r="J227" s="2">
        <f>+PaijatHame!AI136</f>
        <v>4.8189736079119818</v>
      </c>
      <c r="K227" s="2">
        <f>+PaijatHame!AJ136</f>
        <v>2.1675070396842075</v>
      </c>
      <c r="L227" s="2">
        <f>+PaijatHame!AK136</f>
        <v>22.01296237244113</v>
      </c>
      <c r="M227" s="2">
        <f>+PaijatHame!AL136</f>
        <v>525.68063947662631</v>
      </c>
      <c r="N227" s="2"/>
      <c r="O227" s="2"/>
      <c r="P227" s="2"/>
      <c r="Y227" t="s">
        <v>276</v>
      </c>
      <c r="Z227" s="51">
        <f t="shared" si="8"/>
        <v>97132.913294271057</v>
      </c>
    </row>
    <row r="228" spans="2:26" x14ac:dyDescent="0.35">
      <c r="B228" t="s">
        <v>15</v>
      </c>
      <c r="C228" s="2">
        <f>+PaijatHame!AB137</f>
        <v>114.98871685890632</v>
      </c>
      <c r="D228" s="2">
        <f>+PaijatHame!AC137</f>
        <v>29.974628839158132</v>
      </c>
      <c r="E228" s="2">
        <f>+PaijatHame!AD137</f>
        <v>10.779569938067086</v>
      </c>
      <c r="F228" s="2">
        <f>+PaijatHame!AE137</f>
        <v>2.078217915985705</v>
      </c>
      <c r="G228" s="2">
        <f>+PaijatHame!AF137</f>
        <v>3.9027876612619692</v>
      </c>
      <c r="H228" s="2">
        <f>+PaijatHame!AG137</f>
        <v>332.31696526539912</v>
      </c>
      <c r="I228" s="2">
        <f>+PaijatHame!AH137</f>
        <v>84.560021804380241</v>
      </c>
      <c r="J228" s="2">
        <f>+PaijatHame!AI137</f>
        <v>3.7848409688736737</v>
      </c>
      <c r="K228" s="2">
        <f>+PaijatHame!AJ137</f>
        <v>1.8682495886258244</v>
      </c>
      <c r="L228" s="2">
        <f>+PaijatHame!AK137</f>
        <v>17.881095325387481</v>
      </c>
      <c r="M228" s="2">
        <f>+PaijatHame!AL137</f>
        <v>602.13509416604563</v>
      </c>
      <c r="N228" s="2"/>
      <c r="O228" s="2"/>
      <c r="P228" s="2"/>
      <c r="Y228" t="s">
        <v>17</v>
      </c>
      <c r="Z228" s="7">
        <f t="shared" si="8"/>
        <v>-6.1608921681086861E-3</v>
      </c>
    </row>
    <row r="229" spans="2:26" x14ac:dyDescent="0.35">
      <c r="B229" t="s">
        <v>16</v>
      </c>
      <c r="C229" s="2">
        <f>+PaijatHame!AB138</f>
        <v>13777.026195997149</v>
      </c>
      <c r="D229" s="2">
        <f>+PaijatHame!AC138</f>
        <v>6690.2000758531358</v>
      </c>
      <c r="E229" s="2">
        <f>+PaijatHame!AD138</f>
        <v>1712.189165367271</v>
      </c>
      <c r="F229" s="2">
        <f>+PaijatHame!AE138</f>
        <v>106.83213814706055</v>
      </c>
      <c r="G229" s="2">
        <f>+PaijatHame!AF138</f>
        <v>558.93989950631158</v>
      </c>
      <c r="H229" s="2">
        <f>+PaijatHame!AG138</f>
        <v>51378.344683307703</v>
      </c>
      <c r="I229" s="2">
        <f>+PaijatHame!AH138</f>
        <v>20096.730198432648</v>
      </c>
      <c r="J229" s="2">
        <f>+PaijatHame!AI138</f>
        <v>897.73710768559488</v>
      </c>
      <c r="K229" s="2">
        <f>+PaijatHame!AJ138</f>
        <v>337.18079679427041</v>
      </c>
      <c r="L229" s="2">
        <f>+PaijatHame!AK138</f>
        <v>1577.733033179911</v>
      </c>
      <c r="M229" s="2">
        <f>+PaijatHame!AL138</f>
        <v>97132.913294271057</v>
      </c>
      <c r="N229" s="2"/>
      <c r="O229" s="2"/>
      <c r="P229" s="2"/>
      <c r="Y229" t="s">
        <v>277</v>
      </c>
      <c r="Z229" s="51">
        <f>+M234</f>
        <v>1000.1792411196624</v>
      </c>
    </row>
    <row r="230" spans="2:26" x14ac:dyDescent="0.35">
      <c r="B230" t="s">
        <v>17</v>
      </c>
      <c r="C230" s="2">
        <f>+PaijatHame!AB139</f>
        <v>-8.2773246055539845E-3</v>
      </c>
      <c r="D230" s="2">
        <f>+PaijatHame!AC139</f>
        <v>-4.4603942838314387E-3</v>
      </c>
      <c r="E230" s="2">
        <f>+PaijatHame!AD139</f>
        <v>-6.256393234063397E-3</v>
      </c>
      <c r="F230" s="2">
        <f>+PaijatHame!AE139</f>
        <v>-1.9081912786903955E-2</v>
      </c>
      <c r="G230" s="2">
        <f>+PaijatHame!AF139</f>
        <v>-6.9340647933123153E-3</v>
      </c>
      <c r="H230" s="2">
        <f>+PaijatHame!AG139</f>
        <v>-6.4264690234256371E-3</v>
      </c>
      <c r="I230" s="2">
        <f>+PaijatHame!AH139</f>
        <v>-4.1900206023293141E-3</v>
      </c>
      <c r="J230" s="2">
        <f>+PaijatHame!AI139</f>
        <v>-4.1982793369840753E-3</v>
      </c>
      <c r="K230" s="2">
        <f>+PaijatHame!AJ139</f>
        <v>-5.5102635107133298E-3</v>
      </c>
      <c r="L230" s="2">
        <f>+PaijatHame!AK139</f>
        <v>-1.120640323117326E-2</v>
      </c>
      <c r="M230" s="2">
        <f>+PaijatHame!AL139</f>
        <v>-6.1608921681086861E-3</v>
      </c>
      <c r="N230" s="2"/>
      <c r="O230" s="2"/>
      <c r="P230" s="2"/>
      <c r="Y230" t="s">
        <v>278</v>
      </c>
      <c r="Z230" s="51">
        <f>+M235</f>
        <v>223.19851207815029</v>
      </c>
    </row>
    <row r="231" spans="2:26" x14ac:dyDescent="0.35">
      <c r="B231" t="s">
        <v>18</v>
      </c>
      <c r="C231" s="2">
        <f>+PaijatHame!AB140</f>
        <v>0.68769836916593829</v>
      </c>
      <c r="D231" s="2">
        <f>+PaijatHame!AC140</f>
        <v>0.57928553513375525</v>
      </c>
      <c r="E231" s="2">
        <f>+PaijatHame!AD140</f>
        <v>4.0739566866000416</v>
      </c>
      <c r="F231" s="2">
        <f>+PaijatHame!AE140</f>
        <v>0</v>
      </c>
      <c r="G231" s="2">
        <f>+PaijatHame!AF140</f>
        <v>0.73590722495552541</v>
      </c>
      <c r="H231" s="2">
        <f>+PaijatHame!AG140</f>
        <v>4.0900656316749358E-3</v>
      </c>
      <c r="I231" s="2">
        <f>+PaijatHame!AH140</f>
        <v>1.2843579234596414E-2</v>
      </c>
      <c r="J231" s="2">
        <f>+PaijatHame!AI140</f>
        <v>0.15781091099594363</v>
      </c>
      <c r="K231" s="2">
        <f>+PaijatHame!AJ140</f>
        <v>0</v>
      </c>
      <c r="L231" s="2">
        <f>+PaijatHame!AK140</f>
        <v>0</v>
      </c>
      <c r="M231" s="2">
        <f>+PaijatHame!AL140</f>
        <v>0</v>
      </c>
      <c r="N231" s="2"/>
      <c r="O231" s="2"/>
      <c r="P231" s="2"/>
      <c r="Y231" t="s">
        <v>23</v>
      </c>
      <c r="Z231" s="51">
        <f>+M236</f>
        <v>776.98072904151206</v>
      </c>
    </row>
    <row r="232" spans="2:26" x14ac:dyDescent="0.35">
      <c r="B232" t="s">
        <v>19</v>
      </c>
      <c r="C232" s="2">
        <f>+PaijatHame!AB141</f>
        <v>0.69343818209300734</v>
      </c>
      <c r="D232" s="2">
        <f>+PaijatHame!AC141</f>
        <v>0.58188095361312153</v>
      </c>
      <c r="E232" s="2">
        <f>+PaijatHame!AD141</f>
        <v>4.0996054302763527</v>
      </c>
      <c r="F232" s="2">
        <f>+PaijatHame!AE141</f>
        <v>0</v>
      </c>
      <c r="G232" s="2">
        <f>+PaijatHame!AF141</f>
        <v>0.74104568374139268</v>
      </c>
      <c r="H232" s="2">
        <f>+PaijatHame!AG141</f>
        <v>4.1165203220086257E-3</v>
      </c>
      <c r="I232" s="2">
        <f>+PaijatHame!AH141</f>
        <v>1.2897620530339562E-2</v>
      </c>
      <c r="J232" s="2">
        <f>+PaijatHame!AI141</f>
        <v>0.15847623851349782</v>
      </c>
      <c r="K232" s="2">
        <f>+PaijatHame!AJ141</f>
        <v>0</v>
      </c>
      <c r="L232" s="2">
        <f>+PaijatHame!AK141</f>
        <v>0</v>
      </c>
      <c r="M232" s="2">
        <f>+PaijatHame!AL141</f>
        <v>0</v>
      </c>
      <c r="N232" s="2"/>
      <c r="O232" s="2"/>
      <c r="P232" s="2"/>
      <c r="Y232" t="s">
        <v>272</v>
      </c>
      <c r="Z232" s="7">
        <f>+M237</f>
        <v>-0.77684148710356349</v>
      </c>
    </row>
    <row r="233" spans="2:26" x14ac:dyDescent="0.35">
      <c r="B233" t="s">
        <v>20</v>
      </c>
      <c r="C233" s="2">
        <f>+PaijatHame!AB142</f>
        <v>5.7398129270690434E-3</v>
      </c>
      <c r="D233" s="2">
        <f>+PaijatHame!AC142</f>
        <v>2.5954184793662849E-3</v>
      </c>
      <c r="E233" s="2">
        <f>+PaijatHame!AD142</f>
        <v>2.5648743676311092E-2</v>
      </c>
      <c r="F233" s="2">
        <f>+PaijatHame!AE142</f>
        <v>0</v>
      </c>
      <c r="G233" s="2">
        <f>+PaijatHame!AF142</f>
        <v>5.1384587858672726E-3</v>
      </c>
      <c r="H233" s="2">
        <f>+PaijatHame!AG142</f>
        <v>2.6454690333689926E-5</v>
      </c>
      <c r="I233" s="2">
        <f>+PaijatHame!AH142</f>
        <v>5.4041295743148185E-5</v>
      </c>
      <c r="J233" s="2">
        <f>+PaijatHame!AI142</f>
        <v>6.6532751755418729E-4</v>
      </c>
      <c r="K233" s="2">
        <f>+PaijatHame!AJ142</f>
        <v>0</v>
      </c>
      <c r="L233" s="2">
        <f>+PaijatHame!AK142</f>
        <v>0</v>
      </c>
      <c r="M233" s="2">
        <f>+PaijatHame!AL142</f>
        <v>0</v>
      </c>
      <c r="N233" s="2"/>
      <c r="O233" s="2"/>
      <c r="P233" s="2"/>
      <c r="Y233" t="str">
        <f>+B243</f>
        <v>Muutosprosentti turvepeltojen khk-päästöissä</v>
      </c>
      <c r="Z233" s="7">
        <f>+M243/100</f>
        <v>-0.26436181944732612</v>
      </c>
    </row>
    <row r="234" spans="2:26" x14ac:dyDescent="0.35">
      <c r="B234" t="s">
        <v>21</v>
      </c>
      <c r="C234" s="2">
        <f>+PaijatHame!AB143</f>
        <v>255.64014633225187</v>
      </c>
      <c r="D234" s="2">
        <f>+PaijatHame!AC143</f>
        <v>66.679338570045715</v>
      </c>
      <c r="E234" s="2">
        <f>+PaijatHame!AD143</f>
        <v>44.446962086137674</v>
      </c>
      <c r="F234" s="2">
        <f>+PaijatHame!AE143</f>
        <v>3.7317023976853072</v>
      </c>
      <c r="G234" s="2">
        <f>+PaijatHame!AF143</f>
        <v>0.59746279962540805</v>
      </c>
      <c r="H234" s="2">
        <f>+PaijatHame!AG143</f>
        <v>489.51348510217002</v>
      </c>
      <c r="I234" s="2">
        <f>+PaijatHame!AH143</f>
        <v>134.04264288439092</v>
      </c>
      <c r="J234" s="2">
        <f>+PaijatHame!AI143</f>
        <v>5.2050022350655594</v>
      </c>
      <c r="K234" s="2">
        <f>+PaijatHame!AJ143</f>
        <v>0.32249871228982668</v>
      </c>
      <c r="L234" s="2">
        <f>+PaijatHame!AK143</f>
        <v>0</v>
      </c>
      <c r="M234" s="2">
        <f>+PaijatHame!AL143</f>
        <v>1000.1792411196624</v>
      </c>
      <c r="N234" s="2"/>
      <c r="O234" s="2"/>
      <c r="P234" s="2"/>
    </row>
    <row r="235" spans="2:26" x14ac:dyDescent="0.35">
      <c r="B235" t="s">
        <v>22</v>
      </c>
      <c r="C235" s="2">
        <f>+PaijatHame!AB144</f>
        <v>68.109576343821587</v>
      </c>
      <c r="D235" s="2">
        <f>+PaijatHame!AC144</f>
        <v>13.444562935331756</v>
      </c>
      <c r="E235" s="2">
        <f>+PaijatHame!AD144</f>
        <v>11.055467785680966</v>
      </c>
      <c r="F235" s="2">
        <f>+PaijatHame!AE144</f>
        <v>0.87773777565804745</v>
      </c>
      <c r="G235" s="2">
        <f>+PaijatHame!AF144</f>
        <v>0.32046584921818555</v>
      </c>
      <c r="H235" s="2">
        <f>+PaijatHame!AG144</f>
        <v>109.54130559316239</v>
      </c>
      <c r="I235" s="2">
        <f>+PaijatHame!AH144</f>
        <v>19.849395795277346</v>
      </c>
      <c r="J235" s="2">
        <f>+PaijatHame!AI144</f>
        <v>0</v>
      </c>
      <c r="K235" s="2">
        <f>+PaijatHame!AJ144</f>
        <v>0</v>
      </c>
      <c r="L235" s="2">
        <f>+PaijatHame!AK144</f>
        <v>0</v>
      </c>
      <c r="M235" s="2">
        <f>+PaijatHame!AL144</f>
        <v>223.19851207815029</v>
      </c>
      <c r="N235" s="2"/>
      <c r="O235" s="2"/>
      <c r="P235" s="2"/>
    </row>
    <row r="236" spans="2:26" x14ac:dyDescent="0.35">
      <c r="B236" t="s">
        <v>23</v>
      </c>
      <c r="C236" s="2">
        <f>+PaijatHame!AB145</f>
        <v>187.53056998843027</v>
      </c>
      <c r="D236" s="2">
        <f>+PaijatHame!AC145</f>
        <v>53.234775634713955</v>
      </c>
      <c r="E236" s="2">
        <f>+PaijatHame!AD145</f>
        <v>33.391494300456706</v>
      </c>
      <c r="F236" s="2">
        <f>+PaijatHame!AE145</f>
        <v>2.8539646220272599</v>
      </c>
      <c r="G236" s="2">
        <f>+PaijatHame!AF145</f>
        <v>0.2769969504072225</v>
      </c>
      <c r="H236" s="2">
        <f>+PaijatHame!AG145</f>
        <v>379.97217950900762</v>
      </c>
      <c r="I236" s="2">
        <f>+PaijatHame!AH145</f>
        <v>114.19324708911357</v>
      </c>
      <c r="J236" s="2">
        <f>+PaijatHame!AI145</f>
        <v>5.2050022350655594</v>
      </c>
      <c r="K236" s="2">
        <f>+PaijatHame!AJ145</f>
        <v>0.32249871228982668</v>
      </c>
      <c r="L236" s="2">
        <f>+PaijatHame!AK145</f>
        <v>0</v>
      </c>
      <c r="M236" s="2">
        <f>+PaijatHame!AL145</f>
        <v>776.98072904151206</v>
      </c>
      <c r="N236" s="2">
        <f>+PaijatHame!AM145</f>
        <v>7.7698072904151205</v>
      </c>
      <c r="O236" s="2">
        <f>+PaijatHame!AN145</f>
        <v>3.8849036452075603</v>
      </c>
      <c r="P236" s="2"/>
    </row>
    <row r="237" spans="2:26" x14ac:dyDescent="0.35">
      <c r="B237" t="s">
        <v>53</v>
      </c>
      <c r="C237" s="2">
        <f>+PaijatHame!AB146</f>
        <v>-0.73357245596589293</v>
      </c>
      <c r="D237" s="2">
        <f>+PaijatHame!AC146</f>
        <v>-0.79836988153071686</v>
      </c>
      <c r="E237" s="2">
        <f>+PaijatHame!AD146</f>
        <v>-0.75126606483800618</v>
      </c>
      <c r="F237" s="2">
        <f>+PaijatHame!AE146</f>
        <v>-0.76478891344537847</v>
      </c>
      <c r="G237" s="2">
        <f>+PaijatHame!AF146</f>
        <v>-0.46362208756911993</v>
      </c>
      <c r="H237" s="2">
        <f>+PaijatHame!AG146</f>
        <v>-0.77622413084228059</v>
      </c>
      <c r="I237" s="2">
        <f>+PaijatHame!AH146</f>
        <v>-0.85191730505942764</v>
      </c>
      <c r="J237" s="2">
        <f>+PaijatHame!AI146</f>
        <v>-1</v>
      </c>
      <c r="K237" s="2">
        <f>+PaijatHame!AJ146</f>
        <v>0</v>
      </c>
      <c r="L237" s="2">
        <f>+PaijatHame!AK146</f>
        <v>0</v>
      </c>
      <c r="M237" s="2">
        <f>+PaijatHame!AL146</f>
        <v>-0.77684148710356349</v>
      </c>
      <c r="N237" s="2"/>
      <c r="O237" s="2"/>
      <c r="P237" s="2"/>
    </row>
    <row r="238" spans="2:26" x14ac:dyDescent="0.35">
      <c r="N238" s="2">
        <f>+PaijatHame!AM147</f>
        <v>11.556440034147286</v>
      </c>
      <c r="O238" s="2">
        <f>+PaijatHame!AN147</f>
        <v>5.7782200170736431</v>
      </c>
      <c r="P238" s="2">
        <f>+PaijatHame!AO147</f>
        <v>5.7782200170736431</v>
      </c>
    </row>
    <row r="239" spans="2:26" x14ac:dyDescent="0.35">
      <c r="C239" t="s">
        <v>0</v>
      </c>
      <c r="D239" t="s">
        <v>1</v>
      </c>
      <c r="E239" t="s">
        <v>2</v>
      </c>
      <c r="F239" t="s">
        <v>3</v>
      </c>
      <c r="G239" t="s">
        <v>4</v>
      </c>
      <c r="H239" t="s">
        <v>5</v>
      </c>
      <c r="I239" t="s">
        <v>6</v>
      </c>
      <c r="J239" t="s">
        <v>7</v>
      </c>
      <c r="K239" t="s">
        <v>8</v>
      </c>
      <c r="L239" t="s">
        <v>9</v>
      </c>
      <c r="M239" t="s">
        <v>10</v>
      </c>
      <c r="N239" t="s">
        <v>51</v>
      </c>
      <c r="O239" t="s">
        <v>52</v>
      </c>
    </row>
    <row r="240" spans="2:26" x14ac:dyDescent="0.35">
      <c r="B240" t="s">
        <v>25</v>
      </c>
      <c r="C240" s="2">
        <f>+PaijatHame!AB149</f>
        <v>16.053949084097741</v>
      </c>
      <c r="D240" s="2">
        <f>+PaijatHame!AC149</f>
        <v>4.6522033532333431</v>
      </c>
      <c r="E240" s="2">
        <f>+PaijatHame!AD149</f>
        <v>2.0198647821567075</v>
      </c>
      <c r="F240" s="2">
        <f>+PaijatHame!AE149</f>
        <v>0.17881740920779571</v>
      </c>
      <c r="G240" s="2">
        <f>+PaijatHame!AF149</f>
        <v>0.3358651843232755</v>
      </c>
      <c r="H240" s="2">
        <f>+PaijatHame!AG149</f>
        <v>27.534386057263593</v>
      </c>
      <c r="I240" s="2">
        <f>+PaijatHame!AH149</f>
        <v>8.5355006085979248</v>
      </c>
      <c r="J240" s="2">
        <f>+PaijatHame!AI149</f>
        <v>0.45672177959804539</v>
      </c>
      <c r="K240" s="2">
        <f>+PaijatHame!AJ149</f>
        <v>0.19220639695275499</v>
      </c>
      <c r="L240" s="2">
        <f>+PaijatHame!AK149</f>
        <v>1.7504237545177854</v>
      </c>
      <c r="M240" s="2">
        <f>+PaijatHame!AL149</f>
        <v>61.709938409948968</v>
      </c>
      <c r="N240" s="2">
        <f>+PaijatHame!AM149</f>
        <v>61.709938409948968</v>
      </c>
      <c r="O240" s="2">
        <f>+PaijatHame!AN149</f>
        <v>61.709938409948968</v>
      </c>
    </row>
    <row r="241" spans="1:26" x14ac:dyDescent="0.35">
      <c r="B241" t="s">
        <v>26</v>
      </c>
      <c r="C241" s="2">
        <f>+PaijatHame!AB150</f>
        <v>11.407093934338171</v>
      </c>
      <c r="D241" s="2">
        <f>+PaijatHame!AC150</f>
        <v>3.2300884122608005</v>
      </c>
      <c r="E241" s="2">
        <f>+PaijatHame!AD150</f>
        <v>1.4419144476134711</v>
      </c>
      <c r="F241" s="2">
        <f>+PaijatHame!AE150</f>
        <v>0.11585113566319635</v>
      </c>
      <c r="G241" s="2">
        <f>+PaijatHame!AF150</f>
        <v>0.278750700066069</v>
      </c>
      <c r="H241" s="2">
        <f>+PaijatHame!AG150</f>
        <v>19.799410188824023</v>
      </c>
      <c r="I241" s="2">
        <f>+PaijatHame!AH150</f>
        <v>6.8192168644589675</v>
      </c>
      <c r="J241" s="2">
        <f>+PaijatHame!AI150</f>
        <v>0.40440628977729381</v>
      </c>
      <c r="K241" s="2">
        <f>+PaijatHame!AJ150</f>
        <v>0.18885139061989378</v>
      </c>
      <c r="L241" s="2">
        <f>+PaijatHame!AK150</f>
        <v>1.7106034502905367</v>
      </c>
      <c r="M241" s="2">
        <f>+PaijatHame!AL150</f>
        <v>45.396186813912422</v>
      </c>
      <c r="N241" s="2">
        <f>+PaijatHame!AM150</f>
        <v>51.174406830986065</v>
      </c>
      <c r="O241" s="2">
        <f>+PaijatHame!AN150</f>
        <v>56.952626848059708</v>
      </c>
    </row>
    <row r="242" spans="1:26" x14ac:dyDescent="0.35">
      <c r="B242" t="s">
        <v>27</v>
      </c>
      <c r="C242" s="2">
        <f>+PaijatHame!AB151</f>
        <v>-4.6468551497595705</v>
      </c>
      <c r="D242" s="2">
        <f>+PaijatHame!AC151</f>
        <v>-1.4221149409725427</v>
      </c>
      <c r="E242" s="2">
        <f>+PaijatHame!AD151</f>
        <v>-0.57795033454323641</v>
      </c>
      <c r="F242" s="2">
        <f>+PaijatHame!AE151</f>
        <v>-6.2966273544599355E-2</v>
      </c>
      <c r="G242" s="2">
        <f>+PaijatHame!AF151</f>
        <v>-5.7114484257206499E-2</v>
      </c>
      <c r="H242" s="2">
        <f>+PaijatHame!AG151</f>
        <v>-7.7349758684395695</v>
      </c>
      <c r="I242" s="2">
        <f>+PaijatHame!AH151</f>
        <v>-1.7162837441389573</v>
      </c>
      <c r="J242" s="2">
        <f>+PaijatHame!AI151</f>
        <v>-5.2315489820751571E-2</v>
      </c>
      <c r="K242" s="2">
        <f>+PaijatHame!AJ151</f>
        <v>-3.3550063328612045E-3</v>
      </c>
      <c r="L242" s="2">
        <f>+PaijatHame!AK151</f>
        <v>-3.9820304227248693E-2</v>
      </c>
      <c r="M242" s="2">
        <f>+PaijatHame!AL151</f>
        <v>-16.313751596036543</v>
      </c>
      <c r="N242" s="2">
        <f>+PaijatHame!AM151</f>
        <v>-10.535531578962903</v>
      </c>
      <c r="O242" s="2">
        <f>+PaijatHame!AN151</f>
        <v>-4.7573115618892601</v>
      </c>
    </row>
    <row r="243" spans="1:26" x14ac:dyDescent="0.35">
      <c r="B243" t="s">
        <v>281</v>
      </c>
      <c r="C243" s="2">
        <f>+PaijatHame!AB152</f>
        <v>-28.945246589591584</v>
      </c>
      <c r="D243" s="2">
        <f>+PaijatHame!AC152</f>
        <v>-30.568632387579402</v>
      </c>
      <c r="E243" s="2">
        <f>+PaijatHame!AD152</f>
        <v>-28.613318062119529</v>
      </c>
      <c r="F243" s="2">
        <f>+PaijatHame!AE152</f>
        <v>-35.212608114363775</v>
      </c>
      <c r="G243" s="2">
        <f>+PaijatHame!AF152</f>
        <v>-17.00518152016403</v>
      </c>
      <c r="H243" s="2">
        <f>+PaijatHame!AG152</f>
        <v>-28.092058607564546</v>
      </c>
      <c r="I243" s="2">
        <f>+PaijatHame!AH152</f>
        <v>-20.107593248955094</v>
      </c>
      <c r="J243" s="2">
        <f>+PaijatHame!AI152</f>
        <v>-11.454564279109642</v>
      </c>
      <c r="K243" s="2">
        <f>+PaijatHame!AJ152</f>
        <v>-1.7455227224751926</v>
      </c>
      <c r="L243" s="2">
        <f>+PaijatHame!AK152</f>
        <v>-2.2748951003706281</v>
      </c>
      <c r="M243" s="2">
        <f>+PaijatHame!AL152</f>
        <v>-26.43618194473261</v>
      </c>
      <c r="N243" s="2">
        <f>+PaijatHame!AM152</f>
        <v>-17.072665846745277</v>
      </c>
      <c r="O243" s="2">
        <f>+PaijatHame!AN152</f>
        <v>-7.7091497487579392</v>
      </c>
    </row>
    <row r="245" spans="1:26" x14ac:dyDescent="0.35">
      <c r="A245" t="s">
        <v>40</v>
      </c>
      <c r="O245">
        <v>10</v>
      </c>
      <c r="Y245" t="str">
        <f>+A245</f>
        <v>Pirkanmaa</v>
      </c>
    </row>
    <row r="246" spans="1:26" x14ac:dyDescent="0.35">
      <c r="C246" t="s">
        <v>0</v>
      </c>
      <c r="D246" t="s">
        <v>1</v>
      </c>
      <c r="E246" t="s">
        <v>2</v>
      </c>
      <c r="F246" t="s">
        <v>3</v>
      </c>
      <c r="G246" t="s">
        <v>4</v>
      </c>
      <c r="H246" t="s">
        <v>5</v>
      </c>
      <c r="I246" t="s">
        <v>6</v>
      </c>
      <c r="J246" t="s">
        <v>7</v>
      </c>
      <c r="K246" t="s">
        <v>8</v>
      </c>
      <c r="L246" t="s">
        <v>9</v>
      </c>
      <c r="M246" t="s">
        <v>10</v>
      </c>
      <c r="N246" t="s">
        <v>50</v>
      </c>
      <c r="Z246" s="50" t="s">
        <v>270</v>
      </c>
    </row>
    <row r="247" spans="1:26" x14ac:dyDescent="0.35">
      <c r="B247" t="s">
        <v>30</v>
      </c>
      <c r="C247" s="1">
        <f>+Pirkanmaa!AB129</f>
        <v>24335.854084428145</v>
      </c>
      <c r="D247" s="1">
        <f>+Pirkanmaa!AC129</f>
        <v>19145.599675622569</v>
      </c>
      <c r="E247" s="1">
        <f>+Pirkanmaa!AD129</f>
        <v>5540.0813181970034</v>
      </c>
      <c r="F247" s="1">
        <f>+Pirkanmaa!AE129</f>
        <v>2462.6281630755261</v>
      </c>
      <c r="G247" s="1">
        <f>+Pirkanmaa!AF129</f>
        <v>1901.6091753077144</v>
      </c>
      <c r="H247" s="1">
        <f>+Pirkanmaa!AG129</f>
        <v>94281.00774928699</v>
      </c>
      <c r="I247" s="1">
        <f>+Pirkanmaa!AH129</f>
        <v>16693.624621005365</v>
      </c>
      <c r="J247" s="1">
        <f>+Pirkanmaa!AI129</f>
        <v>2529.8229181842448</v>
      </c>
      <c r="K247" s="1">
        <f>+Pirkanmaa!AJ129</f>
        <v>73.584997485566461</v>
      </c>
      <c r="L247" s="1">
        <f>+Pirkanmaa!AK129</f>
        <v>5139.7845235684681</v>
      </c>
      <c r="M247" s="1">
        <f>+Pirkanmaa!AL129</f>
        <v>172103.5972261616</v>
      </c>
      <c r="Y247" t="s">
        <v>279</v>
      </c>
      <c r="Z247" s="51">
        <f>+M247</f>
        <v>172103.5972261616</v>
      </c>
    </row>
    <row r="248" spans="1:26" ht="15.5" x14ac:dyDescent="0.35">
      <c r="B248" s="5" t="s">
        <v>269</v>
      </c>
      <c r="C248" s="1">
        <f>+Pirkanmaa!AB130</f>
        <v>0</v>
      </c>
      <c r="D248" s="1">
        <f>+Pirkanmaa!AC130</f>
        <v>0</v>
      </c>
      <c r="E248" s="1">
        <f>+Pirkanmaa!AD130</f>
        <v>0</v>
      </c>
      <c r="F248" s="1">
        <f>+Pirkanmaa!AE130</f>
        <v>0</v>
      </c>
      <c r="G248" s="1">
        <f>+Pirkanmaa!AF130</f>
        <v>0</v>
      </c>
      <c r="H248" s="1">
        <f>+Pirkanmaa!AG130</f>
        <v>0</v>
      </c>
      <c r="I248" s="1">
        <f>+Pirkanmaa!AH130</f>
        <v>0</v>
      </c>
      <c r="J248" s="1">
        <f>+Pirkanmaa!AI130</f>
        <v>0</v>
      </c>
      <c r="K248" s="1">
        <f>+Pirkanmaa!AJ130</f>
        <v>0</v>
      </c>
      <c r="L248" s="1">
        <f>+Pirkanmaa!AK130</f>
        <v>0</v>
      </c>
      <c r="M248" s="1">
        <f>+Pirkanmaa!AL130</f>
        <v>0</v>
      </c>
      <c r="Y248" t="str">
        <f>+B251</f>
        <v>Turvepeltoa viljelyssä yhteensä 2050</v>
      </c>
      <c r="Z248" s="3">
        <f>+M251</f>
        <v>7142.3902658687703</v>
      </c>
    </row>
    <row r="249" spans="1:26" ht="15.5" x14ac:dyDescent="0.35">
      <c r="B249" s="5" t="s">
        <v>282</v>
      </c>
      <c r="C249" s="1">
        <f>+Pirkanmaa!AB131</f>
        <v>446.40513629635421</v>
      </c>
      <c r="D249" s="1">
        <f>+Pirkanmaa!AC131</f>
        <v>357.40824352907896</v>
      </c>
      <c r="E249" s="1">
        <f>+Pirkanmaa!AD131</f>
        <v>76.668894620788578</v>
      </c>
      <c r="F249" s="1">
        <f>+Pirkanmaa!AE131</f>
        <v>18.454661347441405</v>
      </c>
      <c r="G249" s="1">
        <f>+Pirkanmaa!AF131</f>
        <v>26.167833124065346</v>
      </c>
      <c r="H249" s="1">
        <f>+Pirkanmaa!AG131</f>
        <v>1149.1080479960267</v>
      </c>
      <c r="I249" s="1">
        <f>+Pirkanmaa!AH131</f>
        <v>285.54362379691298</v>
      </c>
      <c r="J249" s="1">
        <f>+Pirkanmaa!AI131</f>
        <v>47.176102825933683</v>
      </c>
      <c r="K249" s="1">
        <f>+Pirkanmaa!AJ131</f>
        <v>2.6213452850169179</v>
      </c>
      <c r="L249" s="1">
        <f>+Pirkanmaa!AK131</f>
        <v>115.34860205905836</v>
      </c>
      <c r="M249" s="1">
        <f>+Pirkanmaa!AL131</f>
        <v>2524.9024908806778</v>
      </c>
      <c r="Y249" t="s">
        <v>280</v>
      </c>
      <c r="Z249" s="7">
        <f>+Z248/Z247</f>
        <v>4.1500528640798506E-2</v>
      </c>
    </row>
    <row r="250" spans="1:26" ht="15.5" x14ac:dyDescent="0.35">
      <c r="B250" s="5" t="s">
        <v>61</v>
      </c>
      <c r="C250" s="1">
        <f>+Pirkanmaa!AB132</f>
        <v>952.25283727009719</v>
      </c>
      <c r="D250" s="1">
        <f>+Pirkanmaa!AC132</f>
        <v>655.88903858786364</v>
      </c>
      <c r="E250" s="1">
        <f>+Pirkanmaa!AD132</f>
        <v>88.473931944495547</v>
      </c>
      <c r="F250" s="1">
        <f>+Pirkanmaa!AE132</f>
        <v>20.897897215547907</v>
      </c>
      <c r="G250" s="1">
        <f>+Pirkanmaa!AF132</f>
        <v>42.130786621005186</v>
      </c>
      <c r="H250" s="1">
        <f>+Pirkanmaa!AG132</f>
        <v>2090.9874717241159</v>
      </c>
      <c r="I250" s="1">
        <f>+Pirkanmaa!AH132</f>
        <v>424.36533489789463</v>
      </c>
      <c r="J250" s="1">
        <f>+Pirkanmaa!AI132</f>
        <v>181.58670002071545</v>
      </c>
      <c r="K250" s="1">
        <f>+Pirkanmaa!AJ132</f>
        <v>2.6300315311571478</v>
      </c>
      <c r="L250" s="1">
        <f>+Pirkanmaa!AK132</f>
        <v>158.27374517519979</v>
      </c>
      <c r="M250" s="1">
        <f>+Pirkanmaa!AL132</f>
        <v>4617.4877749880925</v>
      </c>
      <c r="Y250" t="s">
        <v>273</v>
      </c>
      <c r="Z250" s="51">
        <f t="shared" ref="Z250:Z255" si="9">+M252</f>
        <v>1078.0938517395682</v>
      </c>
    </row>
    <row r="251" spans="1:26" ht="15.5" x14ac:dyDescent="0.35">
      <c r="B251" s="5" t="s">
        <v>62</v>
      </c>
      <c r="C251" s="1">
        <f>+Pirkanmaa!AB133</f>
        <v>1398.6579735664513</v>
      </c>
      <c r="D251" s="1">
        <f>+Pirkanmaa!AC133</f>
        <v>1013.2972821169426</v>
      </c>
      <c r="E251" s="1">
        <f>+Pirkanmaa!AD133</f>
        <v>165.14282656528411</v>
      </c>
      <c r="F251" s="1">
        <f>+Pirkanmaa!AE133</f>
        <v>39.352558562989316</v>
      </c>
      <c r="G251" s="1">
        <f>+Pirkanmaa!AF133</f>
        <v>68.298619745070539</v>
      </c>
      <c r="H251" s="1">
        <f>+Pirkanmaa!AG133</f>
        <v>3240.0955197201429</v>
      </c>
      <c r="I251" s="1">
        <f>+Pirkanmaa!AH133</f>
        <v>709.90895869480755</v>
      </c>
      <c r="J251" s="1">
        <f>+Pirkanmaa!AI133</f>
        <v>228.76280284664915</v>
      </c>
      <c r="K251" s="1">
        <f>+Pirkanmaa!AJ133</f>
        <v>5.2513768161740657</v>
      </c>
      <c r="L251" s="1">
        <f>+Pirkanmaa!AK133</f>
        <v>273.62234723425814</v>
      </c>
      <c r="M251" s="1">
        <f>+Pirkanmaa!AL133</f>
        <v>7142.3902658687703</v>
      </c>
      <c r="Y251" t="s">
        <v>13</v>
      </c>
      <c r="Z251" s="51">
        <f t="shared" si="9"/>
        <v>937.95237285602252</v>
      </c>
    </row>
    <row r="252" spans="1:26" x14ac:dyDescent="0.35">
      <c r="B252" t="s">
        <v>12</v>
      </c>
      <c r="C252" s="1">
        <f>+Pirkanmaa!AB134</f>
        <v>281.41717546879192</v>
      </c>
      <c r="D252" s="1">
        <f>+Pirkanmaa!AC134</f>
        <v>120.80092119424259</v>
      </c>
      <c r="E252" s="1">
        <f>+Pirkanmaa!AD134</f>
        <v>8.2780803667646534</v>
      </c>
      <c r="F252" s="1">
        <f>+Pirkanmaa!AE134</f>
        <v>2.5060683492738751</v>
      </c>
      <c r="G252" s="1">
        <f>+Pirkanmaa!AF134</f>
        <v>6.4592827630051524</v>
      </c>
      <c r="H252" s="1">
        <f>+Pirkanmaa!AG134</f>
        <v>531.47633968172693</v>
      </c>
      <c r="I252" s="1">
        <f>+Pirkanmaa!AH134</f>
        <v>55.153039830896375</v>
      </c>
      <c r="J252" s="1">
        <f>+Pirkanmaa!AI134</f>
        <v>45.331490790909015</v>
      </c>
      <c r="K252" s="1">
        <f>+Pirkanmaa!AJ134</f>
        <v>0</v>
      </c>
      <c r="L252" s="1">
        <f>+Pirkanmaa!AK134</f>
        <v>26.671453293957537</v>
      </c>
      <c r="M252" s="1">
        <f>+Pirkanmaa!AL134</f>
        <v>1078.0938517395682</v>
      </c>
      <c r="Y252" t="s">
        <v>274</v>
      </c>
      <c r="Z252" s="51">
        <f t="shared" si="9"/>
        <v>1739.061784762323</v>
      </c>
    </row>
    <row r="253" spans="1:26" x14ac:dyDescent="0.35">
      <c r="B253" t="s">
        <v>13</v>
      </c>
      <c r="C253" s="1">
        <f>+Pirkanmaa!AB135</f>
        <v>267.84308177781253</v>
      </c>
      <c r="D253" s="1">
        <f>+Pirkanmaa!AC135</f>
        <v>178.70412176453948</v>
      </c>
      <c r="E253" s="1">
        <f>+Pirkanmaa!AD135</f>
        <v>15.333778924157716</v>
      </c>
      <c r="F253" s="1">
        <f>+Pirkanmaa!AE135</f>
        <v>3.6909322694882811</v>
      </c>
      <c r="G253" s="1">
        <f>+Pirkanmaa!AF135</f>
        <v>13.083916562032673</v>
      </c>
      <c r="H253" s="1">
        <f>+Pirkanmaa!AG135</f>
        <v>402.18781679860933</v>
      </c>
      <c r="I253" s="1">
        <f>+Pirkanmaa!AH135</f>
        <v>57.108724759382596</v>
      </c>
      <c r="J253" s="1">
        <f>+Pirkanmaa!AI135</f>
        <v>0</v>
      </c>
      <c r="K253" s="1">
        <f>+Pirkanmaa!AJ135</f>
        <v>0</v>
      </c>
      <c r="L253" s="1">
        <f>+Pirkanmaa!AK135</f>
        <v>0</v>
      </c>
      <c r="M253" s="1">
        <f>+Pirkanmaa!AL135</f>
        <v>937.95237285602252</v>
      </c>
      <c r="N253" s="1">
        <f>+Pirkanmaa!AM135</f>
        <v>9.3795237285602244</v>
      </c>
      <c r="O253" s="1">
        <f>+Pirkanmaa!AN135</f>
        <v>4.6897618642801122</v>
      </c>
      <c r="P253" s="2"/>
      <c r="Y253" t="s">
        <v>275</v>
      </c>
      <c r="Z253" s="51">
        <f t="shared" si="9"/>
        <v>2480.6771328841401</v>
      </c>
    </row>
    <row r="254" spans="1:26" x14ac:dyDescent="0.35">
      <c r="B254" t="s">
        <v>14</v>
      </c>
      <c r="C254" s="1">
        <f>+Pirkanmaa!AB136</f>
        <v>295.07761273798315</v>
      </c>
      <c r="D254" s="1">
        <f>+Pirkanmaa!AC136</f>
        <v>253.27161738705897</v>
      </c>
      <c r="E254" s="1">
        <f>+Pirkanmaa!AD136</f>
        <v>34.61099807851614</v>
      </c>
      <c r="F254" s="1">
        <f>+Pirkanmaa!AE136</f>
        <v>6.6040797113090584</v>
      </c>
      <c r="G254" s="1">
        <f>+Pirkanmaa!AF136</f>
        <v>18.232051472153113</v>
      </c>
      <c r="H254" s="1">
        <f>+Pirkanmaa!AG136</f>
        <v>774.84098509472278</v>
      </c>
      <c r="I254" s="1">
        <f>+Pirkanmaa!AH136</f>
        <v>224.57889188183083</v>
      </c>
      <c r="J254" s="1">
        <f>+Pirkanmaa!AI136</f>
        <v>52.60125777640684</v>
      </c>
      <c r="K254" s="1">
        <f>+Pirkanmaa!AJ136</f>
        <v>1.7226931404347006</v>
      </c>
      <c r="L254" s="1">
        <f>+Pirkanmaa!AK136</f>
        <v>77.521597481907577</v>
      </c>
      <c r="M254" s="1">
        <f>+Pirkanmaa!AL136</f>
        <v>1739.061784762323</v>
      </c>
      <c r="N254" s="2"/>
      <c r="O254" s="2"/>
      <c r="P254" s="2"/>
      <c r="Y254" t="s">
        <v>276</v>
      </c>
      <c r="Z254" s="51">
        <f t="shared" si="9"/>
        <v>169622.92009327744</v>
      </c>
    </row>
    <row r="255" spans="1:26" x14ac:dyDescent="0.35">
      <c r="B255" t="s">
        <v>15</v>
      </c>
      <c r="C255" s="1">
        <f>+Pirkanmaa!AB137</f>
        <v>446.65011997669217</v>
      </c>
      <c r="D255" s="1">
        <f>+Pirkanmaa!AC137</f>
        <v>263.08058810987808</v>
      </c>
      <c r="E255" s="1">
        <f>+Pirkanmaa!AD137</f>
        <v>43.066767163308413</v>
      </c>
      <c r="F255" s="1">
        <f>+Pirkanmaa!AE137</f>
        <v>9.1442735739933863</v>
      </c>
      <c r="G255" s="1">
        <f>+Pirkanmaa!AF137</f>
        <v>15.63003537778448</v>
      </c>
      <c r="H255" s="1">
        <f>+Pirkanmaa!AG137</f>
        <v>1308.7512056746718</v>
      </c>
      <c r="I255" s="1">
        <f>+Pirkanmaa!AH137</f>
        <v>223.18525044579923</v>
      </c>
      <c r="J255" s="1">
        <f>+Pirkanmaa!AI137</f>
        <v>88.633939295211547</v>
      </c>
      <c r="K255" s="1">
        <f>+Pirkanmaa!AJ137</f>
        <v>1.2032502944612842</v>
      </c>
      <c r="L255" s="1">
        <f>+Pirkanmaa!AK137</f>
        <v>81.33170297234004</v>
      </c>
      <c r="M255" s="1">
        <f>+Pirkanmaa!AL137</f>
        <v>2480.6771328841401</v>
      </c>
      <c r="N255" s="2"/>
      <c r="O255" s="2"/>
      <c r="P255" s="2"/>
      <c r="Y255" t="s">
        <v>17</v>
      </c>
      <c r="Z255" s="7">
        <f t="shared" si="9"/>
        <v>-1.4413859866184427E-2</v>
      </c>
    </row>
    <row r="256" spans="1:26" x14ac:dyDescent="0.35">
      <c r="B256" t="s">
        <v>16</v>
      </c>
      <c r="C256" s="1">
        <f>+Pirkanmaa!AB138</f>
        <v>23889.203964451452</v>
      </c>
      <c r="D256" s="1">
        <f>+Pirkanmaa!AC138</f>
        <v>18882.51908751269</v>
      </c>
      <c r="E256" s="1">
        <f>+Pirkanmaa!AD138</f>
        <v>5497.0145510336952</v>
      </c>
      <c r="F256" s="1">
        <f>+Pirkanmaa!AE138</f>
        <v>2453.4838895015328</v>
      </c>
      <c r="G256" s="1">
        <f>+Pirkanmaa!AF138</f>
        <v>1885.9791399299299</v>
      </c>
      <c r="H256" s="1">
        <f>+Pirkanmaa!AG138</f>
        <v>92972.256543612311</v>
      </c>
      <c r="I256" s="1">
        <f>+Pirkanmaa!AH138</f>
        <v>16470.439370559565</v>
      </c>
      <c r="J256" s="1">
        <f>+Pirkanmaa!AI138</f>
        <v>2441.1889788890335</v>
      </c>
      <c r="K256" s="1">
        <f>+Pirkanmaa!AJ138</f>
        <v>72.381747191105177</v>
      </c>
      <c r="L256" s="1">
        <f>+Pirkanmaa!AK138</f>
        <v>5058.4528205961278</v>
      </c>
      <c r="M256" s="1">
        <f>+Pirkanmaa!AL138</f>
        <v>169622.92009327744</v>
      </c>
      <c r="N256" s="2"/>
      <c r="O256" s="2"/>
      <c r="P256" s="2"/>
      <c r="Y256" t="s">
        <v>277</v>
      </c>
      <c r="Z256" s="51">
        <f>+M261</f>
        <v>2549.9206237597327</v>
      </c>
    </row>
    <row r="257" spans="1:26" x14ac:dyDescent="0.35">
      <c r="B257" t="s">
        <v>17</v>
      </c>
      <c r="C257" s="1">
        <f>+Pirkanmaa!AB139</f>
        <v>-1.8353583088850434E-2</v>
      </c>
      <c r="D257" s="1">
        <f>+Pirkanmaa!AC139</f>
        <v>-1.3741047163168752E-2</v>
      </c>
      <c r="E257" s="1">
        <f>+Pirkanmaa!AD139</f>
        <v>-7.7736705816665369E-3</v>
      </c>
      <c r="F257" s="1">
        <f>+Pirkanmaa!AE139</f>
        <v>-3.7132173306153086E-3</v>
      </c>
      <c r="G257" s="1">
        <f>+Pirkanmaa!AF139</f>
        <v>-8.2193731397279673E-3</v>
      </c>
      <c r="H257" s="1">
        <f>+Pirkanmaa!AG139</f>
        <v>-1.3881387534114149E-2</v>
      </c>
      <c r="I257" s="1">
        <f>+Pirkanmaa!AH139</f>
        <v>-1.3369490180399062E-2</v>
      </c>
      <c r="J257" s="1">
        <f>+Pirkanmaa!AI139</f>
        <v>-3.5035629829311403E-2</v>
      </c>
      <c r="K257" s="1">
        <f>+Pirkanmaa!AJ139</f>
        <v>-1.6351842570862345E-2</v>
      </c>
      <c r="L257" s="1">
        <f>+Pirkanmaa!AK139</f>
        <v>-1.5823951879576612E-2</v>
      </c>
      <c r="M257" s="1">
        <f>+Pirkanmaa!AL139</f>
        <v>-1.4413859866184427E-2</v>
      </c>
      <c r="N257" s="2"/>
      <c r="O257" s="2"/>
      <c r="P257" s="2"/>
      <c r="Y257" t="s">
        <v>278</v>
      </c>
      <c r="Z257" s="51">
        <f>+M262</f>
        <v>520.88483782657147</v>
      </c>
    </row>
    <row r="258" spans="1:26" x14ac:dyDescent="0.35">
      <c r="B258" t="s">
        <v>18</v>
      </c>
      <c r="C258" s="1">
        <f>+Pirkanmaa!AB140</f>
        <v>0.84676707579314925</v>
      </c>
      <c r="D258" s="1">
        <f>+Pirkanmaa!AC140</f>
        <v>0.71226194170157631</v>
      </c>
      <c r="E258" s="1">
        <f>+Pirkanmaa!AD140</f>
        <v>3.8701778491182739</v>
      </c>
      <c r="F258" s="1">
        <f>+Pirkanmaa!AE140</f>
        <v>3.983132795716009</v>
      </c>
      <c r="G258" s="1">
        <f>+Pirkanmaa!AF140</f>
        <v>0.73495648745691622</v>
      </c>
      <c r="H258" s="1">
        <f>+Pirkanmaa!AG140</f>
        <v>3.3724703160314333E-2</v>
      </c>
      <c r="I258" s="1">
        <f>+Pirkanmaa!AH140</f>
        <v>3.2294604212055912E-2</v>
      </c>
      <c r="J258" s="1">
        <f>+Pirkanmaa!AI140</f>
        <v>0.2585097934322575</v>
      </c>
      <c r="K258" s="1">
        <f>+Pirkanmaa!AJ140</f>
        <v>1.0871781305107991E-2</v>
      </c>
      <c r="L258" s="1">
        <f>+Pirkanmaa!AK140</f>
        <v>0</v>
      </c>
      <c r="M258" s="1">
        <f>+Pirkanmaa!AL140</f>
        <v>0</v>
      </c>
      <c r="N258" s="2"/>
      <c r="O258" s="2"/>
      <c r="P258" s="2"/>
      <c r="Y258" t="s">
        <v>23</v>
      </c>
      <c r="Z258" s="51">
        <f>+M263</f>
        <v>2029.0357859331612</v>
      </c>
    </row>
    <row r="259" spans="1:26" x14ac:dyDescent="0.35">
      <c r="B259" t="s">
        <v>19</v>
      </c>
      <c r="C259" s="1">
        <f>+Pirkanmaa!AB141</f>
        <v>0.8625988555610361</v>
      </c>
      <c r="D259" s="1">
        <f>+Pirkanmaa!AC141</f>
        <v>0.72218552708987627</v>
      </c>
      <c r="E259" s="1">
        <f>+Pirkanmaa!AD141</f>
        <v>3.900499043788793</v>
      </c>
      <c r="F259" s="1">
        <f>+Pirkanmaa!AE141</f>
        <v>3.9979781574978515</v>
      </c>
      <c r="G259" s="1">
        <f>+Pirkanmaa!AF141</f>
        <v>0.74104743282151375</v>
      </c>
      <c r="H259" s="1">
        <f>+Pirkanmaa!AG141</f>
        <v>3.4199438824080622E-2</v>
      </c>
      <c r="I259" s="1">
        <f>+Pirkanmaa!AH141</f>
        <v>3.2732217269422145E-2</v>
      </c>
      <c r="J259" s="1">
        <f>+Pirkanmaa!AI141</f>
        <v>0.2678956875750042</v>
      </c>
      <c r="K259" s="1">
        <f>+Pirkanmaa!AJ141</f>
        <v>1.105251021210925E-2</v>
      </c>
      <c r="L259" s="1">
        <f>+Pirkanmaa!AK141</f>
        <v>0</v>
      </c>
      <c r="M259" s="1">
        <f>+Pirkanmaa!AL141</f>
        <v>0</v>
      </c>
      <c r="N259" s="2"/>
      <c r="O259" s="2"/>
      <c r="P259" s="2"/>
      <c r="Y259" t="s">
        <v>272</v>
      </c>
      <c r="Z259" s="7">
        <f>+M264</f>
        <v>-0.79572507748945043</v>
      </c>
    </row>
    <row r="260" spans="1:26" x14ac:dyDescent="0.35">
      <c r="B260" t="s">
        <v>20</v>
      </c>
      <c r="C260" s="1">
        <f>+Pirkanmaa!AB142</f>
        <v>1.5831779767886855E-2</v>
      </c>
      <c r="D260" s="1">
        <f>+Pirkanmaa!AC142</f>
        <v>9.9235853882999603E-3</v>
      </c>
      <c r="E260" s="1">
        <f>+Pirkanmaa!AD142</f>
        <v>3.032119467051908E-2</v>
      </c>
      <c r="F260" s="1">
        <f>+Pirkanmaa!AE142</f>
        <v>1.4845361781842481E-2</v>
      </c>
      <c r="G260" s="1">
        <f>+Pirkanmaa!AF142</f>
        <v>6.0909453645975331E-3</v>
      </c>
      <c r="H260" s="1">
        <f>+Pirkanmaa!AG142</f>
        <v>4.747356637662889E-4</v>
      </c>
      <c r="I260" s="1">
        <f>+Pirkanmaa!AH142</f>
        <v>4.3761305736623318E-4</v>
      </c>
      <c r="J260" s="1">
        <f>+Pirkanmaa!AI142</f>
        <v>9.3858941427467091E-3</v>
      </c>
      <c r="K260" s="1">
        <f>+Pirkanmaa!AJ142</f>
        <v>1.8072890700125861E-4</v>
      </c>
      <c r="L260" s="1">
        <f>+Pirkanmaa!AK142</f>
        <v>0</v>
      </c>
      <c r="M260" s="1">
        <f>+Pirkanmaa!AL142</f>
        <v>0</v>
      </c>
      <c r="N260" s="2"/>
      <c r="O260" s="2"/>
      <c r="P260" s="2"/>
      <c r="Y260" t="str">
        <f>+B270</f>
        <v>Muutosprosentti turvepeltojen khk-päästöissä</v>
      </c>
      <c r="Z260" s="7">
        <f>+M270/100</f>
        <v>-0.27368295123969083</v>
      </c>
    </row>
    <row r="261" spans="1:26" x14ac:dyDescent="0.35">
      <c r="B261" t="s">
        <v>21</v>
      </c>
      <c r="C261" s="1">
        <f>+Pirkanmaa!AB143</f>
        <v>425.35337405870723</v>
      </c>
      <c r="D261" s="1">
        <f>+Pirkanmaa!AC143</f>
        <v>171.92767832385215</v>
      </c>
      <c r="E261" s="1">
        <f>+Pirkanmaa!AD143</f>
        <v>135.5830266638543</v>
      </c>
      <c r="F261" s="1">
        <f>+Pirkanmaa!AE143</f>
        <v>23.758266697304197</v>
      </c>
      <c r="G261" s="1">
        <f>+Pirkanmaa!AF143</f>
        <v>5.1831423128523246</v>
      </c>
      <c r="H261" s="1">
        <f>+Pirkanmaa!AG143</f>
        <v>1534.2214063423826</v>
      </c>
      <c r="I261" s="1">
        <f>+Pirkanmaa!AH143</f>
        <v>221.99349245988745</v>
      </c>
      <c r="J261" s="1">
        <f>+Pirkanmaa!AI143</f>
        <v>31.900236900892555</v>
      </c>
      <c r="K261" s="1">
        <f>+Pirkanmaa!AJ143</f>
        <v>0</v>
      </c>
      <c r="L261" s="1">
        <f>+Pirkanmaa!AK143</f>
        <v>0</v>
      </c>
      <c r="M261" s="1">
        <f>+Pirkanmaa!AL143</f>
        <v>2549.9206237597327</v>
      </c>
      <c r="N261" s="2"/>
      <c r="O261" s="2"/>
      <c r="P261" s="2"/>
    </row>
    <row r="262" spans="1:26" x14ac:dyDescent="0.35">
      <c r="B262" t="s">
        <v>22</v>
      </c>
      <c r="C262" s="1">
        <f>+Pirkanmaa!AB144</f>
        <v>116.23619668703039</v>
      </c>
      <c r="D262" s="1">
        <f>+Pirkanmaa!AC144</f>
        <v>46.949912175949741</v>
      </c>
      <c r="E262" s="1">
        <f>+Pirkanmaa!AD144</f>
        <v>33.025770689480439</v>
      </c>
      <c r="F262" s="1">
        <f>+Pirkanmaa!AE144</f>
        <v>7.3757316549607808</v>
      </c>
      <c r="G262" s="1">
        <f>+Pirkanmaa!AF144</f>
        <v>1.4658522404521193</v>
      </c>
      <c r="H262" s="1">
        <f>+Pirkanmaa!AG144</f>
        <v>287.27701199900667</v>
      </c>
      <c r="I262" s="1">
        <f>+Pirkanmaa!AH144</f>
        <v>28.554362379691298</v>
      </c>
      <c r="J262" s="1">
        <f>+Pirkanmaa!AI144</f>
        <v>0</v>
      </c>
      <c r="K262" s="1">
        <f>+Pirkanmaa!AJ144</f>
        <v>0</v>
      </c>
      <c r="L262" s="1">
        <f>+Pirkanmaa!AK144</f>
        <v>0</v>
      </c>
      <c r="M262" s="1">
        <f>+Pirkanmaa!AL144</f>
        <v>520.88483782657147</v>
      </c>
      <c r="N262" s="2"/>
      <c r="O262" s="2"/>
      <c r="P262" s="2"/>
    </row>
    <row r="263" spans="1:26" x14ac:dyDescent="0.35">
      <c r="B263" t="s">
        <v>23</v>
      </c>
      <c r="C263" s="1">
        <f>+Pirkanmaa!AB145</f>
        <v>309.11717737167686</v>
      </c>
      <c r="D263" s="1">
        <f>+Pirkanmaa!AC145</f>
        <v>124.9777661479024</v>
      </c>
      <c r="E263" s="1">
        <f>+Pirkanmaa!AD145</f>
        <v>102.55725597437386</v>
      </c>
      <c r="F263" s="1">
        <f>+Pirkanmaa!AE145</f>
        <v>16.382535042343417</v>
      </c>
      <c r="G263" s="1">
        <f>+Pirkanmaa!AF145</f>
        <v>3.7172900724002051</v>
      </c>
      <c r="H263" s="1">
        <f>+Pirkanmaa!AG145</f>
        <v>1246.944394343376</v>
      </c>
      <c r="I263" s="1">
        <f>+Pirkanmaa!AH145</f>
        <v>193.43913008019615</v>
      </c>
      <c r="J263" s="1">
        <f>+Pirkanmaa!AI145</f>
        <v>31.900236900892555</v>
      </c>
      <c r="K263" s="1">
        <f>+Pirkanmaa!AJ145</f>
        <v>0</v>
      </c>
      <c r="L263" s="1">
        <f>+Pirkanmaa!AK145</f>
        <v>0</v>
      </c>
      <c r="M263" s="1">
        <f>+Pirkanmaa!AL145</f>
        <v>2029.0357859331612</v>
      </c>
      <c r="N263" s="1">
        <f>+Pirkanmaa!AM145</f>
        <v>20.290357859331614</v>
      </c>
      <c r="O263" s="1">
        <f>+Pirkanmaa!AN145</f>
        <v>10.145178929665807</v>
      </c>
      <c r="P263" s="2"/>
    </row>
    <row r="264" spans="1:26" x14ac:dyDescent="0.35">
      <c r="B264" t="s">
        <v>53</v>
      </c>
      <c r="C264" s="1">
        <f>+Pirkanmaa!AB146</f>
        <v>-0.72673028174689536</v>
      </c>
      <c r="D264" s="1">
        <f>+Pirkanmaa!AC146</f>
        <v>-0.72692057129095644</v>
      </c>
      <c r="E264" s="1">
        <f>+Pirkanmaa!AD146</f>
        <v>-0.75641662896816764</v>
      </c>
      <c r="F264" s="1">
        <f>+Pirkanmaa!AE146</f>
        <v>-0.68955093614646179</v>
      </c>
      <c r="G264" s="1">
        <f>+Pirkanmaa!AF146</f>
        <v>-0.71718850226872333</v>
      </c>
      <c r="H264" s="1">
        <f>+Pirkanmaa!AG146</f>
        <v>-0.81275387580213643</v>
      </c>
      <c r="I264" s="1">
        <f>+Pirkanmaa!AH146</f>
        <v>-0.87137297556210636</v>
      </c>
      <c r="J264" s="1">
        <f>+Pirkanmaa!AI146</f>
        <v>-1</v>
      </c>
      <c r="K264" s="1">
        <f>+Pirkanmaa!AJ146</f>
        <v>0</v>
      </c>
      <c r="L264" s="1">
        <f>+Pirkanmaa!AK146</f>
        <v>0</v>
      </c>
      <c r="M264" s="1">
        <f>+Pirkanmaa!AL146</f>
        <v>-0.79572507748945043</v>
      </c>
      <c r="N264" s="1"/>
      <c r="O264" s="1"/>
      <c r="P264" s="2"/>
    </row>
    <row r="265" spans="1:26" x14ac:dyDescent="0.35">
      <c r="N265" s="1">
        <f>+Pirkanmaa!AM147</f>
        <v>29.669881587891837</v>
      </c>
      <c r="O265" s="1">
        <f>+Pirkanmaa!AN147</f>
        <v>14.834940793945918</v>
      </c>
      <c r="P265" s="1">
        <f>+Pirkanmaa!AO147</f>
        <v>14.834940793945918</v>
      </c>
    </row>
    <row r="266" spans="1:26" x14ac:dyDescent="0.35">
      <c r="C266" t="s">
        <v>0</v>
      </c>
      <c r="D266" t="s">
        <v>1</v>
      </c>
      <c r="E266" t="s">
        <v>2</v>
      </c>
      <c r="F266" t="s">
        <v>3</v>
      </c>
      <c r="G266" t="s">
        <v>4</v>
      </c>
      <c r="H266" t="s">
        <v>5</v>
      </c>
      <c r="I266" t="s">
        <v>6</v>
      </c>
      <c r="J266" t="s">
        <v>7</v>
      </c>
      <c r="K266" t="s">
        <v>8</v>
      </c>
      <c r="L266" t="s">
        <v>9</v>
      </c>
      <c r="M266" t="s">
        <v>10</v>
      </c>
      <c r="N266" t="s">
        <v>51</v>
      </c>
      <c r="O266" t="s">
        <v>52</v>
      </c>
    </row>
    <row r="267" spans="1:26" x14ac:dyDescent="0.35">
      <c r="B267" t="s">
        <v>25</v>
      </c>
      <c r="C267" s="2">
        <f>+Pirkanmaa!AB149</f>
        <v>39.24097554483091</v>
      </c>
      <c r="D267" s="2">
        <f>+Pirkanmaa!AC149</f>
        <v>28.554367106873876</v>
      </c>
      <c r="E267" s="2">
        <f>+Pirkanmaa!AD149</f>
        <v>5.9884356091383397</v>
      </c>
      <c r="F267" s="2">
        <f>+Pirkanmaa!AE149</f>
        <v>1.2219872738118782</v>
      </c>
      <c r="G267" s="2">
        <f>+Pirkanmaa!AF149</f>
        <v>1.7603220111080744</v>
      </c>
      <c r="H267" s="2">
        <f>+Pirkanmaa!AG149</f>
        <v>96.393232667589899</v>
      </c>
      <c r="I267" s="2">
        <f>+Pirkanmaa!AH149</f>
        <v>19.978313919365927</v>
      </c>
      <c r="J267" s="2">
        <f>+Pirkanmaa!AI149</f>
        <v>6.04150594231914</v>
      </c>
      <c r="K267" s="2">
        <f>+Pirkanmaa!AJ149</f>
        <v>0.13136323834736008</v>
      </c>
      <c r="L267" s="2">
        <f>+Pirkanmaa!AK149</f>
        <v>6.8446654801445401</v>
      </c>
      <c r="M267" s="2">
        <f>+Pirkanmaa!AL149</f>
        <v>206.1551687935299</v>
      </c>
      <c r="N267" s="2">
        <f>+Pirkanmaa!AM149</f>
        <v>206.1551687935299</v>
      </c>
      <c r="O267" s="2">
        <f>+Pirkanmaa!AN149</f>
        <v>206.1551687935299</v>
      </c>
    </row>
    <row r="268" spans="1:26" x14ac:dyDescent="0.35">
      <c r="B268" t="s">
        <v>26</v>
      </c>
      <c r="C268" s="2">
        <f>+Pirkanmaa!AB150</f>
        <v>26.447566086842599</v>
      </c>
      <c r="D268" s="2">
        <f>+Pirkanmaa!AC150</f>
        <v>21.196267636613101</v>
      </c>
      <c r="E268" s="2">
        <f>+Pirkanmaa!AD150</f>
        <v>4.1252389220740087</v>
      </c>
      <c r="F268" s="2">
        <f>+Pirkanmaa!AE150</f>
        <v>0.96592884721136674</v>
      </c>
      <c r="G268" s="2">
        <f>+Pirkanmaa!AF150</f>
        <v>1.4352278990148088</v>
      </c>
      <c r="H268" s="2">
        <f>+Pirkanmaa!AG150</f>
        <v>68.195444570844913</v>
      </c>
      <c r="I268" s="2">
        <f>+Pirkanmaa!AH150</f>
        <v>16.256087754951423</v>
      </c>
      <c r="J268" s="2">
        <f>+Pirkanmaa!AI150</f>
        <v>4.7242975488515127</v>
      </c>
      <c r="K268" s="2">
        <f>+Pirkanmaa!AJ150</f>
        <v>0.13133612497496516</v>
      </c>
      <c r="L268" s="2">
        <f>+Pirkanmaa!AK150</f>
        <v>6.2566183934213697</v>
      </c>
      <c r="M268" s="2">
        <f>+Pirkanmaa!AL150</f>
        <v>149.73401378480008</v>
      </c>
      <c r="N268" s="2">
        <f>+Pirkanmaa!AM150</f>
        <v>164.568954578746</v>
      </c>
      <c r="O268" s="2">
        <f>+Pirkanmaa!AN150</f>
        <v>179.40389537269192</v>
      </c>
    </row>
    <row r="269" spans="1:26" x14ac:dyDescent="0.35">
      <c r="B269" t="s">
        <v>27</v>
      </c>
      <c r="C269" s="2">
        <f>+Pirkanmaa!AB151</f>
        <v>-12.793409457988311</v>
      </c>
      <c r="D269" s="2">
        <f>+Pirkanmaa!AC151</f>
        <v>-7.3580994702607754</v>
      </c>
      <c r="E269" s="2">
        <f>+Pirkanmaa!AD151</f>
        <v>-1.8631966870643311</v>
      </c>
      <c r="F269" s="2">
        <f>+Pirkanmaa!AE151</f>
        <v>-0.25605842660051148</v>
      </c>
      <c r="G269" s="2">
        <f>+Pirkanmaa!AF151</f>
        <v>-0.32509411209326555</v>
      </c>
      <c r="H269" s="2">
        <f>+Pirkanmaa!AG151</f>
        <v>-28.197788096744986</v>
      </c>
      <c r="I269" s="2">
        <f>+Pirkanmaa!AH151</f>
        <v>-3.7222261644145043</v>
      </c>
      <c r="J269" s="2">
        <f>+Pirkanmaa!AI151</f>
        <v>-1.3172083934676273</v>
      </c>
      <c r="K269" s="2">
        <f>+Pirkanmaa!AJ151</f>
        <v>-2.7113372394915736E-5</v>
      </c>
      <c r="L269" s="2">
        <f>+Pirkanmaa!AK151</f>
        <v>-0.58804708672317041</v>
      </c>
      <c r="M269" s="2">
        <f>+Pirkanmaa!AL151</f>
        <v>-56.421155008729876</v>
      </c>
      <c r="N269" s="2">
        <f>+Pirkanmaa!AM151</f>
        <v>-41.586214214783894</v>
      </c>
      <c r="O269" s="2">
        <f>+Pirkanmaa!AN151</f>
        <v>-26.751273420837975</v>
      </c>
    </row>
    <row r="270" spans="1:26" x14ac:dyDescent="0.35">
      <c r="B270" t="s">
        <v>281</v>
      </c>
      <c r="C270" s="2">
        <f>+Pirkanmaa!AB152</f>
        <v>-32.602169748232846</v>
      </c>
      <c r="D270" s="2">
        <f>+Pirkanmaa!AC152</f>
        <v>-25.768735979056125</v>
      </c>
      <c r="E270" s="2">
        <f>+Pirkanmaa!AD152</f>
        <v>-31.11324574019126</v>
      </c>
      <c r="F270" s="2">
        <f>+Pirkanmaa!AE152</f>
        <v>-20.954262952490538</v>
      </c>
      <c r="G270" s="2">
        <f>+Pirkanmaa!AF152</f>
        <v>-18.467877470249192</v>
      </c>
      <c r="H270" s="2">
        <f>+Pirkanmaa!AG152</f>
        <v>-29.252871095198646</v>
      </c>
      <c r="I270" s="2">
        <f>+Pirkanmaa!AH152</f>
        <v>-18.631332851399307</v>
      </c>
      <c r="J270" s="2">
        <f>+Pirkanmaa!AI152</f>
        <v>-21.802649969123316</v>
      </c>
      <c r="K270" s="2">
        <f>+Pirkanmaa!AJ152</f>
        <v>-2.0640000000015694E-2</v>
      </c>
      <c r="L270" s="2">
        <f>+Pirkanmaa!AK152</f>
        <v>-8.5913195966846949</v>
      </c>
      <c r="M270" s="2">
        <f>+Pirkanmaa!AL152</f>
        <v>-27.368295123969084</v>
      </c>
      <c r="N270" s="2">
        <f>+Pirkanmaa!AM152</f>
        <v>-20.172287921838933</v>
      </c>
      <c r="O270" s="2">
        <f>+Pirkanmaa!AN152</f>
        <v>-12.976280719708811</v>
      </c>
    </row>
    <row r="272" spans="1:26" x14ac:dyDescent="0.35">
      <c r="A272" t="s">
        <v>41</v>
      </c>
      <c r="Y272" t="str">
        <f>+A272</f>
        <v>Varsinais-Suomi</v>
      </c>
    </row>
    <row r="273" spans="2:26" x14ac:dyDescent="0.35">
      <c r="C273" t="s">
        <v>0</v>
      </c>
      <c r="D273" t="s">
        <v>1</v>
      </c>
      <c r="E273" t="s">
        <v>2</v>
      </c>
      <c r="F273" t="s">
        <v>3</v>
      </c>
      <c r="G273" t="s">
        <v>4</v>
      </c>
      <c r="H273" t="s">
        <v>5</v>
      </c>
      <c r="I273" t="s">
        <v>6</v>
      </c>
      <c r="J273" t="s">
        <v>7</v>
      </c>
      <c r="K273" t="s">
        <v>8</v>
      </c>
      <c r="L273" t="s">
        <v>9</v>
      </c>
      <c r="M273" t="s">
        <v>10</v>
      </c>
      <c r="N273" t="s">
        <v>50</v>
      </c>
      <c r="Z273" s="50" t="s">
        <v>270</v>
      </c>
    </row>
    <row r="274" spans="2:26" x14ac:dyDescent="0.35">
      <c r="B274" t="s">
        <v>30</v>
      </c>
      <c r="C274" s="1">
        <f>+VarsinaisSuomi!AB129</f>
        <v>13608.924325320173</v>
      </c>
      <c r="D274" s="1">
        <f>+VarsinaisSuomi!AC129</f>
        <v>16782.29059160249</v>
      </c>
      <c r="E274" s="1">
        <f>+VarsinaisSuomi!AD129</f>
        <v>23033.406132884716</v>
      </c>
      <c r="F274" s="1">
        <f>+VarsinaisSuomi!AE129</f>
        <v>18417.847685842087</v>
      </c>
      <c r="G274" s="1">
        <f>+VarsinaisSuomi!AF129</f>
        <v>2907.4328087454232</v>
      </c>
      <c r="H274" s="1">
        <f>+VarsinaisSuomi!AG129</f>
        <v>159329.24759154965</v>
      </c>
      <c r="I274" s="1">
        <f>+VarsinaisSuomi!AH129</f>
        <v>57358.375666213375</v>
      </c>
      <c r="J274" s="1">
        <f>+VarsinaisSuomi!AI129</f>
        <v>2136.1238274620664</v>
      </c>
      <c r="K274" s="1">
        <f>+VarsinaisSuomi!AJ129</f>
        <v>836.94291689663976</v>
      </c>
      <c r="L274" s="1">
        <f>+VarsinaisSuomi!AK129</f>
        <v>2228.5779224125922</v>
      </c>
      <c r="M274" s="1">
        <f>+VarsinaisSuomi!AL129</f>
        <v>296639.16946892923</v>
      </c>
      <c r="Y274" t="s">
        <v>279</v>
      </c>
      <c r="Z274" s="51">
        <f>+M274</f>
        <v>296639.16946892923</v>
      </c>
    </row>
    <row r="275" spans="2:26" ht="15.5" x14ac:dyDescent="0.35">
      <c r="B275" s="5" t="s">
        <v>269</v>
      </c>
      <c r="C275" s="1">
        <f>+VarsinaisSuomi!AB130</f>
        <v>0</v>
      </c>
      <c r="D275" s="1">
        <f>+VarsinaisSuomi!AC130</f>
        <v>0</v>
      </c>
      <c r="E275" s="1">
        <f>+VarsinaisSuomi!AD130</f>
        <v>0</v>
      </c>
      <c r="F275" s="1">
        <f>+VarsinaisSuomi!AE130</f>
        <v>0</v>
      </c>
      <c r="G275" s="1">
        <f>+VarsinaisSuomi!AF130</f>
        <v>0</v>
      </c>
      <c r="H275" s="1">
        <f>+VarsinaisSuomi!AG130</f>
        <v>0</v>
      </c>
      <c r="I275" s="1">
        <f>+VarsinaisSuomi!AH130</f>
        <v>0</v>
      </c>
      <c r="J275" s="1">
        <f>+VarsinaisSuomi!AI130</f>
        <v>0</v>
      </c>
      <c r="K275" s="1">
        <f>+VarsinaisSuomi!AJ130</f>
        <v>0</v>
      </c>
      <c r="L275" s="1">
        <f>+VarsinaisSuomi!AK130</f>
        <v>0</v>
      </c>
      <c r="M275" s="1">
        <f>+VarsinaisSuomi!AL130</f>
        <v>0</v>
      </c>
      <c r="Y275" t="str">
        <f>+B278</f>
        <v>Turvepeltoa viljelyssä yhteensä 2050</v>
      </c>
      <c r="Z275" s="3">
        <f>+M278</f>
        <v>4189.9844887030276</v>
      </c>
    </row>
    <row r="276" spans="2:26" ht="15.5" x14ac:dyDescent="0.35">
      <c r="B276" s="5" t="s">
        <v>282</v>
      </c>
      <c r="C276" s="1">
        <f>+VarsinaisSuomi!AB131</f>
        <v>92.801812226336807</v>
      </c>
      <c r="D276" s="1">
        <f>+VarsinaisSuomi!AC131</f>
        <v>135.8188931991628</v>
      </c>
      <c r="E276" s="1">
        <f>+VarsinaisSuomi!AD131</f>
        <v>128.68781212384852</v>
      </c>
      <c r="F276" s="1">
        <f>+VarsinaisSuomi!AE131</f>
        <v>125.33974101490833</v>
      </c>
      <c r="G276" s="1">
        <f>+VarsinaisSuomi!AF131</f>
        <v>25.88752013989702</v>
      </c>
      <c r="H276" s="1">
        <f>+VarsinaisSuomi!AG131</f>
        <v>783.33742035478292</v>
      </c>
      <c r="I276" s="1">
        <f>+VarsinaisSuomi!AH131</f>
        <v>272.54132398244866</v>
      </c>
      <c r="J276" s="1">
        <f>+VarsinaisSuomi!AI131</f>
        <v>16.665116083118455</v>
      </c>
      <c r="K276" s="1">
        <f>+VarsinaisSuomi!AJ131</f>
        <v>2.3407235757667593</v>
      </c>
      <c r="L276" s="1">
        <f>+VarsinaisSuomi!AK131</f>
        <v>20.32288631120522</v>
      </c>
      <c r="M276" s="1">
        <f>+VarsinaisSuomi!AL131</f>
        <v>1603.7432490114757</v>
      </c>
      <c r="Y276" t="s">
        <v>280</v>
      </c>
      <c r="Z276" s="7">
        <f>+Z275/Z274</f>
        <v>1.4124852413133181E-2</v>
      </c>
    </row>
    <row r="277" spans="2:26" ht="15.5" x14ac:dyDescent="0.35">
      <c r="B277" s="5" t="s">
        <v>61</v>
      </c>
      <c r="C277" s="1">
        <f>+VarsinaisSuomi!AB132</f>
        <v>118.7589382062622</v>
      </c>
      <c r="D277" s="1">
        <f>+VarsinaisSuomi!AC132</f>
        <v>294.43614292846053</v>
      </c>
      <c r="E277" s="1">
        <f>+VarsinaisSuomi!AD132</f>
        <v>284.57134103316713</v>
      </c>
      <c r="F277" s="1">
        <f>+VarsinaisSuomi!AE132</f>
        <v>201.06798121969774</v>
      </c>
      <c r="G277" s="1">
        <f>+VarsinaisSuomi!AF132</f>
        <v>26.65961931578563</v>
      </c>
      <c r="H277" s="1">
        <f>+VarsinaisSuomi!AG132</f>
        <v>1130.400290033434</v>
      </c>
      <c r="I277" s="1">
        <f>+VarsinaisSuomi!AH132</f>
        <v>497.37724423438908</v>
      </c>
      <c r="J277" s="1">
        <f>+VarsinaisSuomi!AI132</f>
        <v>13.434874865354281</v>
      </c>
      <c r="K277" s="1">
        <f>+VarsinaisSuomi!AJ132</f>
        <v>5.8117727908929702</v>
      </c>
      <c r="L277" s="1">
        <f>+VarsinaisSuomi!AK132</f>
        <v>13.723035064108551</v>
      </c>
      <c r="M277" s="1">
        <f>+VarsinaisSuomi!AL132</f>
        <v>2586.241239691552</v>
      </c>
      <c r="Y277" t="s">
        <v>273</v>
      </c>
      <c r="Z277" s="51">
        <f t="shared" ref="Z277:Z282" si="10">+M279</f>
        <v>324.86056098447415</v>
      </c>
    </row>
    <row r="278" spans="2:26" ht="15.5" x14ac:dyDescent="0.35">
      <c r="B278" s="5" t="s">
        <v>62</v>
      </c>
      <c r="C278" s="1">
        <f>+VarsinaisSuomi!AB133</f>
        <v>211.56075043259901</v>
      </c>
      <c r="D278" s="1">
        <f>+VarsinaisSuomi!AC133</f>
        <v>430.25503612762333</v>
      </c>
      <c r="E278" s="1">
        <f>+VarsinaisSuomi!AD133</f>
        <v>413.25915315701565</v>
      </c>
      <c r="F278" s="1">
        <f>+VarsinaisSuomi!AE133</f>
        <v>326.40772223460607</v>
      </c>
      <c r="G278" s="1">
        <f>+VarsinaisSuomi!AF133</f>
        <v>52.547139455682654</v>
      </c>
      <c r="H278" s="1">
        <f>+VarsinaisSuomi!AG133</f>
        <v>1913.7377103882168</v>
      </c>
      <c r="I278" s="1">
        <f>+VarsinaisSuomi!AH133</f>
        <v>769.91856821683768</v>
      </c>
      <c r="J278" s="1">
        <f>+VarsinaisSuomi!AI133</f>
        <v>30.099990948472737</v>
      </c>
      <c r="K278" s="1">
        <f>+VarsinaisSuomi!AJ133</f>
        <v>8.1524963666597294</v>
      </c>
      <c r="L278" s="1">
        <f>+VarsinaisSuomi!AK133</f>
        <v>34.045921375313767</v>
      </c>
      <c r="M278" s="1">
        <f>+VarsinaisSuomi!AL133</f>
        <v>4189.9844887030276</v>
      </c>
      <c r="Y278" t="s">
        <v>13</v>
      </c>
      <c r="Z278" s="51">
        <f t="shared" si="10"/>
        <v>1244.6535817109725</v>
      </c>
    </row>
    <row r="279" spans="2:26" x14ac:dyDescent="0.35">
      <c r="B279" t="s">
        <v>12</v>
      </c>
      <c r="C279" s="1">
        <f>+VarsinaisSuomi!AB134</f>
        <v>5.4799294266659428</v>
      </c>
      <c r="D279" s="1">
        <f>+VarsinaisSuomi!AC134</f>
        <v>31.009004872520293</v>
      </c>
      <c r="E279" s="1">
        <f>+VarsinaisSuomi!AD134</f>
        <v>10.647338601732452</v>
      </c>
      <c r="F279" s="1">
        <f>+VarsinaisSuomi!AE134</f>
        <v>28.090878126732928</v>
      </c>
      <c r="G279" s="1">
        <f>+VarsinaisSuomi!AF134</f>
        <v>0</v>
      </c>
      <c r="H279" s="1">
        <f>+VarsinaisSuomi!AG134</f>
        <v>177.94866940815376</v>
      </c>
      <c r="I279" s="1">
        <f>+VarsinaisSuomi!AH134</f>
        <v>70.853831513158127</v>
      </c>
      <c r="J279" s="1">
        <f>+VarsinaisSuomi!AI134</f>
        <v>0.82755564737418796</v>
      </c>
      <c r="K279" s="1">
        <f>+VarsinaisSuomi!AJ134</f>
        <v>0</v>
      </c>
      <c r="L279" s="1">
        <f>+VarsinaisSuomi!AK134</f>
        <v>3.3533881364299894E-3</v>
      </c>
      <c r="M279" s="1">
        <f>+VarsinaisSuomi!AL134</f>
        <v>324.86056098447415</v>
      </c>
      <c r="Y279" t="s">
        <v>274</v>
      </c>
      <c r="Z279" s="51">
        <f t="shared" si="10"/>
        <v>916.09823719281144</v>
      </c>
    </row>
    <row r="280" spans="2:26" x14ac:dyDescent="0.35">
      <c r="B280" t="s">
        <v>13</v>
      </c>
      <c r="C280" s="1">
        <f>+VarsinaisSuomi!AB135</f>
        <v>83.521631003703135</v>
      </c>
      <c r="D280" s="1">
        <f>+VarsinaisSuomi!AC135</f>
        <v>122.23700387924653</v>
      </c>
      <c r="E280" s="1">
        <f>+VarsinaisSuomi!AD135</f>
        <v>77.212687274309104</v>
      </c>
      <c r="F280" s="1">
        <f>+VarsinaisSuomi!AE135</f>
        <v>75.203844608945005</v>
      </c>
      <c r="G280" s="1">
        <f>+VarsinaisSuomi!AF135</f>
        <v>10.355008055958809</v>
      </c>
      <c r="H280" s="1">
        <f>+VarsinaisSuomi!AG135</f>
        <v>626.66993628382636</v>
      </c>
      <c r="I280" s="1">
        <f>+VarsinaisSuomi!AH135</f>
        <v>245.28719158420375</v>
      </c>
      <c r="J280" s="1">
        <f>+VarsinaisSuomi!AI135</f>
        <v>4.1662790207796139</v>
      </c>
      <c r="K280" s="1">
        <f>+VarsinaisSuomi!AJ135</f>
        <v>0</v>
      </c>
      <c r="L280" s="1">
        <f>+VarsinaisSuomi!AK135</f>
        <v>0</v>
      </c>
      <c r="M280" s="1">
        <f>+VarsinaisSuomi!AL135</f>
        <v>1244.6535817109725</v>
      </c>
      <c r="N280" s="1">
        <f>+VarsinaisSuomi!AM135</f>
        <v>12.446535817109725</v>
      </c>
      <c r="O280" s="1">
        <f>+VarsinaisSuomi!AN135</f>
        <v>6.2232679085548623</v>
      </c>
      <c r="P280" s="2"/>
      <c r="Y280" t="s">
        <v>275</v>
      </c>
      <c r="Z280" s="51">
        <f t="shared" si="10"/>
        <v>1145.6121779665998</v>
      </c>
    </row>
    <row r="281" spans="2:26" x14ac:dyDescent="0.35">
      <c r="B281" t="s">
        <v>14</v>
      </c>
      <c r="C281" s="1">
        <f>+VarsinaisSuomi!AB136</f>
        <v>48.986274152796881</v>
      </c>
      <c r="D281" s="1">
        <f>+VarsinaisSuomi!AC136</f>
        <v>97.230234037106072</v>
      </c>
      <c r="E281" s="1">
        <f>+VarsinaisSuomi!AD136</f>
        <v>73.163520022997119</v>
      </c>
      <c r="F281" s="1">
        <f>+VarsinaisSuomi!AE136</f>
        <v>57.467623794883046</v>
      </c>
      <c r="G281" s="1">
        <f>+VarsinaisSuomi!AF136</f>
        <v>15.65090973186812</v>
      </c>
      <c r="H281" s="1">
        <f>+VarsinaisSuomi!AG136</f>
        <v>424.75323843216296</v>
      </c>
      <c r="I281" s="1">
        <f>+VarsinaisSuomi!AH136</f>
        <v>175.20119572681335</v>
      </c>
      <c r="J281" s="1">
        <f>+VarsinaisSuomi!AI136</f>
        <v>8.7648730753646209</v>
      </c>
      <c r="K281" s="1">
        <f>+VarsinaisSuomi!AJ136</f>
        <v>2.8498696397636114</v>
      </c>
      <c r="L281" s="1">
        <f>+VarsinaisSuomi!AK136</f>
        <v>12.030498579055529</v>
      </c>
      <c r="M281" s="1">
        <f>+VarsinaisSuomi!AL136</f>
        <v>916.09823719281144</v>
      </c>
      <c r="N281" s="2"/>
      <c r="O281" s="2"/>
      <c r="P281" s="2"/>
      <c r="Y281" t="s">
        <v>276</v>
      </c>
      <c r="Z281" s="51">
        <f t="shared" si="10"/>
        <v>295493.55729096261</v>
      </c>
    </row>
    <row r="282" spans="2:26" x14ac:dyDescent="0.35">
      <c r="B282" t="s">
        <v>15</v>
      </c>
      <c r="C282" s="1">
        <f>+VarsinaisSuomi!AB137</f>
        <v>30.323060654181731</v>
      </c>
      <c r="D282" s="1">
        <f>+VarsinaisSuomi!AC137</f>
        <v>80.28974876474598</v>
      </c>
      <c r="E282" s="1">
        <f>+VarsinaisSuomi!AD137</f>
        <v>84.525260718669614</v>
      </c>
      <c r="F282" s="1">
        <f>+VarsinaisSuomi!AE137</f>
        <v>86.144955943921104</v>
      </c>
      <c r="G282" s="1">
        <f>+VarsinaisSuomi!AF137</f>
        <v>7.9194657265096957</v>
      </c>
      <c r="H282" s="1">
        <f>+VarsinaisSuomi!AG137</f>
        <v>605.98620626796378</v>
      </c>
      <c r="I282" s="1">
        <f>+VarsinaisSuomi!AH137</f>
        <v>233.67143526669912</v>
      </c>
      <c r="J282" s="1">
        <f>+VarsinaisSuomi!AI137</f>
        <v>6.3119381833055286</v>
      </c>
      <c r="K282" s="1">
        <f>+VarsinaisSuomi!AJ137</f>
        <v>2.3998641971234291</v>
      </c>
      <c r="L282" s="1">
        <f>+VarsinaisSuomi!AK137</f>
        <v>8.0402422434800425</v>
      </c>
      <c r="M282" s="1">
        <f>+VarsinaisSuomi!AL137</f>
        <v>1145.6121779665998</v>
      </c>
      <c r="N282" s="2"/>
      <c r="O282" s="2"/>
      <c r="P282" s="2"/>
      <c r="Y282" t="s">
        <v>17</v>
      </c>
      <c r="Z282" s="7">
        <f t="shared" si="10"/>
        <v>-3.8619720383440267E-3</v>
      </c>
    </row>
    <row r="283" spans="2:26" x14ac:dyDescent="0.35">
      <c r="B283" t="s">
        <v>16</v>
      </c>
      <c r="C283" s="1">
        <f>+VarsinaisSuomi!AB138</f>
        <v>13578.601264665991</v>
      </c>
      <c r="D283" s="1">
        <f>+VarsinaisSuomi!AC138</f>
        <v>16702.000842837744</v>
      </c>
      <c r="E283" s="1">
        <f>+VarsinaisSuomi!AD138</f>
        <v>22948.880872166046</v>
      </c>
      <c r="F283" s="1">
        <f>+VarsinaisSuomi!AE138</f>
        <v>18331.702729898167</v>
      </c>
      <c r="G283" s="1">
        <f>+VarsinaisSuomi!AF138</f>
        <v>2899.5133430189135</v>
      </c>
      <c r="H283" s="1">
        <f>+VarsinaisSuomi!AG138</f>
        <v>158723.26138528169</v>
      </c>
      <c r="I283" s="1">
        <f>+VarsinaisSuomi!AH138</f>
        <v>57124.704230946678</v>
      </c>
      <c r="J283" s="1">
        <f>+VarsinaisSuomi!AI138</f>
        <v>2129.8118892787606</v>
      </c>
      <c r="K283" s="1">
        <f>+VarsinaisSuomi!AJ138</f>
        <v>834.54305269951635</v>
      </c>
      <c r="L283" s="1">
        <f>+VarsinaisSuomi!AK138</f>
        <v>2220.5376801691123</v>
      </c>
      <c r="M283" s="1">
        <f>+VarsinaisSuomi!AL138</f>
        <v>295493.55729096261</v>
      </c>
      <c r="N283" s="2"/>
      <c r="O283" s="2"/>
      <c r="P283" s="2"/>
      <c r="Y283" t="s">
        <v>277</v>
      </c>
      <c r="Z283" s="51">
        <f>+M288</f>
        <v>2423.2164392808786</v>
      </c>
    </row>
    <row r="284" spans="2:26" x14ac:dyDescent="0.35">
      <c r="B284" t="s">
        <v>17</v>
      </c>
      <c r="C284" s="1">
        <f>+VarsinaisSuomi!AB139</f>
        <v>-2.2281746837083927E-3</v>
      </c>
      <c r="D284" s="1">
        <f>+VarsinaisSuomi!AC139</f>
        <v>-4.7841948824865008E-3</v>
      </c>
      <c r="E284" s="1">
        <f>+VarsinaisSuomi!AD139</f>
        <v>-3.6696813415708057E-3</v>
      </c>
      <c r="F284" s="1">
        <f>+VarsinaisSuomi!AE139</f>
        <v>-4.6772542271669056E-3</v>
      </c>
      <c r="G284" s="1">
        <f>+VarsinaisSuomi!AF139</f>
        <v>-2.7238688724596865E-3</v>
      </c>
      <c r="H284" s="1">
        <f>+VarsinaisSuomi!AG139</f>
        <v>-3.8033582372863947E-3</v>
      </c>
      <c r="I284" s="1">
        <f>+VarsinaisSuomi!AH139</f>
        <v>-4.073885157182754E-3</v>
      </c>
      <c r="J284" s="1">
        <f>+VarsinaisSuomi!AI139</f>
        <v>-2.9548559414763688E-3</v>
      </c>
      <c r="K284" s="1">
        <f>+VarsinaisSuomi!AJ139</f>
        <v>-2.8674168198018291E-3</v>
      </c>
      <c r="L284" s="1">
        <f>+VarsinaisSuomi!AK139</f>
        <v>-3.607790493937908E-3</v>
      </c>
      <c r="M284" s="1">
        <f>+VarsinaisSuomi!AL139</f>
        <v>-3.8619720383440267E-3</v>
      </c>
      <c r="N284" s="2"/>
      <c r="O284" s="2"/>
      <c r="P284" s="2"/>
      <c r="Y284" t="s">
        <v>278</v>
      </c>
      <c r="Z284" s="51">
        <f>+M289</f>
        <v>957.23982480433472</v>
      </c>
    </row>
    <row r="285" spans="2:26" x14ac:dyDescent="0.35">
      <c r="B285" t="s">
        <v>18</v>
      </c>
      <c r="C285" s="1">
        <f>+VarsinaisSuomi!AB140</f>
        <v>0.82585513236260744</v>
      </c>
      <c r="D285" s="1">
        <f>+VarsinaisSuomi!AC140</f>
        <v>0.86133105139015087</v>
      </c>
      <c r="E285" s="1">
        <f>+VarsinaisSuomi!AD140</f>
        <v>3.7125642428504482</v>
      </c>
      <c r="F285" s="1">
        <f>+VarsinaisSuomi!AE140</f>
        <v>2.7125413811736481</v>
      </c>
      <c r="G285" s="1">
        <f>+VarsinaisSuomi!AF140</f>
        <v>0.82265082543114032</v>
      </c>
      <c r="H285" s="1">
        <f>+VarsinaisSuomi!AG140</f>
        <v>3.5909514960286854E-2</v>
      </c>
      <c r="I285" s="1">
        <f>+VarsinaisSuomi!AH140</f>
        <v>3.7020626461896168E-2</v>
      </c>
      <c r="J285" s="1">
        <f>+VarsinaisSuomi!AI140</f>
        <v>0.28607283535900352</v>
      </c>
      <c r="K285" s="1">
        <f>+VarsinaisSuomi!AJ140</f>
        <v>5.9741230842120701E-3</v>
      </c>
      <c r="L285" s="1">
        <f>+VarsinaisSuomi!AK140</f>
        <v>0</v>
      </c>
      <c r="M285" s="1">
        <f>+VarsinaisSuomi!AL140</f>
        <v>0</v>
      </c>
      <c r="N285" s="2"/>
      <c r="O285" s="2"/>
      <c r="P285" s="2"/>
      <c r="Y285" t="s">
        <v>23</v>
      </c>
      <c r="Z285" s="51">
        <f>+M290</f>
        <v>1465.976614476544</v>
      </c>
    </row>
    <row r="286" spans="2:26" x14ac:dyDescent="0.35">
      <c r="B286" t="s">
        <v>19</v>
      </c>
      <c r="C286" s="1">
        <f>+VarsinaisSuomi!AB141</f>
        <v>0.82769939119178182</v>
      </c>
      <c r="D286" s="1">
        <f>+VarsinaisSuomi!AC141</f>
        <v>0.86547163636377966</v>
      </c>
      <c r="E286" s="1">
        <f>+VarsinaisSuomi!AD141</f>
        <v>3.7262383501984169</v>
      </c>
      <c r="F286" s="1">
        <f>+VarsinaisSuomi!AE141</f>
        <v>2.7252882471478683</v>
      </c>
      <c r="G286" s="1">
        <f>+VarsinaisSuomi!AF141</f>
        <v>0.82489773870456007</v>
      </c>
      <c r="H286" s="1">
        <f>+VarsinaisSuomi!AG141</f>
        <v>3.6046613143311743E-2</v>
      </c>
      <c r="I286" s="1">
        <f>+VarsinaisSuomi!AH141</f>
        <v>3.7172061170159171E-2</v>
      </c>
      <c r="J286" s="1">
        <f>+VarsinaisSuomi!AI141</f>
        <v>0.28692064453022587</v>
      </c>
      <c r="K286" s="1">
        <f>+VarsinaisSuomi!AJ141</f>
        <v>5.991302646192285E-3</v>
      </c>
      <c r="L286" s="1">
        <f>+VarsinaisSuomi!AK141</f>
        <v>0</v>
      </c>
      <c r="M286" s="1">
        <f>+VarsinaisSuomi!AL141</f>
        <v>0</v>
      </c>
      <c r="N286" s="2"/>
      <c r="O286" s="2"/>
      <c r="P286" s="2"/>
      <c r="Y286" t="s">
        <v>272</v>
      </c>
      <c r="Z286" s="7">
        <f>+M291</f>
        <v>-0.6049713887347149</v>
      </c>
    </row>
    <row r="287" spans="2:26" x14ac:dyDescent="0.35">
      <c r="B287" t="s">
        <v>20</v>
      </c>
      <c r="C287" s="1">
        <f>+VarsinaisSuomi!AB142</f>
        <v>1.8442588291743833E-3</v>
      </c>
      <c r="D287" s="1">
        <f>+VarsinaisSuomi!AC142</f>
        <v>4.1405849736287914E-3</v>
      </c>
      <c r="E287" s="1">
        <f>+VarsinaisSuomi!AD142</f>
        <v>1.36741073479687E-2</v>
      </c>
      <c r="F287" s="1">
        <f>+VarsinaisSuomi!AE142</f>
        <v>1.2746865974220256E-2</v>
      </c>
      <c r="G287" s="1">
        <f>+VarsinaisSuomi!AF142</f>
        <v>2.2469132734197483E-3</v>
      </c>
      <c r="H287" s="1">
        <f>+VarsinaisSuomi!AG142</f>
        <v>1.3709818302488908E-4</v>
      </c>
      <c r="I287" s="1">
        <f>+VarsinaisSuomi!AH142</f>
        <v>1.514347082630027E-4</v>
      </c>
      <c r="J287" s="1">
        <f>+VarsinaisSuomi!AI142</f>
        <v>8.4780917122234678E-4</v>
      </c>
      <c r="K287" s="1">
        <f>+VarsinaisSuomi!AJ142</f>
        <v>1.7179561980214947E-5</v>
      </c>
      <c r="L287" s="1">
        <f>+VarsinaisSuomi!AK142</f>
        <v>0</v>
      </c>
      <c r="M287" s="1">
        <f>+VarsinaisSuomi!AL142</f>
        <v>0</v>
      </c>
      <c r="N287" s="2"/>
      <c r="O287" s="2"/>
      <c r="P287" s="2"/>
      <c r="Y287" t="str">
        <f>+B297</f>
        <v>Muutosprosentti turvepeltojen khk-päästöissä</v>
      </c>
      <c r="Z287" s="7">
        <f>+M297/100</f>
        <v>-0.28076153179599972</v>
      </c>
    </row>
    <row r="288" spans="2:26" x14ac:dyDescent="0.35">
      <c r="B288" t="s">
        <v>21</v>
      </c>
      <c r="C288" s="1">
        <f>+VarsinaisSuomi!AB143</f>
        <v>75.738798318728101</v>
      </c>
      <c r="D288" s="1">
        <f>+VarsinaisSuomi!AC143</f>
        <v>115.01031332754759</v>
      </c>
      <c r="E288" s="1">
        <f>+VarsinaisSuomi!AD143</f>
        <v>327.85553097516345</v>
      </c>
      <c r="F288" s="1">
        <f>+VarsinaisSuomi!AE143</f>
        <v>246.72449391349397</v>
      </c>
      <c r="G288" s="1">
        <f>+VarsinaisSuomi!AF143</f>
        <v>8.3607417627492726</v>
      </c>
      <c r="H288" s="1">
        <f>+VarsinaisSuomi!AG143</f>
        <v>1121.720386433024</v>
      </c>
      <c r="I288" s="1">
        <f>+VarsinaisSuomi!AH143</f>
        <v>518.6771529225025</v>
      </c>
      <c r="J288" s="1">
        <f>+VarsinaisSuomi!AI143</f>
        <v>6.6379362126486665</v>
      </c>
      <c r="K288" s="1">
        <f>+VarsinaisSuomi!AJ143</f>
        <v>2.4910854150212676</v>
      </c>
      <c r="L288" s="1">
        <f>+VarsinaisSuomi!AK143</f>
        <v>0</v>
      </c>
      <c r="M288" s="1">
        <f>+VarsinaisSuomi!AL143</f>
        <v>2423.2164392808786</v>
      </c>
      <c r="N288" s="2"/>
      <c r="O288" s="2"/>
      <c r="P288" s="2"/>
    </row>
    <row r="289" spans="1:26" x14ac:dyDescent="0.35">
      <c r="B289" t="s">
        <v>22</v>
      </c>
      <c r="C289" s="1">
        <f>+VarsinaisSuomi!AB144</f>
        <v>25.573463986772328</v>
      </c>
      <c r="D289" s="1">
        <f>+VarsinaisSuomi!AC144</f>
        <v>30.955474944832339</v>
      </c>
      <c r="E289" s="1">
        <f>+VarsinaisSuomi!AD144</f>
        <v>174.06185464855585</v>
      </c>
      <c r="F289" s="1">
        <f>+VarsinaisSuomi!AE144</f>
        <v>139.11952217372189</v>
      </c>
      <c r="G289" s="1">
        <f>+VarsinaisSuomi!AF144</f>
        <v>5.1775040279794045</v>
      </c>
      <c r="H289" s="1">
        <f>+VarsinaisSuomi!AG144</f>
        <v>470.00245221286974</v>
      </c>
      <c r="I289" s="1">
        <f>+VarsinaisSuomi!AH144</f>
        <v>109.01652959297945</v>
      </c>
      <c r="J289" s="1">
        <f>+VarsinaisSuomi!AI144</f>
        <v>3.3330232166236913</v>
      </c>
      <c r="K289" s="1">
        <f>+VarsinaisSuomi!AJ144</f>
        <v>0</v>
      </c>
      <c r="L289" s="1">
        <f>+VarsinaisSuomi!AK144</f>
        <v>0</v>
      </c>
      <c r="M289" s="1">
        <f>+VarsinaisSuomi!AL144</f>
        <v>957.23982480433472</v>
      </c>
      <c r="N289" s="2"/>
      <c r="O289" s="2"/>
      <c r="P289" s="2"/>
    </row>
    <row r="290" spans="1:26" x14ac:dyDescent="0.35">
      <c r="B290" t="s">
        <v>23</v>
      </c>
      <c r="C290" s="1">
        <f>+VarsinaisSuomi!AB145</f>
        <v>50.165334331955776</v>
      </c>
      <c r="D290" s="1">
        <f>+VarsinaisSuomi!AC145</f>
        <v>84.054838382715246</v>
      </c>
      <c r="E290" s="1">
        <f>+VarsinaisSuomi!AD145</f>
        <v>153.7936763266076</v>
      </c>
      <c r="F290" s="1">
        <f>+VarsinaisSuomi!AE145</f>
        <v>107.60497173977208</v>
      </c>
      <c r="G290" s="1">
        <f>+VarsinaisSuomi!AF145</f>
        <v>3.1832377347698682</v>
      </c>
      <c r="H290" s="1">
        <f>+VarsinaisSuomi!AG145</f>
        <v>651.71793422015435</v>
      </c>
      <c r="I290" s="1">
        <f>+VarsinaisSuomi!AH145</f>
        <v>409.66062332952305</v>
      </c>
      <c r="J290" s="1">
        <f>+VarsinaisSuomi!AI145</f>
        <v>3.3049129960249752</v>
      </c>
      <c r="K290" s="1">
        <f>+VarsinaisSuomi!AJ145</f>
        <v>2.4910854150212676</v>
      </c>
      <c r="L290" s="1">
        <f>+VarsinaisSuomi!AK145</f>
        <v>0</v>
      </c>
      <c r="M290" s="1">
        <f>+VarsinaisSuomi!AL145</f>
        <v>1465.976614476544</v>
      </c>
      <c r="N290" s="1">
        <f>+VarsinaisSuomi!AM145</f>
        <v>14.65976614476544</v>
      </c>
      <c r="O290" s="1">
        <f>+VarsinaisSuomi!AN145</f>
        <v>7.32988307238272</v>
      </c>
      <c r="P290" s="2"/>
    </row>
    <row r="291" spans="1:26" x14ac:dyDescent="0.35">
      <c r="B291" t="s">
        <v>53</v>
      </c>
      <c r="C291" s="16">
        <f>+VarsinaisSuomi!AB146</f>
        <v>-0.66234658385847778</v>
      </c>
      <c r="D291" s="16">
        <f>+VarsinaisSuomi!AC146</f>
        <v>-0.73084609502217746</v>
      </c>
      <c r="E291" s="16">
        <f>+VarsinaisSuomi!AD146</f>
        <v>-0.46908977216022069</v>
      </c>
      <c r="F291" s="16">
        <f>+VarsinaisSuomi!AE146</f>
        <v>-0.43613412690796849</v>
      </c>
      <c r="G291" s="16">
        <f>+VarsinaisSuomi!AF146</f>
        <v>-0.38073628215053495</v>
      </c>
      <c r="H291" s="16">
        <f>+VarsinaisSuomi!AG146</f>
        <v>-0.58099856443954123</v>
      </c>
      <c r="I291" s="16">
        <f>+VarsinaisSuomi!AH146</f>
        <v>-0.78981813835692893</v>
      </c>
      <c r="J291" s="16">
        <f>+VarsinaisSuomi!AI146</f>
        <v>-0.49788260841184706</v>
      </c>
      <c r="K291" s="16">
        <f>+VarsinaisSuomi!AJ146</f>
        <v>0</v>
      </c>
      <c r="L291" s="16">
        <f>+VarsinaisSuomi!AK146</f>
        <v>0</v>
      </c>
      <c r="M291" s="16">
        <f>+VarsinaisSuomi!AL146</f>
        <v>-0.6049713887347149</v>
      </c>
      <c r="N291" s="1"/>
      <c r="O291" s="1"/>
      <c r="P291" s="2"/>
    </row>
    <row r="292" spans="1:26" x14ac:dyDescent="0.35">
      <c r="N292" s="1">
        <f>+VarsinaisSuomi!AM147</f>
        <v>27.106301961875165</v>
      </c>
      <c r="O292" s="1">
        <f>+VarsinaisSuomi!AN147</f>
        <v>13.553150980937582</v>
      </c>
      <c r="P292" s="1">
        <f>+VarsinaisSuomi!AO147</f>
        <v>13.553150980937582</v>
      </c>
    </row>
    <row r="293" spans="1:26" x14ac:dyDescent="0.35">
      <c r="C293" t="s">
        <v>0</v>
      </c>
      <c r="D293" t="s">
        <v>1</v>
      </c>
      <c r="E293" t="s">
        <v>2</v>
      </c>
      <c r="F293" t="s">
        <v>3</v>
      </c>
      <c r="G293" t="s">
        <v>4</v>
      </c>
      <c r="H293" t="s">
        <v>5</v>
      </c>
      <c r="I293" t="s">
        <v>6</v>
      </c>
      <c r="J293" t="s">
        <v>7</v>
      </c>
      <c r="K293" t="s">
        <v>8</v>
      </c>
      <c r="L293" t="s">
        <v>9</v>
      </c>
      <c r="M293" t="s">
        <v>10</v>
      </c>
      <c r="N293" t="s">
        <v>51</v>
      </c>
      <c r="O293" t="s">
        <v>52</v>
      </c>
    </row>
    <row r="294" spans="1:26" x14ac:dyDescent="0.35">
      <c r="B294" t="s">
        <v>25</v>
      </c>
      <c r="C294" s="2">
        <f>+VarsinaisSuomi!AB149</f>
        <v>6.0527611918526549</v>
      </c>
      <c r="D294" s="2">
        <f>+VarsinaisSuomi!AC149</f>
        <v>11.919402195340535</v>
      </c>
      <c r="E294" s="2">
        <f>+VarsinaisSuomi!AD149</f>
        <v>13.622446808475495</v>
      </c>
      <c r="F294" s="2">
        <f>+VarsinaisSuomi!AE149</f>
        <v>10.637241991462886</v>
      </c>
      <c r="G294" s="2">
        <f>+VarsinaisSuomi!AF149</f>
        <v>1.3988642121730137</v>
      </c>
      <c r="H294" s="2">
        <f>+VarsinaisSuomi!AG149</f>
        <v>59.118127732677692</v>
      </c>
      <c r="I294" s="2">
        <f>+VarsinaisSuomi!AH149</f>
        <v>24.457861042061374</v>
      </c>
      <c r="J294" s="2">
        <f>+VarsinaisSuomi!AI149</f>
        <v>0.8197832204683152</v>
      </c>
      <c r="K294" s="2">
        <f>+VarsinaisSuomi!AJ149</f>
        <v>0.22896813205018585</v>
      </c>
      <c r="L294" s="2">
        <f>+VarsinaisSuomi!AK149</f>
        <v>0.92203289199211547</v>
      </c>
      <c r="M294" s="2">
        <f>+VarsinaisSuomi!AL149</f>
        <v>129.17748941855427</v>
      </c>
      <c r="N294" s="2">
        <f>+VarsinaisSuomi!AM149</f>
        <v>129.17748941855427</v>
      </c>
      <c r="O294" s="2">
        <f>+VarsinaisSuomi!AN149</f>
        <v>129.17748941855427</v>
      </c>
    </row>
    <row r="295" spans="1:26" x14ac:dyDescent="0.35">
      <c r="B295" t="s">
        <v>26</v>
      </c>
      <c r="C295" s="2">
        <f>+VarsinaisSuomi!AB150</f>
        <v>4.337469074052839</v>
      </c>
      <c r="D295" s="2">
        <f>+VarsinaisSuomi!AC150</f>
        <v>8.8606053623546117</v>
      </c>
      <c r="E295" s="2">
        <f>+VarsinaisSuomi!AD150</f>
        <v>10.113770549104473</v>
      </c>
      <c r="F295" s="2">
        <f>+VarsinaisSuomi!AE150</f>
        <v>7.8084312748389619</v>
      </c>
      <c r="G295" s="2">
        <f>+VarsinaisSuomi!AF150</f>
        <v>1.2629388162609385</v>
      </c>
      <c r="H295" s="2">
        <f>+VarsinaisSuomi!AG150</f>
        <v>42.401441229553939</v>
      </c>
      <c r="I295" s="2">
        <f>+VarsinaisSuomi!AH150</f>
        <v>16.342374705424941</v>
      </c>
      <c r="J295" s="2">
        <f>+VarsinaisSuomi!AI150</f>
        <v>0.72658663791867328</v>
      </c>
      <c r="K295" s="2">
        <f>+VarsinaisSuomi!AJ150</f>
        <v>0.20397304305565611</v>
      </c>
      <c r="L295" s="2">
        <f>+VarsinaisSuomi!AK150</f>
        <v>0.85182892327439241</v>
      </c>
      <c r="M295" s="2">
        <f>+VarsinaisSuomi!AL150</f>
        <v>92.909419615839411</v>
      </c>
      <c r="N295" s="2">
        <f>+VarsinaisSuomi!AM150</f>
        <v>106.462570596777</v>
      </c>
      <c r="O295" s="2">
        <f>+VarsinaisSuomi!AN150</f>
        <v>120.01572157771457</v>
      </c>
    </row>
    <row r="296" spans="1:26" x14ac:dyDescent="0.35">
      <c r="B296" t="s">
        <v>27</v>
      </c>
      <c r="C296" s="2">
        <f>+VarsinaisSuomi!AB151</f>
        <v>-1.7152921177998159</v>
      </c>
      <c r="D296" s="2">
        <f>+VarsinaisSuomi!AC151</f>
        <v>-3.058796832985923</v>
      </c>
      <c r="E296" s="2">
        <f>+VarsinaisSuomi!AD151</f>
        <v>-3.5086762593710219</v>
      </c>
      <c r="F296" s="2">
        <f>+VarsinaisSuomi!AE151</f>
        <v>-2.8288107166239245</v>
      </c>
      <c r="G296" s="2">
        <f>+VarsinaisSuomi!AF151</f>
        <v>-0.1359253959120752</v>
      </c>
      <c r="H296" s="2">
        <f>+VarsinaisSuomi!AG151</f>
        <v>-16.716686503123753</v>
      </c>
      <c r="I296" s="2">
        <f>+VarsinaisSuomi!AH151</f>
        <v>-8.1154863366364332</v>
      </c>
      <c r="J296" s="2">
        <f>+VarsinaisSuomi!AI151</f>
        <v>-9.3196582549641915E-2</v>
      </c>
      <c r="K296" s="2">
        <f>+VarsinaisSuomi!AJ151</f>
        <v>-2.4995088994529735E-2</v>
      </c>
      <c r="L296" s="2">
        <f>+VarsinaisSuomi!AK151</f>
        <v>-7.0203968717723053E-2</v>
      </c>
      <c r="M296" s="2">
        <f>+VarsinaisSuomi!AL151</f>
        <v>-36.268069802714841</v>
      </c>
      <c r="N296" s="2">
        <f>+VarsinaisSuomi!AM151</f>
        <v>-22.714918821777275</v>
      </c>
      <c r="O296" s="2">
        <f>+VarsinaisSuomi!AN151</f>
        <v>-9.1617678408397012</v>
      </c>
    </row>
    <row r="297" spans="1:26" x14ac:dyDescent="0.35">
      <c r="B297" t="s">
        <v>281</v>
      </c>
      <c r="C297" s="2">
        <f>+VarsinaisSuomi!AB152</f>
        <v>-28.339002042715521</v>
      </c>
      <c r="D297" s="2">
        <f>+VarsinaisSuomi!AC152</f>
        <v>-25.662334258522215</v>
      </c>
      <c r="E297" s="2">
        <f>+VarsinaisSuomi!AD152</f>
        <v>-25.756578892919766</v>
      </c>
      <c r="F297" s="2">
        <f>+VarsinaisSuomi!AE152</f>
        <v>-26.593460211718774</v>
      </c>
      <c r="G297" s="2">
        <f>+VarsinaisSuomi!AF152</f>
        <v>-9.7168398997731824</v>
      </c>
      <c r="H297" s="2">
        <f>+VarsinaisSuomi!AG152</f>
        <v>-28.27675223192761</v>
      </c>
      <c r="I297" s="2">
        <f>+VarsinaisSuomi!AH152</f>
        <v>-33.181504804037587</v>
      </c>
      <c r="J297" s="2">
        <f>+VarsinaisSuomi!AI152</f>
        <v>-11.368442317763199</v>
      </c>
      <c r="K297" s="2">
        <f>+VarsinaisSuomi!AJ152</f>
        <v>-10.916405165523752</v>
      </c>
      <c r="L297" s="2">
        <f>+VarsinaisSuomi!AK152</f>
        <v>-7.6140416819667411</v>
      </c>
      <c r="M297" s="2">
        <f>+VarsinaisSuomi!AL152</f>
        <v>-28.07615317959997</v>
      </c>
      <c r="N297" s="2">
        <f>+VarsinaisSuomi!AM152</f>
        <v>-17.584270234713696</v>
      </c>
      <c r="O297" s="2">
        <f>+VarsinaisSuomi!AN152</f>
        <v>-7.0923872898274185</v>
      </c>
    </row>
    <row r="299" spans="1:26" x14ac:dyDescent="0.35">
      <c r="A299" t="s">
        <v>42</v>
      </c>
      <c r="O299">
        <v>12</v>
      </c>
      <c r="Y299" t="str">
        <f>+A299</f>
        <v>Satakunta</v>
      </c>
    </row>
    <row r="300" spans="1:26" x14ac:dyDescent="0.35">
      <c r="C300" t="s">
        <v>0</v>
      </c>
      <c r="D300" t="s">
        <v>1</v>
      </c>
      <c r="E300" t="s">
        <v>2</v>
      </c>
      <c r="F300" t="s">
        <v>3</v>
      </c>
      <c r="G300" t="s">
        <v>4</v>
      </c>
      <c r="H300" t="s">
        <v>5</v>
      </c>
      <c r="I300" t="s">
        <v>6</v>
      </c>
      <c r="J300" t="s">
        <v>7</v>
      </c>
      <c r="K300" t="s">
        <v>8</v>
      </c>
      <c r="L300" t="s">
        <v>9</v>
      </c>
      <c r="M300" t="s">
        <v>10</v>
      </c>
      <c r="N300" t="s">
        <v>50</v>
      </c>
      <c r="Z300" s="50" t="s">
        <v>270</v>
      </c>
    </row>
    <row r="301" spans="1:26" x14ac:dyDescent="0.35">
      <c r="B301" t="s">
        <v>30</v>
      </c>
      <c r="C301" s="3">
        <f>+Satakunta!AB129</f>
        <v>11625.229634782201</v>
      </c>
      <c r="D301" s="3">
        <f>+Satakunta!AC129</f>
        <v>11629.555235930789</v>
      </c>
      <c r="E301" s="3">
        <f>+Satakunta!AD129</f>
        <v>8790.3564268462633</v>
      </c>
      <c r="F301" s="3">
        <f>+Satakunta!AE129</f>
        <v>8427.1175998667968</v>
      </c>
      <c r="G301" s="3">
        <f>+Satakunta!AF129</f>
        <v>596.11546721501611</v>
      </c>
      <c r="H301" s="3">
        <f>+Satakunta!AG129</f>
        <v>69277.618857743772</v>
      </c>
      <c r="I301" s="3">
        <f>+Satakunta!AH129</f>
        <v>28183.838683634141</v>
      </c>
      <c r="J301" s="3">
        <f>+Satakunta!AI129</f>
        <v>831.21042627572706</v>
      </c>
      <c r="K301" s="3">
        <f>+Satakunta!AJ129</f>
        <v>131.17946134829469</v>
      </c>
      <c r="L301" s="3">
        <f>+Satakunta!AK129</f>
        <v>1941.5666465945737</v>
      </c>
      <c r="M301" s="3">
        <f>+Satakunta!AL129</f>
        <v>141433.78844023758</v>
      </c>
      <c r="Y301" t="s">
        <v>279</v>
      </c>
      <c r="Z301" s="51">
        <f>+M301</f>
        <v>141433.78844023758</v>
      </c>
    </row>
    <row r="302" spans="1:26" ht="15.5" x14ac:dyDescent="0.35">
      <c r="B302" s="5" t="s">
        <v>269</v>
      </c>
      <c r="C302" s="3">
        <f>+Satakunta!AB130</f>
        <v>0</v>
      </c>
      <c r="D302" s="3">
        <f>+Satakunta!AC130</f>
        <v>0</v>
      </c>
      <c r="E302" s="3">
        <f>+Satakunta!AD130</f>
        <v>0</v>
      </c>
      <c r="F302" s="3">
        <f>+Satakunta!AE130</f>
        <v>0</v>
      </c>
      <c r="G302" s="3">
        <f>+Satakunta!AF130</f>
        <v>0</v>
      </c>
      <c r="H302" s="3">
        <f>+Satakunta!AG130</f>
        <v>0</v>
      </c>
      <c r="I302" s="3">
        <f>+Satakunta!AH130</f>
        <v>0</v>
      </c>
      <c r="J302" s="3">
        <f>+Satakunta!AI130</f>
        <v>0</v>
      </c>
      <c r="K302" s="3">
        <f>+Satakunta!AJ130</f>
        <v>0</v>
      </c>
      <c r="L302" s="3">
        <f>+Satakunta!AK130</f>
        <v>0</v>
      </c>
      <c r="M302" s="3">
        <f>+Satakunta!AL130</f>
        <v>0</v>
      </c>
      <c r="Y302" t="str">
        <f>+B305</f>
        <v>Turvepeltoa viljelyssä yhteensä 2050</v>
      </c>
      <c r="Z302" s="3">
        <f>+M305</f>
        <v>13077.937460948313</v>
      </c>
    </row>
    <row r="303" spans="1:26" ht="15.5" x14ac:dyDescent="0.35">
      <c r="B303" s="5" t="s">
        <v>282</v>
      </c>
      <c r="C303" s="3">
        <f>+Satakunta!AB131</f>
        <v>517.22911926533584</v>
      </c>
      <c r="D303" s="3">
        <f>+Satakunta!AC131</f>
        <v>534.21797977347205</v>
      </c>
      <c r="E303" s="3">
        <f>+Satakunta!AD131</f>
        <v>170.42904566350143</v>
      </c>
      <c r="F303" s="3">
        <f>+Satakunta!AE131</f>
        <v>154.64362167403092</v>
      </c>
      <c r="G303" s="3">
        <f>+Satakunta!AF131</f>
        <v>34.936479130009921</v>
      </c>
      <c r="H303" s="3">
        <f>+Satakunta!AG131</f>
        <v>1712.008061931467</v>
      </c>
      <c r="I303" s="3">
        <f>+Satakunta!AH131</f>
        <v>548.60226584116833</v>
      </c>
      <c r="J303" s="3">
        <f>+Satakunta!AI131</f>
        <v>29.864458386818747</v>
      </c>
      <c r="K303" s="3">
        <f>+Satakunta!AJ131</f>
        <v>2.3708218305158488</v>
      </c>
      <c r="L303" s="3">
        <f>+Satakunta!AK131</f>
        <v>96.088441333197665</v>
      </c>
      <c r="M303" s="3">
        <f>+Satakunta!AL131</f>
        <v>3800.3902948295181</v>
      </c>
      <c r="Y303" t="s">
        <v>280</v>
      </c>
      <c r="Z303" s="7">
        <f>+Z302/Z301</f>
        <v>9.2466853961663875E-2</v>
      </c>
    </row>
    <row r="304" spans="1:26" ht="15.5" x14ac:dyDescent="0.35">
      <c r="B304" s="5" t="s">
        <v>61</v>
      </c>
      <c r="C304" s="3">
        <f>+Satakunta!AB132</f>
        <v>1548.4260243387203</v>
      </c>
      <c r="D304" s="3">
        <f>+Satakunta!AC132</f>
        <v>1331.0789279713974</v>
      </c>
      <c r="E304" s="3">
        <f>+Satakunta!AD132</f>
        <v>538.07287767106186</v>
      </c>
      <c r="F304" s="3">
        <f>+Satakunta!AE132</f>
        <v>260.28091188245929</v>
      </c>
      <c r="G304" s="3">
        <f>+Satakunta!AF132</f>
        <v>119.96953478789686</v>
      </c>
      <c r="H304" s="3">
        <f>+Satakunta!AG132</f>
        <v>4106.0792165230378</v>
      </c>
      <c r="I304" s="3">
        <f>+Satakunta!AH132</f>
        <v>1089.2214286548992</v>
      </c>
      <c r="J304" s="3">
        <f>+Satakunta!AI132</f>
        <v>103.37020682568603</v>
      </c>
      <c r="K304" s="3">
        <f>+Satakunta!AJ132</f>
        <v>4.2223666241287354</v>
      </c>
      <c r="L304" s="3">
        <f>+Satakunta!AK132</f>
        <v>176.82567083950525</v>
      </c>
      <c r="M304" s="3">
        <f>+Satakunta!AL132</f>
        <v>9277.5471661187948</v>
      </c>
      <c r="Y304" t="s">
        <v>273</v>
      </c>
      <c r="Z304" s="51">
        <f t="shared" ref="Z304:Z309" si="11">+M306</f>
        <v>2533.5963043156225</v>
      </c>
    </row>
    <row r="305" spans="2:26" ht="15.5" x14ac:dyDescent="0.35">
      <c r="B305" s="5" t="s">
        <v>62</v>
      </c>
      <c r="C305" s="3">
        <f>+Satakunta!AB133</f>
        <v>2065.6551436040563</v>
      </c>
      <c r="D305" s="3">
        <f>+Satakunta!AC133</f>
        <v>1865.2969077448695</v>
      </c>
      <c r="E305" s="3">
        <f>+Satakunta!AD133</f>
        <v>708.50192333456334</v>
      </c>
      <c r="F305" s="3">
        <f>+Satakunta!AE133</f>
        <v>414.92453355649025</v>
      </c>
      <c r="G305" s="3">
        <f>+Satakunta!AF133</f>
        <v>154.90601391790679</v>
      </c>
      <c r="H305" s="3">
        <f>+Satakunta!AG133</f>
        <v>5818.0872784545045</v>
      </c>
      <c r="I305" s="3">
        <f>+Satakunta!AH133</f>
        <v>1637.8236944960677</v>
      </c>
      <c r="J305" s="3">
        <f>+Satakunta!AI133</f>
        <v>133.23466521250478</v>
      </c>
      <c r="K305" s="3">
        <f>+Satakunta!AJ133</f>
        <v>6.5931884546445847</v>
      </c>
      <c r="L305" s="3">
        <f>+Satakunta!AK133</f>
        <v>272.91411217270291</v>
      </c>
      <c r="M305" s="3">
        <f>+Satakunta!AL133</f>
        <v>13077.937460948313</v>
      </c>
      <c r="Y305" t="s">
        <v>13</v>
      </c>
      <c r="Z305" s="51">
        <f t="shared" si="11"/>
        <v>1922.0751776038483</v>
      </c>
    </row>
    <row r="306" spans="2:26" x14ac:dyDescent="0.35">
      <c r="B306" t="s">
        <v>12</v>
      </c>
      <c r="C306" s="3">
        <f>+Satakunta!AB134</f>
        <v>481.5143414695587</v>
      </c>
      <c r="D306" s="3">
        <f>+Satakunta!AC134</f>
        <v>435.44892634268012</v>
      </c>
      <c r="E306" s="3">
        <f>+Satakunta!AD134</f>
        <v>200.35260630184865</v>
      </c>
      <c r="F306" s="3">
        <f>+Satakunta!AE134</f>
        <v>59.227139766079553</v>
      </c>
      <c r="G306" s="3">
        <f>+Satakunta!AF134</f>
        <v>48.545704732591645</v>
      </c>
      <c r="H306" s="3">
        <f>+Satakunta!AG134</f>
        <v>989.30179200851035</v>
      </c>
      <c r="I306" s="3">
        <f>+Satakunta!AH134</f>
        <v>226.63043751636732</v>
      </c>
      <c r="J306" s="3">
        <f>+Satakunta!AI134</f>
        <v>47.205575900120536</v>
      </c>
      <c r="K306" s="3">
        <f>+Satakunta!AJ134</f>
        <v>0</v>
      </c>
      <c r="L306" s="3">
        <f>+Satakunta!AK134</f>
        <v>45.369780277865772</v>
      </c>
      <c r="M306" s="3">
        <f>+Satakunta!AL134</f>
        <v>2533.5963043156225</v>
      </c>
      <c r="Y306" t="s">
        <v>274</v>
      </c>
      <c r="Z306" s="51">
        <f t="shared" si="11"/>
        <v>3008.4234407198996</v>
      </c>
    </row>
    <row r="307" spans="2:26" x14ac:dyDescent="0.35">
      <c r="B307" t="s">
        <v>13</v>
      </c>
      <c r="C307" s="3">
        <f>+Satakunta!AB135</f>
        <v>362.06038348573509</v>
      </c>
      <c r="D307" s="3">
        <f>+Satakunta!AC135</f>
        <v>373.9525858414305</v>
      </c>
      <c r="E307" s="3">
        <f>+Satakunta!AD135</f>
        <v>59.650165982225488</v>
      </c>
      <c r="F307" s="3">
        <f>+Satakunta!AE135</f>
        <v>54.125267585910819</v>
      </c>
      <c r="G307" s="3">
        <f>+Satakunta!AF135</f>
        <v>20.961887478005956</v>
      </c>
      <c r="H307" s="3">
        <f>+Satakunta!AG135</f>
        <v>941.60443406230684</v>
      </c>
      <c r="I307" s="3">
        <f>+Satakunta!AH135</f>
        <v>109.72045316823368</v>
      </c>
      <c r="J307" s="3">
        <f>+Satakunta!AI135</f>
        <v>0</v>
      </c>
      <c r="K307" s="3">
        <f>+Satakunta!AJ135</f>
        <v>0</v>
      </c>
      <c r="L307" s="3">
        <f>+Satakunta!AK135</f>
        <v>0</v>
      </c>
      <c r="M307" s="3">
        <f>+Satakunta!AL135</f>
        <v>1922.0751776038483</v>
      </c>
      <c r="N307" s="1">
        <f>+Satakunta!AM135</f>
        <v>19.220751776038483</v>
      </c>
      <c r="O307" s="1">
        <f>+Satakunta!AN135</f>
        <v>9.6103758880192416</v>
      </c>
      <c r="P307" s="2"/>
      <c r="Y307" t="s">
        <v>275</v>
      </c>
      <c r="Z307" s="51">
        <f t="shared" si="11"/>
        <v>5018.7820485220891</v>
      </c>
    </row>
    <row r="308" spans="2:26" x14ac:dyDescent="0.35">
      <c r="B308" t="s">
        <v>14</v>
      </c>
      <c r="C308" s="3">
        <f>+Satakunta!AB136</f>
        <v>385.9421901079927</v>
      </c>
      <c r="D308" s="3">
        <f>+Satakunta!AC136</f>
        <v>391.06919017917301</v>
      </c>
      <c r="E308" s="3">
        <f>+Satakunta!AD136</f>
        <v>103.77229204989901</v>
      </c>
      <c r="F308" s="3">
        <f>+Satakunta!AE136</f>
        <v>73.411687567380895</v>
      </c>
      <c r="G308" s="3">
        <f>+Satakunta!AF136</f>
        <v>28.132762013628721</v>
      </c>
      <c r="H308" s="3">
        <f>+Satakunta!AG136</f>
        <v>1432.0762213331898</v>
      </c>
      <c r="I308" s="3">
        <f>+Satakunta!AH136</f>
        <v>491.49507932977224</v>
      </c>
      <c r="J308" s="3">
        <f>+Satakunta!AI136</f>
        <v>26.555983807815334</v>
      </c>
      <c r="K308" s="3">
        <f>+Satakunta!AJ136</f>
        <v>2.1050081372674669</v>
      </c>
      <c r="L308" s="3">
        <f>+Satakunta!AK136</f>
        <v>73.863026193781195</v>
      </c>
      <c r="M308" s="3">
        <f>+Satakunta!AL136</f>
        <v>3008.4234407198996</v>
      </c>
      <c r="N308" s="2"/>
      <c r="O308" s="2"/>
      <c r="P308" s="2"/>
      <c r="Y308" t="s">
        <v>276</v>
      </c>
      <c r="Z308" s="51">
        <f t="shared" si="11"/>
        <v>136415.00639171546</v>
      </c>
    </row>
    <row r="309" spans="2:26" x14ac:dyDescent="0.35">
      <c r="B309" t="s">
        <v>15</v>
      </c>
      <c r="C309" s="3">
        <f>+Satakunta!AB137</f>
        <v>676.52236908312989</v>
      </c>
      <c r="D309" s="3">
        <f>+Satakunta!AC137</f>
        <v>633.05220850365504</v>
      </c>
      <c r="E309" s="3">
        <f>+Satakunta!AD137</f>
        <v>304.89424749285973</v>
      </c>
      <c r="F309" s="3">
        <f>+Satakunta!AE137</f>
        <v>133.22854075315743</v>
      </c>
      <c r="G309" s="3">
        <f>+Satakunta!AF137</f>
        <v>62.743018920205309</v>
      </c>
      <c r="H309" s="3">
        <f>+Satakunta!AG137</f>
        <v>2428.107163855595</v>
      </c>
      <c r="I309" s="3">
        <f>+Satakunta!AH137</f>
        <v>610.35244965946379</v>
      </c>
      <c r="J309" s="3">
        <f>+Satakunta!AI137</f>
        <v>67.901760531357283</v>
      </c>
      <c r="K309" s="3">
        <f>+Satakunta!AJ137</f>
        <v>1.6401284661599236</v>
      </c>
      <c r="L309" s="3">
        <f>+Satakunta!AK137</f>
        <v>100.3401612565057</v>
      </c>
      <c r="M309" s="3">
        <f>+Satakunta!AL137</f>
        <v>5018.7820485220891</v>
      </c>
      <c r="N309" s="2"/>
      <c r="O309" s="2"/>
      <c r="P309" s="2"/>
      <c r="Y309" t="s">
        <v>17</v>
      </c>
      <c r="Z309" s="7">
        <f t="shared" si="11"/>
        <v>-3.5485028746456579E-2</v>
      </c>
    </row>
    <row r="310" spans="2:26" x14ac:dyDescent="0.35">
      <c r="B310" t="s">
        <v>16</v>
      </c>
      <c r="C310" s="3">
        <f>+Satakunta!AB138</f>
        <v>10948.707265699071</v>
      </c>
      <c r="D310" s="3">
        <f>+Satakunta!AC138</f>
        <v>10996.503027427134</v>
      </c>
      <c r="E310" s="3">
        <f>+Satakunta!AD138</f>
        <v>8485.4621793534043</v>
      </c>
      <c r="F310" s="3">
        <f>+Satakunta!AE138</f>
        <v>8293.8890591136387</v>
      </c>
      <c r="G310" s="3">
        <f>+Satakunta!AF138</f>
        <v>533.37244829481085</v>
      </c>
      <c r="H310" s="3">
        <f>+Satakunta!AG138</f>
        <v>66849.511693888169</v>
      </c>
      <c r="I310" s="3">
        <f>+Satakunta!AH138</f>
        <v>27573.486233974676</v>
      </c>
      <c r="J310" s="3">
        <f>+Satakunta!AI138</f>
        <v>763.30866574436982</v>
      </c>
      <c r="K310" s="3">
        <f>+Satakunta!AJ138</f>
        <v>129.53933288213477</v>
      </c>
      <c r="L310" s="3">
        <f>+Satakunta!AK138</f>
        <v>1841.226485338068</v>
      </c>
      <c r="M310" s="3">
        <f>SUM(C310:L310)</f>
        <v>136415.00639171546</v>
      </c>
      <c r="N310" s="2"/>
      <c r="O310" s="2"/>
      <c r="P310" s="2"/>
      <c r="Y310" t="s">
        <v>277</v>
      </c>
      <c r="Z310" s="51">
        <f>+M315</f>
        <v>6667.4336293734668</v>
      </c>
    </row>
    <row r="311" spans="2:26" x14ac:dyDescent="0.35">
      <c r="B311" t="s">
        <v>17</v>
      </c>
      <c r="C311" s="16">
        <f>+Satakunta!AB139</f>
        <v>-5.8194323066015248E-2</v>
      </c>
      <c r="D311" s="16">
        <f>+Satakunta!AC139</f>
        <v>-5.4434773786341428E-2</v>
      </c>
      <c r="E311" s="16">
        <f>+Satakunta!AD139</f>
        <v>-3.4685083594755597E-2</v>
      </c>
      <c r="F311" s="16">
        <f>+Satakunta!AE139</f>
        <v>-1.5809502973503455E-2</v>
      </c>
      <c r="G311" s="16">
        <f>+Satakunta!AF139</f>
        <v>-0.10525313025903116</v>
      </c>
      <c r="H311" s="16">
        <f>+Satakunta!AG139</f>
        <v>-3.5048940825196738E-2</v>
      </c>
      <c r="I311" s="16">
        <f>+Satakunta!AH139</f>
        <v>-2.1656114928513437E-2</v>
      </c>
      <c r="J311" s="16">
        <f>+Satakunta!AI139</f>
        <v>-8.1690217524813716E-2</v>
      </c>
      <c r="K311" s="16">
        <f>+Satakunta!AJ139</f>
        <v>-1.2502936430004215E-2</v>
      </c>
      <c r="L311" s="16">
        <f>+Satakunta!AK139</f>
        <v>-5.1679998434510668E-2</v>
      </c>
      <c r="M311" s="16">
        <f>-M309/M301</f>
        <v>-3.5485028746456579E-2</v>
      </c>
      <c r="N311" s="2"/>
      <c r="O311" s="2"/>
      <c r="P311" s="2"/>
      <c r="Y311" t="s">
        <v>278</v>
      </c>
      <c r="Z311" s="51">
        <f>+M316</f>
        <v>1325.5338741681114</v>
      </c>
    </row>
    <row r="312" spans="2:26" x14ac:dyDescent="0.35">
      <c r="B312" t="s">
        <v>18</v>
      </c>
      <c r="C312" s="1">
        <f>+Satakunta!AB140</f>
        <v>0.87722998343946779</v>
      </c>
      <c r="D312" s="1">
        <f>+Satakunta!AC140</f>
        <v>0.91533371518038265</v>
      </c>
      <c r="E312" s="1">
        <f>+Satakunta!AD140</f>
        <v>3.6740628515773426</v>
      </c>
      <c r="F312" s="1">
        <f>+Satakunta!AE140</f>
        <v>3.8919764215131423</v>
      </c>
      <c r="G312" s="1">
        <f>+Satakunta!AF140</f>
        <v>0.95766345850255719</v>
      </c>
      <c r="H312" s="1">
        <f>+Satakunta!AG140</f>
        <v>4.6676907395447303E-2</v>
      </c>
      <c r="I312" s="1">
        <f>+Satakunta!AH140</f>
        <v>3.0428786143244336E-2</v>
      </c>
      <c r="J312" s="1">
        <f>+Satakunta!AI140</f>
        <v>0.27173624495065579</v>
      </c>
      <c r="K312" s="1">
        <f>+Satakunta!AJ140</f>
        <v>0</v>
      </c>
      <c r="L312" s="1">
        <f>+Satakunta!AK140</f>
        <v>0</v>
      </c>
      <c r="M312" s="1">
        <f>+Satakunta!AL140</f>
        <v>0</v>
      </c>
      <c r="N312" s="2"/>
      <c r="O312" s="2"/>
      <c r="P312" s="2"/>
      <c r="Y312" t="s">
        <v>23</v>
      </c>
      <c r="Z312" s="51">
        <f>+M317</f>
        <v>5341.8997552053552</v>
      </c>
    </row>
    <row r="313" spans="2:26" x14ac:dyDescent="0.35">
      <c r="B313" t="s">
        <v>19</v>
      </c>
      <c r="C313" s="1">
        <f>+Satakunta!AB141</f>
        <v>0.93143416409981628</v>
      </c>
      <c r="D313" s="1">
        <f>+Satakunta!AC141</f>
        <v>0.96802810615790891</v>
      </c>
      <c r="E313" s="1">
        <f>+Satakunta!AD141</f>
        <v>3.8060769487114716</v>
      </c>
      <c r="F313" s="1">
        <f>+Satakunta!AE141</f>
        <v>3.9544950223273312</v>
      </c>
      <c r="G313" s="1">
        <f>+Satakunta!AF141</f>
        <v>1.0703177523044061</v>
      </c>
      <c r="H313" s="1">
        <f>+Satakunta!AG141</f>
        <v>4.8372305467350829E-2</v>
      </c>
      <c r="I313" s="1">
        <f>+Satakunta!AH141</f>
        <v>3.1102342036942295E-2</v>
      </c>
      <c r="J313" s="1">
        <f>+Satakunta!AI141</f>
        <v>0.2959091258052654</v>
      </c>
      <c r="K313" s="1">
        <f>+Satakunta!AJ141</f>
        <v>0</v>
      </c>
      <c r="L313" s="1">
        <f>+Satakunta!AK141</f>
        <v>0</v>
      </c>
      <c r="M313" s="1">
        <f>+Satakunta!AL141</f>
        <v>0</v>
      </c>
      <c r="N313" s="2"/>
      <c r="O313" s="2"/>
      <c r="P313" s="2"/>
      <c r="Y313" t="s">
        <v>272</v>
      </c>
      <c r="Z313" s="7">
        <f>+M318</f>
        <v>-0.80119279053210901</v>
      </c>
    </row>
    <row r="314" spans="2:26" x14ac:dyDescent="0.35">
      <c r="B314" t="s">
        <v>20</v>
      </c>
      <c r="C314" s="1">
        <f>+Satakunta!AB142</f>
        <v>5.4204180660348489E-2</v>
      </c>
      <c r="D314" s="1">
        <f>+Satakunta!AC142</f>
        <v>5.2694390977526262E-2</v>
      </c>
      <c r="E314" s="1">
        <f>+Satakunta!AD142</f>
        <v>0.13201409713412904</v>
      </c>
      <c r="F314" s="1">
        <f>+Satakunta!AE142</f>
        <v>6.2518600814188918E-2</v>
      </c>
      <c r="G314" s="1">
        <f>+Satakunta!AF142</f>
        <v>0.11265429380184888</v>
      </c>
      <c r="H314" s="1">
        <f>+Satakunta!AG142</f>
        <v>1.6953980719035255E-3</v>
      </c>
      <c r="I314" s="1">
        <f>+Satakunta!AH142</f>
        <v>6.7355589369795868E-4</v>
      </c>
      <c r="J314" s="1">
        <f>+Satakunta!AI142</f>
        <v>2.4172880854609613E-2</v>
      </c>
      <c r="K314" s="1">
        <f>+Satakunta!AJ142</f>
        <v>0</v>
      </c>
      <c r="L314" s="1">
        <f>+Satakunta!AK142</f>
        <v>0</v>
      </c>
      <c r="M314" s="1">
        <f>+Satakunta!AL142</f>
        <v>0</v>
      </c>
      <c r="N314" s="2"/>
      <c r="O314" s="2"/>
      <c r="P314" s="2"/>
      <c r="Y314" t="str">
        <f>+B324</f>
        <v>Muutosprosentti turvepeltojen khk-päästöissä</v>
      </c>
      <c r="Z314" s="7">
        <f>+M324/100</f>
        <v>-0.34032643141803154</v>
      </c>
    </row>
    <row r="315" spans="2:26" x14ac:dyDescent="0.35">
      <c r="B315" t="s">
        <v>21</v>
      </c>
      <c r="C315" s="3">
        <f>+Satakunta!AB143</f>
        <v>717.09448114664235</v>
      </c>
      <c r="D315" s="3">
        <f>+Satakunta!AC143</f>
        <v>567.46538774026965</v>
      </c>
      <c r="E315" s="3">
        <f>+Satakunta!AD143</f>
        <v>546.02555505810733</v>
      </c>
      <c r="F315" s="3">
        <f>+Satakunta!AE143</f>
        <v>346.27174540996123</v>
      </c>
      <c r="G315" s="3">
        <f>+Satakunta!AF143</f>
        <v>47.012469991291823</v>
      </c>
      <c r="H315" s="3">
        <f>+Satakunta!AG143</f>
        <v>3517.6180998182303</v>
      </c>
      <c r="I315" s="3">
        <f>+Satakunta!AH143</f>
        <v>910.35244229525927</v>
      </c>
      <c r="J315" s="3">
        <f>+Satakunta!AI143</f>
        <v>15.562516663698167</v>
      </c>
      <c r="K315" s="3">
        <f>+Satakunta!AJ143</f>
        <v>3.0931250005960465E-2</v>
      </c>
      <c r="L315" s="3">
        <f>+Satakunta!AK143</f>
        <v>0</v>
      </c>
      <c r="M315" s="3">
        <f>+Satakunta!AL143</f>
        <v>6667.4336293734668</v>
      </c>
      <c r="N315" s="2"/>
      <c r="O315" s="2"/>
      <c r="P315" s="2"/>
    </row>
    <row r="316" spans="2:26" x14ac:dyDescent="0.35">
      <c r="B316" t="s">
        <v>22</v>
      </c>
      <c r="C316" s="3">
        <f>+Satakunta!AB144</f>
        <v>257.67017404581463</v>
      </c>
      <c r="D316" s="3">
        <f>+Satakunta!AC144</f>
        <v>203.45582364413511</v>
      </c>
      <c r="E316" s="3">
        <f>+Satakunta!AD144</f>
        <v>118.93139546020987</v>
      </c>
      <c r="F316" s="3">
        <f>+Satakunta!AE144</f>
        <v>89.700515088950141</v>
      </c>
      <c r="G316" s="3">
        <f>+Satakunta!AF144</f>
        <v>1.7129176688713572</v>
      </c>
      <c r="H316" s="3">
        <f>+Satakunta!AG144</f>
        <v>599.2028216760134</v>
      </c>
      <c r="I316" s="3">
        <f>+Satakunta!AH144</f>
        <v>54.860226584116838</v>
      </c>
      <c r="J316" s="3">
        <f>+Satakunta!AI144</f>
        <v>0</v>
      </c>
      <c r="K316" s="3">
        <f>+Satakunta!AJ144</f>
        <v>0</v>
      </c>
      <c r="L316" s="3">
        <f>+Satakunta!AK144</f>
        <v>0</v>
      </c>
      <c r="M316" s="3">
        <f>+Satakunta!AL144</f>
        <v>1325.5338741681114</v>
      </c>
      <c r="N316" s="2"/>
      <c r="O316" s="2"/>
      <c r="P316" s="2"/>
    </row>
    <row r="317" spans="2:26" x14ac:dyDescent="0.35">
      <c r="B317" t="s">
        <v>23</v>
      </c>
      <c r="C317" s="3">
        <f>+Satakunta!AB145</f>
        <v>459.42430710082772</v>
      </c>
      <c r="D317" s="3">
        <f>+Satakunta!AC145</f>
        <v>364.00956409613457</v>
      </c>
      <c r="E317" s="3">
        <f>+Satakunta!AD145</f>
        <v>427.09415959789749</v>
      </c>
      <c r="F317" s="3">
        <f>+Satakunta!AE145</f>
        <v>256.57123032101106</v>
      </c>
      <c r="G317" s="3">
        <f>+Satakunta!AF145</f>
        <v>45.299552322420467</v>
      </c>
      <c r="H317" s="3">
        <f>+Satakunta!AG145</f>
        <v>2918.4152781422172</v>
      </c>
      <c r="I317" s="3">
        <f>+Satakunta!AH145</f>
        <v>855.49221571114242</v>
      </c>
      <c r="J317" s="3">
        <f>+Satakunta!AI145</f>
        <v>15.562516663698167</v>
      </c>
      <c r="K317" s="3">
        <f>+Satakunta!AJ145</f>
        <v>3.0931250005960465E-2</v>
      </c>
      <c r="L317" s="3">
        <f>+Satakunta!AK145</f>
        <v>0</v>
      </c>
      <c r="M317" s="3">
        <f>+Satakunta!AL145</f>
        <v>5341.8997552053552</v>
      </c>
      <c r="N317" s="1">
        <f>+Satakunta!AM145</f>
        <v>53.418997552053554</v>
      </c>
      <c r="O317" s="1">
        <f>+Satakunta!AN145</f>
        <v>26.709498776026777</v>
      </c>
      <c r="P317" s="2"/>
    </row>
    <row r="318" spans="2:26" x14ac:dyDescent="0.35">
      <c r="B318" t="s">
        <v>53</v>
      </c>
      <c r="C318" s="16">
        <f>+Satakunta!AB146</f>
        <v>-0.64067472164365702</v>
      </c>
      <c r="D318" s="16">
        <f>+Satakunta!AC146</f>
        <v>-0.64146566814528372</v>
      </c>
      <c r="E318" s="16">
        <f>+Satakunta!AD146</f>
        <v>-0.78218712593487805</v>
      </c>
      <c r="F318" s="16">
        <f>+Satakunta!AE146</f>
        <v>-0.74095340934400777</v>
      </c>
      <c r="G318" s="16">
        <f>+Satakunta!AF146</f>
        <v>-0.96356461021536111</v>
      </c>
      <c r="H318" s="16">
        <f>+Satakunta!AG146</f>
        <v>-0.82965665837716251</v>
      </c>
      <c r="I318" s="16">
        <f>+Satakunta!AH146</f>
        <v>-0.93973737638820576</v>
      </c>
      <c r="J318" s="16">
        <f>+Satakunta!AI146</f>
        <v>-1</v>
      </c>
      <c r="K318" s="16">
        <f>+Satakunta!AJ146</f>
        <v>0</v>
      </c>
      <c r="L318" s="16">
        <f>+Satakunta!AK146</f>
        <v>0</v>
      </c>
      <c r="M318" s="16">
        <f>+Satakunta!AL146</f>
        <v>-0.80119279053210901</v>
      </c>
      <c r="N318" s="1"/>
      <c r="O318" s="1"/>
      <c r="P318" s="2"/>
    </row>
    <row r="319" spans="2:26" x14ac:dyDescent="0.35">
      <c r="N319" s="1">
        <f>+Satakunta!AM147</f>
        <v>72.639749328092037</v>
      </c>
      <c r="O319" s="1">
        <f>+Satakunta!AN147</f>
        <v>36.319874664046019</v>
      </c>
      <c r="P319" s="1">
        <f>+Satakunta!AO147</f>
        <v>36.319874664046019</v>
      </c>
    </row>
    <row r="320" spans="2:26" x14ac:dyDescent="0.35">
      <c r="C320" t="s">
        <v>0</v>
      </c>
      <c r="D320" t="s">
        <v>1</v>
      </c>
      <c r="E320" t="s">
        <v>2</v>
      </c>
      <c r="F320" t="s">
        <v>3</v>
      </c>
      <c r="G320" t="s">
        <v>4</v>
      </c>
      <c r="H320" t="s">
        <v>5</v>
      </c>
      <c r="I320" t="s">
        <v>6</v>
      </c>
      <c r="J320" t="s">
        <v>7</v>
      </c>
      <c r="K320" t="s">
        <v>8</v>
      </c>
      <c r="L320" t="s">
        <v>9</v>
      </c>
      <c r="M320" t="s">
        <v>10</v>
      </c>
      <c r="N320" t="s">
        <v>51</v>
      </c>
      <c r="O320" t="s">
        <v>52</v>
      </c>
    </row>
    <row r="321" spans="1:26" x14ac:dyDescent="0.35">
      <c r="B321" t="s">
        <v>25</v>
      </c>
      <c r="C321" s="2">
        <f>+Satakunta!AB149</f>
        <v>58.860394589861741</v>
      </c>
      <c r="D321" s="2">
        <f>+Satakunta!AC149</f>
        <v>54.841788031149129</v>
      </c>
      <c r="E321" s="2">
        <f>+Satakunta!AD149</f>
        <v>25.303173793492775</v>
      </c>
      <c r="F321" s="2">
        <f>+Satakunta!AE149</f>
        <v>13.845486768474235</v>
      </c>
      <c r="G321" s="2">
        <f>+Satakunta!AF149</f>
        <v>4.3463799652573591</v>
      </c>
      <c r="H321" s="2">
        <f>+Satakunta!AG149</f>
        <v>180.76375940746556</v>
      </c>
      <c r="I321" s="2">
        <f>+Satakunta!AH149</f>
        <v>50.08723163305968</v>
      </c>
      <c r="J321" s="2">
        <f>+Satakunta!AI149</f>
        <v>3.4895923864640404</v>
      </c>
      <c r="K321" s="2">
        <f>+Satakunta!AJ149</f>
        <v>0.16529245819166738</v>
      </c>
      <c r="L321" s="2">
        <f>+Satakunta!AK149</f>
        <v>6.8292039640040967</v>
      </c>
      <c r="M321" s="2">
        <f>+Satakunta!AL149</f>
        <v>398.53230299742029</v>
      </c>
      <c r="N321" s="2">
        <f>+Satakunta!AM149</f>
        <v>398.53230299742029</v>
      </c>
      <c r="O321" s="2">
        <f>+Satakunta!AN149</f>
        <v>398.53230299742029</v>
      </c>
    </row>
    <row r="322" spans="1:26" x14ac:dyDescent="0.35">
      <c r="B322" t="s">
        <v>26</v>
      </c>
      <c r="C322" s="2">
        <f>+Satakunta!AB150</f>
        <v>38.530204585344364</v>
      </c>
      <c r="D322" s="2">
        <f>+Satakunta!AC150</f>
        <v>34.342093471530553</v>
      </c>
      <c r="E322" s="2">
        <f>+Satakunta!AD150</f>
        <v>13.911311227210092</v>
      </c>
      <c r="F322" s="2">
        <f>+Satakunta!AE150</f>
        <v>9.4326767576560613</v>
      </c>
      <c r="G322" s="2">
        <f>+Satakunta!AF150</f>
        <v>2.5977790634093259</v>
      </c>
      <c r="H322" s="2">
        <f>+Satakunta!AG150</f>
        <v>120.3602589188809</v>
      </c>
      <c r="I322" s="2">
        <f>+Satakunta!AH150</f>
        <v>35.437936401534444</v>
      </c>
      <c r="J322" s="2">
        <f>+Satakunta!AI150</f>
        <v>2.2947888571876254</v>
      </c>
      <c r="K322" s="2">
        <f>+Satakunta!AJ150</f>
        <v>0.16493036428363811</v>
      </c>
      <c r="L322" s="2">
        <f>+Satakunta!AK150</f>
        <v>5.8292468664615482</v>
      </c>
      <c r="M322" s="2">
        <f>+Satakunta!AL150</f>
        <v>262.90122651349856</v>
      </c>
      <c r="N322" s="2">
        <f>+Satakunta!AM150</f>
        <v>299.2211011775446</v>
      </c>
      <c r="O322" s="2">
        <f>+Satakunta!AN150</f>
        <v>335.54097584159058</v>
      </c>
    </row>
    <row r="323" spans="1:26" x14ac:dyDescent="0.35">
      <c r="B323" t="s">
        <v>27</v>
      </c>
      <c r="C323" s="2">
        <f>+Satakunta!AB151</f>
        <v>-20.330190004517377</v>
      </c>
      <c r="D323" s="2">
        <f>+Satakunta!AC151</f>
        <v>-20.499694559618575</v>
      </c>
      <c r="E323" s="2">
        <f>+Satakunta!AD151</f>
        <v>-11.391862566282683</v>
      </c>
      <c r="F323" s="2">
        <f>+Satakunta!AE151</f>
        <v>-4.4128100108181734</v>
      </c>
      <c r="G323" s="2">
        <f>+Satakunta!AF151</f>
        <v>-1.7486009018480333</v>
      </c>
      <c r="H323" s="2">
        <f>+Satakunta!AG151</f>
        <v>-60.403500488584655</v>
      </c>
      <c r="I323" s="2">
        <f>+Satakunta!AH151</f>
        <v>-14.649295231525237</v>
      </c>
      <c r="J323" s="2">
        <f>+Satakunta!AI151</f>
        <v>-1.194803529276415</v>
      </c>
      <c r="K323" s="2">
        <f>+Satakunta!AJ151</f>
        <v>-3.6209390802927066E-4</v>
      </c>
      <c r="L323" s="2">
        <f>+Satakunta!AK151</f>
        <v>-0.99995709754254847</v>
      </c>
      <c r="M323" s="2">
        <f>+Satakunta!AL151</f>
        <v>-135.63107648392173</v>
      </c>
      <c r="N323" s="2">
        <f>+Satakunta!AM151</f>
        <v>-99.311201819875691</v>
      </c>
      <c r="O323" s="2">
        <f>+Satakunta!AN151</f>
        <v>-62.991327155829708</v>
      </c>
    </row>
    <row r="324" spans="1:26" x14ac:dyDescent="0.35">
      <c r="B324" t="s">
        <v>281</v>
      </c>
      <c r="C324" s="2">
        <f>+Satakunta!AB152</f>
        <v>-34.539676715009819</v>
      </c>
      <c r="D324" s="2">
        <f>+Satakunta!AC152</f>
        <v>-37.37969766407894</v>
      </c>
      <c r="E324" s="2">
        <f>+Satakunta!AD152</f>
        <v>-45.021476986465352</v>
      </c>
      <c r="F324" s="2">
        <f>+Satakunta!AE152</f>
        <v>-31.871830038262086</v>
      </c>
      <c r="G324" s="2">
        <f>+Satakunta!AF152</f>
        <v>-40.231201961757037</v>
      </c>
      <c r="H324" s="2">
        <f>+Satakunta!AG152</f>
        <v>-33.415713794946655</v>
      </c>
      <c r="I324" s="2">
        <f>+Satakunta!AH152</f>
        <v>-29.247564207274106</v>
      </c>
      <c r="J324" s="2">
        <f>+Satakunta!AI152</f>
        <v>-34.239057086180033</v>
      </c>
      <c r="K324" s="2">
        <f>+Satakunta!AJ152</f>
        <v>-0.21906257066453641</v>
      </c>
      <c r="L324" s="2">
        <f>+Satakunta!AK152</f>
        <v>-14.642366852904097</v>
      </c>
      <c r="M324" s="2">
        <f>+Satakunta!AL152</f>
        <v>-34.032643141803156</v>
      </c>
      <c r="N324" s="2">
        <f>+Satakunta!AM152</f>
        <v>-24.919235171889827</v>
      </c>
      <c r="O324" s="2">
        <f>+Satakunta!AN152</f>
        <v>-15.805827201976513</v>
      </c>
    </row>
    <row r="326" spans="1:26" x14ac:dyDescent="0.35">
      <c r="A326" t="s">
        <v>43</v>
      </c>
      <c r="Y326" t="str">
        <f>+A326</f>
        <v>Etelä-Pohjanmaa</v>
      </c>
    </row>
    <row r="327" spans="1:26" x14ac:dyDescent="0.35">
      <c r="C327" t="s">
        <v>0</v>
      </c>
      <c r="D327" t="s">
        <v>1</v>
      </c>
      <c r="E327" t="s">
        <v>2</v>
      </c>
      <c r="F327" t="s">
        <v>3</v>
      </c>
      <c r="G327" t="s">
        <v>4</v>
      </c>
      <c r="H327" t="s">
        <v>5</v>
      </c>
      <c r="I327" t="s">
        <v>6</v>
      </c>
      <c r="J327" t="s">
        <v>7</v>
      </c>
      <c r="K327" t="s">
        <v>8</v>
      </c>
      <c r="L327" t="s">
        <v>9</v>
      </c>
      <c r="M327" t="s">
        <v>10</v>
      </c>
      <c r="N327" t="s">
        <v>50</v>
      </c>
      <c r="Z327" s="50" t="s">
        <v>270</v>
      </c>
    </row>
    <row r="328" spans="1:26" x14ac:dyDescent="0.35">
      <c r="B328" t="s">
        <v>30</v>
      </c>
      <c r="C328" s="3">
        <f>+EtelaPohjanmaa!AB129</f>
        <v>55748.33655340883</v>
      </c>
      <c r="D328" s="3">
        <f>+EtelaPohjanmaa!AC129</f>
        <v>26308.060732270125</v>
      </c>
      <c r="E328" s="3">
        <f>+EtelaPohjanmaa!AD129</f>
        <v>18799.327417198037</v>
      </c>
      <c r="F328" s="3">
        <f>+EtelaPohjanmaa!AE129</f>
        <v>9920.3777972309927</v>
      </c>
      <c r="G328" s="3">
        <f>+EtelaPohjanmaa!AF129</f>
        <v>1182.0189880016092</v>
      </c>
      <c r="H328" s="3">
        <f>+EtelaPohjanmaa!AG129</f>
        <v>114009.3954553542</v>
      </c>
      <c r="I328" s="3">
        <f>+EtelaPohjanmaa!AH129</f>
        <v>25446.208497296251</v>
      </c>
      <c r="J328" s="3">
        <f>+EtelaPohjanmaa!AI129</f>
        <v>1673.5526242872618</v>
      </c>
      <c r="K328" s="3">
        <f>+EtelaPohjanmaa!AJ129</f>
        <v>64.231979909008245</v>
      </c>
      <c r="L328" s="3">
        <f>+EtelaPohjanmaa!AK129</f>
        <v>3043.6451001191417</v>
      </c>
      <c r="M328" s="3">
        <f>+EtelaPohjanmaa!AL129</f>
        <v>256195.15514507543</v>
      </c>
      <c r="Y328" t="s">
        <v>279</v>
      </c>
      <c r="Z328" s="51">
        <f>+M328</f>
        <v>256195.15514507543</v>
      </c>
    </row>
    <row r="329" spans="1:26" ht="15.5" x14ac:dyDescent="0.35">
      <c r="B329" s="5" t="s">
        <v>269</v>
      </c>
      <c r="C329" s="3">
        <f>+EtelaPohjanmaa!AB130</f>
        <v>0</v>
      </c>
      <c r="D329" s="3">
        <f>+EtelaPohjanmaa!AC130</f>
        <v>0</v>
      </c>
      <c r="E329" s="3">
        <f>+EtelaPohjanmaa!AD130</f>
        <v>0</v>
      </c>
      <c r="F329" s="3">
        <f>+EtelaPohjanmaa!AE130</f>
        <v>0</v>
      </c>
      <c r="G329" s="3">
        <f>+EtelaPohjanmaa!AF130</f>
        <v>0</v>
      </c>
      <c r="H329" s="3">
        <f>+EtelaPohjanmaa!AG130</f>
        <v>0</v>
      </c>
      <c r="I329" s="3">
        <f>+EtelaPohjanmaa!AH130</f>
        <v>0</v>
      </c>
      <c r="J329" s="3">
        <f>+EtelaPohjanmaa!AI130</f>
        <v>0</v>
      </c>
      <c r="K329" s="3">
        <f>+EtelaPohjanmaa!AJ130</f>
        <v>0</v>
      </c>
      <c r="L329" s="3">
        <f>+EtelaPohjanmaa!AK130</f>
        <v>0</v>
      </c>
      <c r="M329" s="3">
        <f>+EtelaPohjanmaa!AL130</f>
        <v>0</v>
      </c>
      <c r="Y329" t="str">
        <f>+B332</f>
        <v>Turvepeltoa viljelyssä yhteensä 2050</v>
      </c>
      <c r="Z329" s="3">
        <f>+M332</f>
        <v>37539.307311325028</v>
      </c>
    </row>
    <row r="330" spans="1:26" ht="15.5" x14ac:dyDescent="0.35">
      <c r="B330" s="5" t="s">
        <v>282</v>
      </c>
      <c r="C330" s="3">
        <f>+EtelaPohjanmaa!AB131</f>
        <v>3439.7303188105316</v>
      </c>
      <c r="D330" s="3">
        <f>+EtelaPohjanmaa!AC131</f>
        <v>1720.8948511156518</v>
      </c>
      <c r="E330" s="3">
        <f>+EtelaPohjanmaa!AD131</f>
        <v>547.05465972125035</v>
      </c>
      <c r="F330" s="3">
        <f>+EtelaPohjanmaa!AE131</f>
        <v>331.8168274386905</v>
      </c>
      <c r="G330" s="3">
        <f>+EtelaPohjanmaa!AF131</f>
        <v>81.931250759907087</v>
      </c>
      <c r="H330" s="3">
        <f>+EtelaPohjanmaa!AG131</f>
        <v>3738.8153417306057</v>
      </c>
      <c r="I330" s="3">
        <f>+EtelaPohjanmaa!AH131</f>
        <v>1214.2345636185339</v>
      </c>
      <c r="J330" s="3">
        <f>+EtelaPohjanmaa!AI131</f>
        <v>78.555289534289571</v>
      </c>
      <c r="K330" s="3">
        <f>+EtelaPohjanmaa!AJ131</f>
        <v>4.8270199907650184</v>
      </c>
      <c r="L330" s="3">
        <f>+EtelaPohjanmaa!AK131</f>
        <v>261.97925147513274</v>
      </c>
      <c r="M330" s="3">
        <f>+EtelaPohjanmaa!AL131</f>
        <v>11419.839374195359</v>
      </c>
      <c r="Y330" t="s">
        <v>280</v>
      </c>
      <c r="Z330" s="7">
        <f>+Z329/Z328</f>
        <v>0.14652621861669349</v>
      </c>
    </row>
    <row r="331" spans="1:26" ht="15.5" x14ac:dyDescent="0.35">
      <c r="B331" s="5" t="s">
        <v>61</v>
      </c>
      <c r="C331" s="3">
        <f>+EtelaPohjanmaa!AB132</f>
        <v>7876.0401305413307</v>
      </c>
      <c r="D331" s="3">
        <f>+EtelaPohjanmaa!AC132</f>
        <v>3876.3963356634404</v>
      </c>
      <c r="E331" s="3">
        <f>+EtelaPohjanmaa!AD132</f>
        <v>842.07135253880369</v>
      </c>
      <c r="F331" s="3">
        <f>+EtelaPohjanmaa!AE132</f>
        <v>765.38752687807573</v>
      </c>
      <c r="G331" s="3">
        <f>+EtelaPohjanmaa!AF132</f>
        <v>148.49721184067718</v>
      </c>
      <c r="H331" s="3">
        <f>+EtelaPohjanmaa!AG132</f>
        <v>8664.1971585345582</v>
      </c>
      <c r="I331" s="3">
        <f>+EtelaPohjanmaa!AH132</f>
        <v>3012.1808731010101</v>
      </c>
      <c r="J331" s="3">
        <f>+EtelaPohjanmaa!AI132</f>
        <v>232.0924427795737</v>
      </c>
      <c r="K331" s="3">
        <f>+EtelaPohjanmaa!AJ132</f>
        <v>2.2490263479160042</v>
      </c>
      <c r="L331" s="3">
        <f>+EtelaPohjanmaa!AK132</f>
        <v>700.35587890428155</v>
      </c>
      <c r="M331" s="3">
        <f>+EtelaPohjanmaa!AL132</f>
        <v>26119.46793712967</v>
      </c>
      <c r="Y331" t="s">
        <v>273</v>
      </c>
      <c r="Z331" s="51">
        <f t="shared" ref="Z331:Z336" si="12">+M333</f>
        <v>7060.3110778919017</v>
      </c>
    </row>
    <row r="332" spans="1:26" ht="15.5" x14ac:dyDescent="0.35">
      <c r="B332" s="5" t="s">
        <v>62</v>
      </c>
      <c r="C332" s="3">
        <f>+EtelaPohjanmaa!AB133</f>
        <v>11315.770449351861</v>
      </c>
      <c r="D332" s="3">
        <f>+EtelaPohjanmaa!AC133</f>
        <v>5597.2911867790917</v>
      </c>
      <c r="E332" s="3">
        <f>+EtelaPohjanmaa!AD133</f>
        <v>1389.126012260054</v>
      </c>
      <c r="F332" s="3">
        <f>+EtelaPohjanmaa!AE133</f>
        <v>1097.2043543167663</v>
      </c>
      <c r="G332" s="3">
        <f>+EtelaPohjanmaa!AF133</f>
        <v>230.42846260058428</v>
      </c>
      <c r="H332" s="3">
        <f>+EtelaPohjanmaa!AG133</f>
        <v>12403.012500265164</v>
      </c>
      <c r="I332" s="3">
        <f>+EtelaPohjanmaa!AH133</f>
        <v>4226.4154367195442</v>
      </c>
      <c r="J332" s="3">
        <f>+EtelaPohjanmaa!AI133</f>
        <v>310.64773231386329</v>
      </c>
      <c r="K332" s="3">
        <f>+EtelaPohjanmaa!AJ133</f>
        <v>7.0760463386810226</v>
      </c>
      <c r="L332" s="3">
        <f>+EtelaPohjanmaa!AK133</f>
        <v>962.3351303794143</v>
      </c>
      <c r="M332" s="3">
        <f>+EtelaPohjanmaa!AL133</f>
        <v>37539.307311325028</v>
      </c>
      <c r="Y332" t="s">
        <v>13</v>
      </c>
      <c r="Z332" s="51">
        <f t="shared" si="12"/>
        <v>2059.6495788956831</v>
      </c>
    </row>
    <row r="333" spans="1:26" x14ac:dyDescent="0.35">
      <c r="B333" t="s">
        <v>12</v>
      </c>
      <c r="C333" s="3">
        <f>+EtelaPohjanmaa!AB134</f>
        <v>2406.4257365260091</v>
      </c>
      <c r="D333" s="3">
        <f>+EtelaPohjanmaa!AC134</f>
        <v>1031.4404091150309</v>
      </c>
      <c r="E333" s="3">
        <f>+EtelaPohjanmaa!AD134</f>
        <v>206.76620847601478</v>
      </c>
      <c r="F333" s="3">
        <f>+EtelaPohjanmaa!AE134</f>
        <v>201.06473066593657</v>
      </c>
      <c r="G333" s="3">
        <f>+EtelaPohjanmaa!AF134</f>
        <v>40.667461286046674</v>
      </c>
      <c r="H333" s="3">
        <f>+EtelaPohjanmaa!AG134</f>
        <v>2128.8737312180992</v>
      </c>
      <c r="I333" s="3">
        <f>+EtelaPohjanmaa!AH134</f>
        <v>800.02368171784917</v>
      </c>
      <c r="J333" s="3">
        <f>+EtelaPohjanmaa!AI134</f>
        <v>109.43012856642657</v>
      </c>
      <c r="K333" s="3">
        <f>+EtelaPohjanmaa!AJ134</f>
        <v>0</v>
      </c>
      <c r="L333" s="3">
        <f>+EtelaPohjanmaa!AK134</f>
        <v>135.61899032048836</v>
      </c>
      <c r="M333" s="3">
        <f>+EtelaPohjanmaa!AL134</f>
        <v>7060.3110778919017</v>
      </c>
      <c r="Y333" t="s">
        <v>274</v>
      </c>
      <c r="Z333" s="51">
        <f t="shared" si="12"/>
        <v>7777.6721996700944</v>
      </c>
    </row>
    <row r="334" spans="1:26" x14ac:dyDescent="0.35">
      <c r="B334" t="s">
        <v>13</v>
      </c>
      <c r="C334" s="3">
        <f>+EtelaPohjanmaa!AB135</f>
        <v>859.93257970263289</v>
      </c>
      <c r="D334" s="3">
        <f>+EtelaPohjanmaa!AC135</f>
        <v>430.22371277891295</v>
      </c>
      <c r="E334" s="3">
        <f>+EtelaPohjanmaa!AD135</f>
        <v>109.41093194425008</v>
      </c>
      <c r="F334" s="3">
        <f>+EtelaPohjanmaa!AE135</f>
        <v>66.363365487738108</v>
      </c>
      <c r="G334" s="3">
        <f>+EtelaPohjanmaa!AF135</f>
        <v>24.579375227972125</v>
      </c>
      <c r="H334" s="3">
        <f>+EtelaPohjanmaa!AG135</f>
        <v>439.86062843889476</v>
      </c>
      <c r="I334" s="3">
        <f>+EtelaPohjanmaa!AH135</f>
        <v>121.4234563618534</v>
      </c>
      <c r="J334" s="3">
        <f>+EtelaPohjanmaa!AI135</f>
        <v>7.8555289534289576</v>
      </c>
      <c r="K334" s="3">
        <f>+EtelaPohjanmaa!AJ135</f>
        <v>0</v>
      </c>
      <c r="L334" s="3">
        <f>+EtelaPohjanmaa!AK135</f>
        <v>0</v>
      </c>
      <c r="M334" s="3">
        <f>+EtelaPohjanmaa!AL135</f>
        <v>2059.6495788956831</v>
      </c>
      <c r="N334" s="1">
        <f>+EtelaPohjanmaa!AM135</f>
        <v>20.596495788956833</v>
      </c>
      <c r="O334" s="1">
        <f>+EtelaPohjanmaa!AN135</f>
        <v>10.298247894478417</v>
      </c>
      <c r="P334" s="2"/>
      <c r="Y334" t="s">
        <v>275</v>
      </c>
      <c r="Z334" s="51">
        <f t="shared" si="12"/>
        <v>12981.147272233016</v>
      </c>
    </row>
    <row r="335" spans="1:26" x14ac:dyDescent="0.35">
      <c r="B335" t="s">
        <v>14</v>
      </c>
      <c r="C335" s="3">
        <f>+EtelaPohjanmaa!AB136</f>
        <v>2183.1779583506309</v>
      </c>
      <c r="D335" s="3">
        <f>+EtelaPohjanmaa!AC136</f>
        <v>1109.4268994392319</v>
      </c>
      <c r="E335" s="3">
        <f>+EtelaPohjanmaa!AD136</f>
        <v>250.96391639720309</v>
      </c>
      <c r="F335" s="3">
        <f>+EtelaPohjanmaa!AE136</f>
        <v>164.49808353377841</v>
      </c>
      <c r="G335" s="3">
        <f>+EtelaPohjanmaa!AF136</f>
        <v>53.698819896550198</v>
      </c>
      <c r="H335" s="3">
        <f>+EtelaPohjanmaa!AG136</f>
        <v>2536.229965466147</v>
      </c>
      <c r="I335" s="3">
        <f>+EtelaPohjanmaa!AH136</f>
        <v>1166.9925362318647</v>
      </c>
      <c r="J335" s="3">
        <f>+EtelaPohjanmaa!AI136</f>
        <v>62.347124295716299</v>
      </c>
      <c r="K335" s="3">
        <f>+EtelaPohjanmaa!AJ136</f>
        <v>2.3003358893420613</v>
      </c>
      <c r="L335" s="3">
        <f>+EtelaPohjanmaa!AK136</f>
        <v>248.03656016962998</v>
      </c>
      <c r="M335" s="3">
        <f>+EtelaPohjanmaa!AL136</f>
        <v>7777.6721996700944</v>
      </c>
      <c r="N335" s="2"/>
      <c r="O335" s="2"/>
      <c r="P335" s="2"/>
      <c r="Y335" t="s">
        <v>276</v>
      </c>
      <c r="Z335" s="51">
        <f t="shared" si="12"/>
        <v>243214.00787284243</v>
      </c>
    </row>
    <row r="336" spans="1:26" x14ac:dyDescent="0.35">
      <c r="B336" t="s">
        <v>15</v>
      </c>
      <c r="C336" s="3">
        <f>+EtelaPohjanmaa!AB137</f>
        <v>3533.4883100887614</v>
      </c>
      <c r="D336" s="3">
        <f>+EtelaPohjanmaa!AC137</f>
        <v>1604.1425668216168</v>
      </c>
      <c r="E336" s="3">
        <f>+EtelaPohjanmaa!AD137</f>
        <v>463.6597096683343</v>
      </c>
      <c r="F336" s="3">
        <f>+EtelaPohjanmaa!AE137</f>
        <v>369.38789861693596</v>
      </c>
      <c r="G336" s="3">
        <f>+EtelaPohjanmaa!AF137</f>
        <v>68.270641718521901</v>
      </c>
      <c r="H336" s="3">
        <f>+EtelaPohjanmaa!AG137</f>
        <v>4711.9251232898596</v>
      </c>
      <c r="I336" s="3">
        <f>+EtelaPohjanmaa!AH137</f>
        <v>1737.6804141150999</v>
      </c>
      <c r="J336" s="3">
        <f>+EtelaPohjanmaa!AI137</f>
        <v>156.85724669273893</v>
      </c>
      <c r="K336" s="3">
        <f>+EtelaPohjanmaa!AJ137</f>
        <v>1.3629379334102432</v>
      </c>
      <c r="L336" s="3">
        <f>+EtelaPohjanmaa!AK137</f>
        <v>334.37242328773721</v>
      </c>
      <c r="M336" s="3">
        <f>+EtelaPohjanmaa!AL137</f>
        <v>12981.147272233016</v>
      </c>
      <c r="N336" s="2"/>
      <c r="O336" s="2"/>
      <c r="P336" s="2"/>
      <c r="Y336" t="s">
        <v>17</v>
      </c>
      <c r="Z336" s="7">
        <f t="shared" si="12"/>
        <v>-5.0668980312614388E-2</v>
      </c>
    </row>
    <row r="337" spans="2:26" x14ac:dyDescent="0.35">
      <c r="B337" t="s">
        <v>16</v>
      </c>
      <c r="C337" s="3">
        <f>+EtelaPohjanmaa!AB138</f>
        <v>52214.84824332007</v>
      </c>
      <c r="D337" s="3">
        <f>+EtelaPohjanmaa!AC138</f>
        <v>24703.918165448507</v>
      </c>
      <c r="E337" s="3">
        <f>+EtelaPohjanmaa!AD138</f>
        <v>18335.667707529705</v>
      </c>
      <c r="F337" s="3">
        <f>+EtelaPohjanmaa!AE138</f>
        <v>9550.9898986140561</v>
      </c>
      <c r="G337" s="3">
        <f>+EtelaPohjanmaa!AF138</f>
        <v>1113.7483462830874</v>
      </c>
      <c r="H337" s="3">
        <f>+EtelaPohjanmaa!AG138</f>
        <v>109297.47033206435</v>
      </c>
      <c r="I337" s="3">
        <f>+EtelaPohjanmaa!AH138</f>
        <v>23708.528083181151</v>
      </c>
      <c r="J337" s="3">
        <f>+EtelaPohjanmaa!AI138</f>
        <v>1516.6953775945228</v>
      </c>
      <c r="K337" s="3">
        <f>+EtelaPohjanmaa!AJ138</f>
        <v>62.869041975598002</v>
      </c>
      <c r="L337" s="3">
        <f>+EtelaPohjanmaa!AK138</f>
        <v>2709.2726768314046</v>
      </c>
      <c r="M337" s="3">
        <f>+EtelaPohjanmaa!AL138</f>
        <v>243214.00787284243</v>
      </c>
      <c r="N337" s="2"/>
      <c r="O337" s="2"/>
      <c r="P337" s="2"/>
      <c r="Y337" t="s">
        <v>277</v>
      </c>
      <c r="Z337" s="51">
        <f>+M342</f>
        <v>16986.670712184969</v>
      </c>
    </row>
    <row r="338" spans="2:26" x14ac:dyDescent="0.35">
      <c r="B338" t="s">
        <v>17</v>
      </c>
      <c r="C338" s="1">
        <f>+EtelaPohjanmaa!AB139</f>
        <v>-6.3382847427269115E-2</v>
      </c>
      <c r="D338" s="1">
        <f>+EtelaPohjanmaa!AC139</f>
        <v>-6.097532551511619E-2</v>
      </c>
      <c r="E338" s="1">
        <f>+EtelaPohjanmaa!AD139</f>
        <v>-2.4663632872533953E-2</v>
      </c>
      <c r="F338" s="1">
        <f>+EtelaPohjanmaa!AE139</f>
        <v>-3.7235265245648276E-2</v>
      </c>
      <c r="G338" s="1">
        <f>+EtelaPohjanmaa!AF139</f>
        <v>-5.7757652297907892E-2</v>
      </c>
      <c r="H338" s="1">
        <f>+EtelaPohjanmaa!AG139</f>
        <v>-4.1329270315577087E-2</v>
      </c>
      <c r="I338" s="1">
        <f>+EtelaPohjanmaa!AH139</f>
        <v>-6.8288382306532405E-2</v>
      </c>
      <c r="J338" s="1">
        <f>+EtelaPohjanmaa!AI139</f>
        <v>-9.3727107481631669E-2</v>
      </c>
      <c r="K338" s="1">
        <f>+EtelaPohjanmaa!AJ139</f>
        <v>-2.1218993020937493E-2</v>
      </c>
      <c r="L338" s="1">
        <f>+EtelaPohjanmaa!AK139</f>
        <v>-0.10985920246570416</v>
      </c>
      <c r="M338" s="1">
        <f>+EtelaPohjanmaa!AL139</f>
        <v>-5.0668980312614388E-2</v>
      </c>
      <c r="N338" s="2"/>
      <c r="O338" s="2"/>
      <c r="P338" s="2"/>
      <c r="Y338" t="s">
        <v>278</v>
      </c>
      <c r="Z338" s="51">
        <f>+M343</f>
        <v>5378.7746595300359</v>
      </c>
    </row>
    <row r="339" spans="2:26" x14ac:dyDescent="0.35">
      <c r="B339" t="s">
        <v>18</v>
      </c>
      <c r="C339" s="1">
        <f>+EtelaPohjanmaa!AB140</f>
        <v>0.91065495651808381</v>
      </c>
      <c r="D339" s="1">
        <f>+EtelaPohjanmaa!AC140</f>
        <v>1.1313642728325746</v>
      </c>
      <c r="E339" s="1">
        <f>+EtelaPohjanmaa!AD140</f>
        <v>3.1576767978249127</v>
      </c>
      <c r="F339" s="1">
        <f>+EtelaPohjanmaa!AE140</f>
        <v>3.8749149261966283</v>
      </c>
      <c r="G339" s="1">
        <f>+EtelaPohjanmaa!AF140</f>
        <v>0.89000262320537937</v>
      </c>
      <c r="H339" s="1">
        <f>+EtelaPohjanmaa!AG140</f>
        <v>4.8707099777356232E-2</v>
      </c>
      <c r="I339" s="1">
        <f>+EtelaPohjanmaa!AH140</f>
        <v>3.7824259755722241E-2</v>
      </c>
      <c r="J339" s="1">
        <f>+EtelaPohjanmaa!AI140</f>
        <v>0.30109599942493748</v>
      </c>
      <c r="K339" s="1">
        <f>+EtelaPohjanmaa!AJ140</f>
        <v>0</v>
      </c>
      <c r="L339" s="1">
        <f>+EtelaPohjanmaa!AK140</f>
        <v>0</v>
      </c>
      <c r="M339" s="1">
        <f>+EtelaPohjanmaa!AL140</f>
        <v>0</v>
      </c>
      <c r="N339" s="2"/>
      <c r="O339" s="2"/>
      <c r="P339" s="2"/>
      <c r="Y339" t="s">
        <v>23</v>
      </c>
      <c r="Z339" s="51">
        <f>+M344</f>
        <v>11607.896052654933</v>
      </c>
    </row>
    <row r="340" spans="2:26" x14ac:dyDescent="0.35">
      <c r="B340" t="s">
        <v>19</v>
      </c>
      <c r="C340" s="1">
        <f>+EtelaPohjanmaa!AB141</f>
        <v>0.97228088767824361</v>
      </c>
      <c r="D340" s="1">
        <f>+EtelaPohjanmaa!AC141</f>
        <v>1.2048291206545787</v>
      </c>
      <c r="E340" s="1">
        <f>+EtelaPohjanmaa!AD141</f>
        <v>3.2375259492525799</v>
      </c>
      <c r="F340" s="1">
        <f>+EtelaPohjanmaa!AE141</f>
        <v>4.0247786258865297</v>
      </c>
      <c r="G340" s="1">
        <f>+EtelaPohjanmaa!AF141</f>
        <v>0.94455808038758471</v>
      </c>
      <c r="H340" s="1">
        <f>+EtelaPohjanmaa!AG141</f>
        <v>5.0806912393569922E-2</v>
      </c>
      <c r="I340" s="1">
        <f>+EtelaPohjanmaa!AH141</f>
        <v>4.0596531198526277E-2</v>
      </c>
      <c r="J340" s="1">
        <f>+EtelaPohjanmaa!AI141</f>
        <v>0.33223546893060674</v>
      </c>
      <c r="K340" s="1">
        <f>+EtelaPohjanmaa!AJ141</f>
        <v>0</v>
      </c>
      <c r="L340" s="1">
        <f>+EtelaPohjanmaa!AK141</f>
        <v>0</v>
      </c>
      <c r="M340" s="1">
        <f>+EtelaPohjanmaa!AL141</f>
        <v>0</v>
      </c>
      <c r="N340" s="2"/>
      <c r="O340" s="2"/>
      <c r="P340" s="2"/>
      <c r="Y340" t="s">
        <v>272</v>
      </c>
      <c r="Z340" s="7">
        <f>+M345</f>
        <v>-0.68335321554966599</v>
      </c>
    </row>
    <row r="341" spans="2:26" x14ac:dyDescent="0.35">
      <c r="B341" t="s">
        <v>20</v>
      </c>
      <c r="C341" s="1">
        <f>+EtelaPohjanmaa!AB142</f>
        <v>6.1625931160159797E-2</v>
      </c>
      <c r="D341" s="1">
        <f>+EtelaPohjanmaa!AC142</f>
        <v>7.3464847822004131E-2</v>
      </c>
      <c r="E341" s="1">
        <f>+EtelaPohjanmaa!AD142</f>
        <v>7.9849151427667131E-2</v>
      </c>
      <c r="F341" s="1">
        <f>+EtelaPohjanmaa!AE142</f>
        <v>0.14986369968990143</v>
      </c>
      <c r="G341" s="1">
        <f>+EtelaPohjanmaa!AF142</f>
        <v>5.4555457182205336E-2</v>
      </c>
      <c r="H341" s="1">
        <f>+EtelaPohjanmaa!AG142</f>
        <v>2.0998126162136907E-3</v>
      </c>
      <c r="I341" s="1">
        <f>+EtelaPohjanmaa!AH142</f>
        <v>2.7722714428040363E-3</v>
      </c>
      <c r="J341" s="1">
        <f>+EtelaPohjanmaa!AI142</f>
        <v>3.1139469505669259E-2</v>
      </c>
      <c r="K341" s="1">
        <f>+EtelaPohjanmaa!AJ142</f>
        <v>0</v>
      </c>
      <c r="L341" s="1">
        <f>+EtelaPohjanmaa!AK142</f>
        <v>0</v>
      </c>
      <c r="M341" s="1">
        <f>+EtelaPohjanmaa!AL142</f>
        <v>0</v>
      </c>
      <c r="N341" s="2"/>
      <c r="O341" s="2"/>
      <c r="P341" s="2"/>
      <c r="Y341" t="str">
        <f>+B351</f>
        <v>Muutosprosentti turvepeltojen khk-päästöissä</v>
      </c>
      <c r="Z341" s="7">
        <f>+M351/100</f>
        <v>-0.3062907332203732</v>
      </c>
    </row>
    <row r="342" spans="2:26" x14ac:dyDescent="0.35">
      <c r="B342" t="s">
        <v>21</v>
      </c>
      <c r="C342" s="3">
        <f>+EtelaPohjanmaa!AB143</f>
        <v>4483.1842672559305</v>
      </c>
      <c r="D342" s="3">
        <f>+EtelaPohjanmaa!AC143</f>
        <v>1752.49036411202</v>
      </c>
      <c r="E342" s="3">
        <f>+EtelaPohjanmaa!AD143</f>
        <v>1176.2778950702814</v>
      </c>
      <c r="F342" s="3">
        <f>+EtelaPohjanmaa!AE143</f>
        <v>716.2939455276761</v>
      </c>
      <c r="G342" s="3">
        <f>+EtelaPohjanmaa!AF143</f>
        <v>68.130845758368167</v>
      </c>
      <c r="H342" s="3">
        <f>+EtelaPohjanmaa!AG143</f>
        <v>7481.6706032780939</v>
      </c>
      <c r="I342" s="3">
        <f>+EtelaPohjanmaa!AH143</f>
        <v>1258.4272385636305</v>
      </c>
      <c r="J342" s="3">
        <f>+EtelaPohjanmaa!AI143</f>
        <v>50.195552618969359</v>
      </c>
      <c r="K342" s="3">
        <f>+EtelaPohjanmaa!AJ143</f>
        <v>0</v>
      </c>
      <c r="L342" s="3">
        <f>+EtelaPohjanmaa!AK143</f>
        <v>0</v>
      </c>
      <c r="M342" s="3">
        <f>+EtelaPohjanmaa!AL143</f>
        <v>16986.670712184969</v>
      </c>
      <c r="N342" s="2"/>
      <c r="O342" s="2"/>
      <c r="P342" s="2"/>
    </row>
    <row r="343" spans="2:26" x14ac:dyDescent="0.35">
      <c r="B343" t="s">
        <v>22</v>
      </c>
      <c r="C343" s="3">
        <f>+EtelaPohjanmaa!AB144</f>
        <v>1849.5205248023622</v>
      </c>
      <c r="D343" s="3">
        <f>+EtelaPohjanmaa!AC144</f>
        <v>744.49517395549378</v>
      </c>
      <c r="E343" s="3">
        <f>+EtelaPohjanmaa!AD144</f>
        <v>452.36774237702582</v>
      </c>
      <c r="F343" s="3">
        <f>+EtelaPohjanmaa!AE144</f>
        <v>282.38237706369421</v>
      </c>
      <c r="G343" s="3">
        <f>+EtelaPohjanmaa!AF144</f>
        <v>31.447691710644978</v>
      </c>
      <c r="H343" s="3">
        <f>+EtelaPohjanmaa!AG144</f>
        <v>1807.4803093323144</v>
      </c>
      <c r="I343" s="3">
        <f>+EtelaPohjanmaa!AH144</f>
        <v>199.11471801964001</v>
      </c>
      <c r="J343" s="3">
        <f>+EtelaPohjanmaa!AI144</f>
        <v>11.966122268860623</v>
      </c>
      <c r="K343" s="3">
        <f>+EtelaPohjanmaa!AJ144</f>
        <v>0</v>
      </c>
      <c r="L343" s="3">
        <f>+EtelaPohjanmaa!AK144</f>
        <v>0</v>
      </c>
      <c r="M343" s="3">
        <f>+EtelaPohjanmaa!AL144</f>
        <v>5378.7746595300359</v>
      </c>
      <c r="N343" s="2"/>
      <c r="O343" s="2"/>
      <c r="P343" s="2"/>
    </row>
    <row r="344" spans="2:26" x14ac:dyDescent="0.35">
      <c r="B344" t="s">
        <v>23</v>
      </c>
      <c r="C344" s="3">
        <f>+EtelaPohjanmaa!AB145</f>
        <v>2633.6637424535684</v>
      </c>
      <c r="D344" s="3">
        <f>+EtelaPohjanmaa!AC145</f>
        <v>1007.9951901565262</v>
      </c>
      <c r="E344" s="3">
        <f>+EtelaPohjanmaa!AD145</f>
        <v>723.91015269325555</v>
      </c>
      <c r="F344" s="3">
        <f>+EtelaPohjanmaa!AE145</f>
        <v>433.91156846398189</v>
      </c>
      <c r="G344" s="3">
        <f>+EtelaPohjanmaa!AF145</f>
        <v>36.683154047723193</v>
      </c>
      <c r="H344" s="3">
        <f>+EtelaPohjanmaa!AG145</f>
        <v>5674.1902939457796</v>
      </c>
      <c r="I344" s="3">
        <f>+EtelaPohjanmaa!AH145</f>
        <v>1059.3125205439906</v>
      </c>
      <c r="J344" s="3">
        <f>+EtelaPohjanmaa!AI145</f>
        <v>38.229430350108736</v>
      </c>
      <c r="K344" s="3">
        <f>+EtelaPohjanmaa!AJ145</f>
        <v>0</v>
      </c>
      <c r="L344" s="3">
        <f>+EtelaPohjanmaa!AK145</f>
        <v>0</v>
      </c>
      <c r="M344" s="3">
        <f>+EtelaPohjanmaa!AL145</f>
        <v>11607.896052654933</v>
      </c>
      <c r="N344" s="1">
        <f>+EtelaPohjanmaa!AM145</f>
        <v>116.07896052654932</v>
      </c>
      <c r="O344" s="1">
        <f>+EtelaPohjanmaa!AN145</f>
        <v>58.039480263274662</v>
      </c>
      <c r="P344" s="2"/>
    </row>
    <row r="345" spans="2:26" x14ac:dyDescent="0.35">
      <c r="B345" t="s">
        <v>53</v>
      </c>
      <c r="C345" s="16">
        <f>+EtelaPohjanmaa!AB146</f>
        <v>-0.58745382421356118</v>
      </c>
      <c r="D345" s="16">
        <f>+EtelaPohjanmaa!AC146</f>
        <v>-0.5751787346729712</v>
      </c>
      <c r="E345" s="16">
        <f>+EtelaPohjanmaa!AD146</f>
        <v>-0.61542442965826771</v>
      </c>
      <c r="F345" s="16">
        <f>+EtelaPohjanmaa!AE146</f>
        <v>-0.60577305053769503</v>
      </c>
      <c r="G345" s="16">
        <f>+EtelaPohjanmaa!AF146</f>
        <v>-0.53842211467362544</v>
      </c>
      <c r="H345" s="16">
        <f>+EtelaPohjanmaa!AG146</f>
        <v>-0.75841220428224054</v>
      </c>
      <c r="I345" s="16">
        <f>+EtelaPohjanmaa!AH146</f>
        <v>-0.84177494580703005</v>
      </c>
      <c r="J345" s="16">
        <f>+EtelaPohjanmaa!AI146</f>
        <v>-0.76160991074857665</v>
      </c>
      <c r="K345" s="16">
        <f>+EtelaPohjanmaa!AJ146</f>
        <v>0</v>
      </c>
      <c r="L345" s="16">
        <f>+EtelaPohjanmaa!AK146</f>
        <v>0</v>
      </c>
      <c r="M345" s="16">
        <f>+EtelaPohjanmaa!AL146</f>
        <v>-0.68335321554966599</v>
      </c>
      <c r="N345" s="1"/>
      <c r="O345" s="1"/>
      <c r="P345" s="2"/>
    </row>
    <row r="346" spans="2:26" x14ac:dyDescent="0.35">
      <c r="N346" s="1">
        <f>+EtelaPohjanmaa!AM147</f>
        <v>136.67545631550615</v>
      </c>
      <c r="O346" s="1">
        <f>+EtelaPohjanmaa!AN147</f>
        <v>68.337728157753077</v>
      </c>
      <c r="P346" s="1">
        <f>+EtelaPohjanmaa!AO147</f>
        <v>68.337728157753077</v>
      </c>
    </row>
    <row r="347" spans="2:26" x14ac:dyDescent="0.35">
      <c r="C347" t="s">
        <v>0</v>
      </c>
      <c r="D347" t="s">
        <v>1</v>
      </c>
      <c r="E347" t="s">
        <v>2</v>
      </c>
      <c r="F347" t="s">
        <v>3</v>
      </c>
      <c r="G347" t="s">
        <v>4</v>
      </c>
      <c r="H347" t="s">
        <v>5</v>
      </c>
      <c r="I347" t="s">
        <v>6</v>
      </c>
      <c r="J347" t="s">
        <v>7</v>
      </c>
      <c r="K347" t="s">
        <v>8</v>
      </c>
      <c r="L347" t="s">
        <v>9</v>
      </c>
      <c r="M347" t="s">
        <v>10</v>
      </c>
      <c r="N347" t="s">
        <v>51</v>
      </c>
      <c r="O347" t="s">
        <v>52</v>
      </c>
    </row>
    <row r="348" spans="2:26" x14ac:dyDescent="0.35">
      <c r="B348" t="s">
        <v>25</v>
      </c>
      <c r="C348" s="2">
        <f>+EtelaPohjanmaa!AB149</f>
        <v>328.52043195635048</v>
      </c>
      <c r="D348" s="2">
        <f>+EtelaPohjanmaa!AC149</f>
        <v>157.85009384316322</v>
      </c>
      <c r="E348" s="2">
        <f>+EtelaPohjanmaa!AD149</f>
        <v>50.573875887668429</v>
      </c>
      <c r="F348" s="2">
        <f>+EtelaPohjanmaa!AE149</f>
        <v>34.670068273888027</v>
      </c>
      <c r="G348" s="2">
        <f>+EtelaPohjanmaa!AF149</f>
        <v>6.4581953057732191</v>
      </c>
      <c r="H348" s="2">
        <f>+EtelaPohjanmaa!AG149</f>
        <v>402.30375584534369</v>
      </c>
      <c r="I348" s="2">
        <f>+EtelaPohjanmaa!AH149</f>
        <v>118.54133808759035</v>
      </c>
      <c r="J348" s="2">
        <f>+EtelaPohjanmaa!AI149</f>
        <v>8.289955233215947</v>
      </c>
      <c r="K348" s="2">
        <f>+EtelaPohjanmaa!AJ149</f>
        <v>0.17739787251005373</v>
      </c>
      <c r="L348" s="2">
        <f>+EtelaPohjanmaa!AK149</f>
        <v>24.125930865909908</v>
      </c>
      <c r="M348" s="2">
        <f>+EtelaPohjanmaa!AL149</f>
        <v>1131.5110431714131</v>
      </c>
      <c r="N348" s="2">
        <f>+EtelaPohjanmaa!AM149</f>
        <v>1131.5110431714131</v>
      </c>
      <c r="O348" s="2">
        <f>+EtelaPohjanmaa!AN149</f>
        <v>1131.5110431714131</v>
      </c>
    </row>
    <row r="349" spans="2:26" x14ac:dyDescent="0.35">
      <c r="B349" t="s">
        <v>26</v>
      </c>
      <c r="C349" s="2">
        <f>+EtelaPohjanmaa!AB150</f>
        <v>227.40894755180767</v>
      </c>
      <c r="D349" s="2">
        <f>+EtelaPohjanmaa!AC150</f>
        <v>116.06878389526602</v>
      </c>
      <c r="E349" s="2">
        <f>+EtelaPohjanmaa!AD150</f>
        <v>32.1445253044336</v>
      </c>
      <c r="F349" s="2">
        <f>+EtelaPohjanmaa!AE150</f>
        <v>24.290570948532391</v>
      </c>
      <c r="G349" s="2">
        <f>+EtelaPohjanmaa!AF150</f>
        <v>4.631823922672381</v>
      </c>
      <c r="H349" s="2">
        <f>+EtelaPohjanmaa!AG150</f>
        <v>266.0921850545688</v>
      </c>
      <c r="I349" s="2">
        <f>+EtelaPohjanmaa!AH150</f>
        <v>87.666634146923755</v>
      </c>
      <c r="J349" s="2">
        <f>+EtelaPohjanmaa!AI150</f>
        <v>5.3366575968719419</v>
      </c>
      <c r="K349" s="2">
        <f>+EtelaPohjanmaa!AJ150</f>
        <v>0.17722700287925205</v>
      </c>
      <c r="L349" s="2">
        <f>+EtelaPohjanmaa!AK150</f>
        <v>21.122340687536038</v>
      </c>
      <c r="M349" s="2">
        <f>+EtelaPohjanmaa!AL150</f>
        <v>784.93969611149203</v>
      </c>
      <c r="N349" s="2">
        <f>+EtelaPohjanmaa!AM150</f>
        <v>853.2774242692451</v>
      </c>
      <c r="O349" s="2">
        <f>+EtelaPohjanmaa!AN150</f>
        <v>921.61515242699818</v>
      </c>
    </row>
    <row r="350" spans="2:26" x14ac:dyDescent="0.35">
      <c r="B350" t="s">
        <v>27</v>
      </c>
      <c r="C350" s="2">
        <f>+EtelaPohjanmaa!AB151</f>
        <v>-101.11148440454281</v>
      </c>
      <c r="D350" s="2">
        <f>+EtelaPohjanmaa!AC151</f>
        <v>-41.781309947897199</v>
      </c>
      <c r="E350" s="2">
        <f>+EtelaPohjanmaa!AD151</f>
        <v>-18.429350583234829</v>
      </c>
      <c r="F350" s="2">
        <f>+EtelaPohjanmaa!AE151</f>
        <v>-10.379497325355636</v>
      </c>
      <c r="G350" s="2">
        <f>+EtelaPohjanmaa!AF151</f>
        <v>-1.8263713831008381</v>
      </c>
      <c r="H350" s="2">
        <f>+EtelaPohjanmaa!AG151</f>
        <v>-136.21157079077489</v>
      </c>
      <c r="I350" s="2">
        <f>+EtelaPohjanmaa!AH151</f>
        <v>-30.874703940666592</v>
      </c>
      <c r="J350" s="2">
        <f>+EtelaPohjanmaa!AI151</f>
        <v>-2.9532976363440051</v>
      </c>
      <c r="K350" s="2">
        <f>+EtelaPohjanmaa!AJ151</f>
        <v>-1.7086963080167883E-4</v>
      </c>
      <c r="L350" s="2">
        <f>+EtelaPohjanmaa!AK151</f>
        <v>-3.0035901783738694</v>
      </c>
      <c r="M350" s="2">
        <f>+EtelaPohjanmaa!AL151</f>
        <v>-346.57134705992144</v>
      </c>
      <c r="N350" s="2">
        <f>+EtelaPohjanmaa!AM151</f>
        <v>-278.23361890216802</v>
      </c>
      <c r="O350" s="2">
        <f>+EtelaPohjanmaa!AN151</f>
        <v>-209.89589074441494</v>
      </c>
    </row>
    <row r="351" spans="2:26" x14ac:dyDescent="0.35">
      <c r="B351" t="s">
        <v>281</v>
      </c>
      <c r="C351" s="2">
        <f>+EtelaPohjanmaa!AB152</f>
        <v>-30.777837409509186</v>
      </c>
      <c r="D351" s="2">
        <f>+EtelaPohjanmaa!AC152</f>
        <v>-26.468980113125745</v>
      </c>
      <c r="E351" s="2">
        <f>+EtelaPohjanmaa!AD152</f>
        <v>-36.440455195027894</v>
      </c>
      <c r="F351" s="2">
        <f>+EtelaPohjanmaa!AE152</f>
        <v>-29.937920062225601</v>
      </c>
      <c r="G351" s="2">
        <f>+EtelaPohjanmaa!AF152</f>
        <v>-28.279903233464886</v>
      </c>
      <c r="H351" s="2">
        <f>+EtelaPohjanmaa!AG152</f>
        <v>-33.857891906715942</v>
      </c>
      <c r="I351" s="2">
        <f>+EtelaPohjanmaa!AH152</f>
        <v>-26.045516643192631</v>
      </c>
      <c r="J351" s="2">
        <f>+EtelaPohjanmaa!AI152</f>
        <v>-35.625013082227753</v>
      </c>
      <c r="K351" s="2">
        <f>+EtelaPohjanmaa!AJ152</f>
        <v>-9.6319999999997227E-2</v>
      </c>
      <c r="L351" s="2">
        <f>+EtelaPohjanmaa!AK152</f>
        <v>-12.449634358431995</v>
      </c>
      <c r="M351" s="2">
        <f>+EtelaPohjanmaa!AL152</f>
        <v>-30.629073322037318</v>
      </c>
      <c r="N351" s="2">
        <f>+EtelaPohjanmaa!AM152</f>
        <v>-24.589562831161718</v>
      </c>
      <c r="O351" s="2">
        <f>+EtelaPohjanmaa!AN152</f>
        <v>-18.55005234028615</v>
      </c>
    </row>
    <row r="353" spans="1:26" x14ac:dyDescent="0.35">
      <c r="A353" t="s">
        <v>44</v>
      </c>
      <c r="O353">
        <v>14</v>
      </c>
      <c r="Y353" t="str">
        <f>+A353</f>
        <v>Keski-Suomi</v>
      </c>
    </row>
    <row r="354" spans="1:26" x14ac:dyDescent="0.35">
      <c r="C354" t="s">
        <v>0</v>
      </c>
      <c r="D354" t="s">
        <v>1</v>
      </c>
      <c r="E354" t="s">
        <v>2</v>
      </c>
      <c r="F354" t="s">
        <v>3</v>
      </c>
      <c r="G354" t="s">
        <v>4</v>
      </c>
      <c r="H354" t="s">
        <v>5</v>
      </c>
      <c r="I354" t="s">
        <v>6</v>
      </c>
      <c r="J354" t="s">
        <v>7</v>
      </c>
      <c r="K354" t="s">
        <v>8</v>
      </c>
      <c r="L354" t="s">
        <v>9</v>
      </c>
      <c r="M354" t="s">
        <v>10</v>
      </c>
      <c r="N354" t="s">
        <v>50</v>
      </c>
      <c r="Z354" s="50" t="s">
        <v>270</v>
      </c>
    </row>
    <row r="355" spans="1:26" x14ac:dyDescent="0.35">
      <c r="B355" t="s">
        <v>11</v>
      </c>
      <c r="C355" s="1">
        <f>+KeskiSuomi!AB129</f>
        <v>21577.944657311848</v>
      </c>
      <c r="D355" s="1">
        <f>+KeskiSuomi!AC129</f>
        <v>16750.24534132826</v>
      </c>
      <c r="E355" s="1">
        <f>+KeskiSuomi!AD129</f>
        <v>793.09787093415014</v>
      </c>
      <c r="F355" s="1">
        <f>+KeskiSuomi!AE129</f>
        <v>493.09907099450737</v>
      </c>
      <c r="G355" s="1">
        <f>+KeskiSuomi!AF129</f>
        <v>1249.3810962497214</v>
      </c>
      <c r="H355" s="1">
        <f>+KeskiSuomi!AG129</f>
        <v>31129.71112051791</v>
      </c>
      <c r="I355" s="1">
        <f>+KeskiSuomi!AH129</f>
        <v>19618.734854118393</v>
      </c>
      <c r="J355" s="1">
        <f>+KeskiSuomi!AI129</f>
        <v>1869.2121700302653</v>
      </c>
      <c r="K355" s="1">
        <f>+KeskiSuomi!AJ129</f>
        <v>172.63698340537883</v>
      </c>
      <c r="L355" s="1">
        <f>+KeskiSuomi!AK129</f>
        <v>6622.872154835557</v>
      </c>
      <c r="M355" s="1">
        <f>+KeskiSuomi!AL129</f>
        <v>100276.93531972599</v>
      </c>
      <c r="Y355" t="s">
        <v>279</v>
      </c>
      <c r="Z355" s="51">
        <f>+M355</f>
        <v>100276.93531972599</v>
      </c>
    </row>
    <row r="356" spans="1:26" ht="15.5" x14ac:dyDescent="0.35">
      <c r="B356" s="5" t="s">
        <v>269</v>
      </c>
      <c r="C356" s="1">
        <f>+KeskiSuomi!AB130</f>
        <v>0</v>
      </c>
      <c r="D356" s="1">
        <f>+KeskiSuomi!AC130</f>
        <v>0</v>
      </c>
      <c r="E356" s="1">
        <f>+KeskiSuomi!AD130</f>
        <v>0</v>
      </c>
      <c r="F356" s="1">
        <f>+KeskiSuomi!AE130</f>
        <v>0</v>
      </c>
      <c r="G356" s="1">
        <f>+KeskiSuomi!AF130</f>
        <v>0</v>
      </c>
      <c r="H356" s="1">
        <f>+KeskiSuomi!AG130</f>
        <v>0</v>
      </c>
      <c r="I356" s="1">
        <f>+KeskiSuomi!AH130</f>
        <v>0</v>
      </c>
      <c r="J356" s="1">
        <f>+KeskiSuomi!AI130</f>
        <v>0</v>
      </c>
      <c r="K356" s="1">
        <f>+KeskiSuomi!AJ130</f>
        <v>0</v>
      </c>
      <c r="L356" s="1">
        <f>+KeskiSuomi!AK130</f>
        <v>0</v>
      </c>
      <c r="M356" s="1">
        <f>+KeskiSuomi!AL130</f>
        <v>0</v>
      </c>
      <c r="Y356" t="str">
        <f>+B359</f>
        <v>Turvepeltoa viljelyssä yhteensä 2050</v>
      </c>
      <c r="Z356" s="3">
        <f>+M359</f>
        <v>9478.4681743340188</v>
      </c>
    </row>
    <row r="357" spans="1:26" ht="15.5" x14ac:dyDescent="0.35">
      <c r="B357" s="5" t="s">
        <v>282</v>
      </c>
      <c r="C357" s="1">
        <f>+KeskiSuomi!AB131</f>
        <v>755.29812253284581</v>
      </c>
      <c r="D357" s="1">
        <f>+KeskiSuomi!AC131</f>
        <v>463.33616244923508</v>
      </c>
      <c r="E357" s="1">
        <f>+KeskiSuomi!AD131</f>
        <v>11.394867301444336</v>
      </c>
      <c r="F357" s="1">
        <f>+KeskiSuomi!AE131</f>
        <v>6.6382815709884184</v>
      </c>
      <c r="G357" s="1">
        <f>+KeskiSuomi!AF131</f>
        <v>31.597159159584294</v>
      </c>
      <c r="H357" s="1">
        <f>+KeskiSuomi!AG131</f>
        <v>413.05697305686209</v>
      </c>
      <c r="I357" s="1">
        <f>+KeskiSuomi!AH131</f>
        <v>582.58960727798103</v>
      </c>
      <c r="J357" s="1">
        <f>+KeskiSuomi!AI131</f>
        <v>35.699945028396186</v>
      </c>
      <c r="K357" s="1">
        <f>+KeskiSuomi!AJ131</f>
        <v>4.0715884539819536</v>
      </c>
      <c r="L357" s="1">
        <f>+KeskiSuomi!AK131</f>
        <v>217.03285196819584</v>
      </c>
      <c r="M357" s="1">
        <f>+KeskiSuomi!AL131</f>
        <v>2520.7155587995148</v>
      </c>
      <c r="Y357" t="s">
        <v>280</v>
      </c>
      <c r="Z357" s="7">
        <f>+Z356/Z355</f>
        <v>9.4522914408109768E-2</v>
      </c>
    </row>
    <row r="358" spans="1:26" ht="15.5" x14ac:dyDescent="0.35">
      <c r="B358" s="5" t="s">
        <v>61</v>
      </c>
      <c r="C358" s="1">
        <f>+KeskiSuomi!AB132</f>
        <v>2229.1623884268415</v>
      </c>
      <c r="D358" s="1">
        <f>+KeskiSuomi!AC132</f>
        <v>1204.0685279634743</v>
      </c>
      <c r="E358" s="1">
        <f>+KeskiSuomi!AD132</f>
        <v>27.77393139633848</v>
      </c>
      <c r="F358" s="1">
        <f>+KeskiSuomi!AE132</f>
        <v>17.421104546038343</v>
      </c>
      <c r="G358" s="1">
        <f>+KeskiSuomi!AF132</f>
        <v>51.970639402029249</v>
      </c>
      <c r="H358" s="1">
        <f>+KeskiSuomi!AG132</f>
        <v>1437.4658479067191</v>
      </c>
      <c r="I358" s="1">
        <f>+KeskiSuomi!AH132</f>
        <v>1439.0599216850355</v>
      </c>
      <c r="J358" s="1">
        <f>+KeskiSuomi!AI132</f>
        <v>97.324545631461874</v>
      </c>
      <c r="K358" s="1">
        <f>+KeskiSuomi!AJ132</f>
        <v>13.516889392281909</v>
      </c>
      <c r="L358" s="1">
        <f>+KeskiSuomi!AK132</f>
        <v>439.98881918428236</v>
      </c>
      <c r="M358" s="1">
        <f>+KeskiSuomi!AL132</f>
        <v>6957.752615534504</v>
      </c>
      <c r="Y358" t="s">
        <v>273</v>
      </c>
      <c r="Z358" s="51">
        <f t="shared" ref="Z358:Z363" si="13">+M360</f>
        <v>1624.8258732539571</v>
      </c>
    </row>
    <row r="359" spans="1:26" ht="15.5" x14ac:dyDescent="0.35">
      <c r="B359" s="5" t="s">
        <v>62</v>
      </c>
      <c r="C359" s="1">
        <f>+KeskiSuomi!AB133</f>
        <v>2984.4605109596873</v>
      </c>
      <c r="D359" s="1">
        <f>+KeskiSuomi!AC133</f>
        <v>1667.4046904127094</v>
      </c>
      <c r="E359" s="1">
        <f>+KeskiSuomi!AD133</f>
        <v>39.168798697782819</v>
      </c>
      <c r="F359" s="1">
        <f>+KeskiSuomi!AE133</f>
        <v>24.059386117026762</v>
      </c>
      <c r="G359" s="1">
        <f>+KeskiSuomi!AF133</f>
        <v>83.567798561613543</v>
      </c>
      <c r="H359" s="1">
        <f>+KeskiSuomi!AG133</f>
        <v>1850.5228209635811</v>
      </c>
      <c r="I359" s="1">
        <f>+KeskiSuomi!AH133</f>
        <v>2021.6495289630166</v>
      </c>
      <c r="J359" s="1">
        <f>+KeskiSuomi!AI133</f>
        <v>133.02449065985806</v>
      </c>
      <c r="K359" s="1">
        <f>+KeskiSuomi!AJ133</f>
        <v>17.588477846263864</v>
      </c>
      <c r="L359" s="1">
        <f>+KeskiSuomi!AK133</f>
        <v>657.02167115247823</v>
      </c>
      <c r="M359" s="1">
        <f>+KeskiSuomi!AL133</f>
        <v>9478.4681743340188</v>
      </c>
      <c r="Y359" t="s">
        <v>13</v>
      </c>
      <c r="Z359" s="51">
        <f t="shared" si="13"/>
        <v>603.45861987066121</v>
      </c>
    </row>
    <row r="360" spans="1:26" x14ac:dyDescent="0.35">
      <c r="B360" t="s">
        <v>12</v>
      </c>
      <c r="C360" s="1">
        <f>+KeskiSuomi!AB134</f>
        <v>549.89144026839449</v>
      </c>
      <c r="D360" s="1">
        <f>+KeskiSuomi!AC134</f>
        <v>243.69404401163774</v>
      </c>
      <c r="E360" s="1">
        <f>+KeskiSuomi!AD134</f>
        <v>1.2952840266181516</v>
      </c>
      <c r="F360" s="1">
        <f>+KeskiSuomi!AE134</f>
        <v>7.1732861513489414</v>
      </c>
      <c r="G360" s="1">
        <f>+KeskiSuomi!AF134</f>
        <v>10.068987404233072</v>
      </c>
      <c r="H360" s="1">
        <f>+KeskiSuomi!AG134</f>
        <v>325.53823258702681</v>
      </c>
      <c r="I360" s="1">
        <f>+KeskiSuomi!AH134</f>
        <v>387.3988763967954</v>
      </c>
      <c r="J360" s="1">
        <f>+KeskiSuomi!AI134</f>
        <v>14.161424521085227</v>
      </c>
      <c r="K360" s="1">
        <f>+KeskiSuomi!AJ134</f>
        <v>0</v>
      </c>
      <c r="L360" s="1">
        <f>+KeskiSuomi!AK134</f>
        <v>85.604297886817037</v>
      </c>
      <c r="M360" s="1">
        <f>+KeskiSuomi!AL134</f>
        <v>1624.8258732539571</v>
      </c>
      <c r="Y360" t="s">
        <v>274</v>
      </c>
      <c r="Z360" s="51">
        <f t="shared" si="13"/>
        <v>2562.286157387372</v>
      </c>
    </row>
    <row r="361" spans="1:26" x14ac:dyDescent="0.35">
      <c r="B361" t="s">
        <v>13</v>
      </c>
      <c r="C361" s="1">
        <f>+KeskiSuomi!AB135</f>
        <v>264.354342886496</v>
      </c>
      <c r="D361" s="1">
        <f>+KeskiSuomi!AC135</f>
        <v>162.16765685723226</v>
      </c>
      <c r="E361" s="1">
        <f>+KeskiSuomi!AD135</f>
        <v>2.2789734602888672</v>
      </c>
      <c r="F361" s="1">
        <f>+KeskiSuomi!AE135</f>
        <v>1.327656314197684</v>
      </c>
      <c r="G361" s="1">
        <f>+KeskiSuomi!AF135</f>
        <v>9.4791477478752864</v>
      </c>
      <c r="H361" s="1">
        <f>+KeskiSuomi!AG135</f>
        <v>72.892407010034489</v>
      </c>
      <c r="I361" s="1">
        <f>+KeskiSuomi!AH135</f>
        <v>87.38844109169716</v>
      </c>
      <c r="J361" s="1">
        <f>+KeskiSuomi!AI135</f>
        <v>3.5699945028396183</v>
      </c>
      <c r="K361" s="1">
        <f>+KeskiSuomi!AJ135</f>
        <v>0</v>
      </c>
      <c r="L361" s="1">
        <f>+KeskiSuomi!AK135</f>
        <v>0</v>
      </c>
      <c r="M361" s="1">
        <f>+KeskiSuomi!AL135</f>
        <v>603.45861987066121</v>
      </c>
      <c r="N361" s="1">
        <f>+KeskiSuomi!AM135</f>
        <v>6.0345861987066121</v>
      </c>
      <c r="O361" s="1">
        <f>+KeskiSuomi!AN135</f>
        <v>3.017293099353306</v>
      </c>
      <c r="P361" s="2"/>
      <c r="Y361" t="s">
        <v>275</v>
      </c>
      <c r="Z361" s="51">
        <f t="shared" si="13"/>
        <v>3446.2417559886644</v>
      </c>
    </row>
    <row r="362" spans="1:26" x14ac:dyDescent="0.35">
      <c r="B362" t="s">
        <v>14</v>
      </c>
      <c r="C362" s="1">
        <f>+KeskiSuomi!AB136</f>
        <v>890.485089570068</v>
      </c>
      <c r="D362" s="1">
        <f>+KeskiSuomi!AC136</f>
        <v>474.50124019898294</v>
      </c>
      <c r="E362" s="1">
        <f>+KeskiSuomi!AD136</f>
        <v>7.1887260193763929</v>
      </c>
      <c r="F362" s="1">
        <f>+KeskiSuomi!AE136</f>
        <v>2.9153946122032721</v>
      </c>
      <c r="G362" s="1">
        <f>+KeskiSuomi!AF136</f>
        <v>20.071270284474956</v>
      </c>
      <c r="H362" s="1">
        <f>+KeskiSuomi!AG136</f>
        <v>399.72542584771509</v>
      </c>
      <c r="I362" s="1">
        <f>+KeskiSuomi!AH136</f>
        <v>551.11186964404465</v>
      </c>
      <c r="J362" s="1">
        <f>+KeskiSuomi!AI136</f>
        <v>34.625567281682173</v>
      </c>
      <c r="K362" s="1">
        <f>+KeskiSuomi!AJ136</f>
        <v>5.1613980369439885</v>
      </c>
      <c r="L362" s="1">
        <f>+KeskiSuomi!AK136</f>
        <v>176.50017589188047</v>
      </c>
      <c r="M362" s="1">
        <f>+KeskiSuomi!AL136</f>
        <v>2562.286157387372</v>
      </c>
      <c r="N362" s="2"/>
      <c r="O362" s="2"/>
      <c r="P362" s="2"/>
      <c r="Y362" t="s">
        <v>276</v>
      </c>
      <c r="Z362" s="51">
        <f t="shared" si="13"/>
        <v>96830.693563737324</v>
      </c>
    </row>
    <row r="363" spans="1:26" x14ac:dyDescent="0.35">
      <c r="B363" t="s">
        <v>15</v>
      </c>
      <c r="C363" s="1">
        <f>+KeskiSuomi!AB137</f>
        <v>1080.8274649076252</v>
      </c>
      <c r="D363" s="1">
        <f>+KeskiSuomi!AC137</f>
        <v>507.4272108804256</v>
      </c>
      <c r="E363" s="1">
        <f>+KeskiSuomi!AD137</f>
        <v>8.5603434741875688</v>
      </c>
      <c r="F363" s="1">
        <f>+KeskiSuomi!AE137</f>
        <v>10.119951990290563</v>
      </c>
      <c r="G363" s="1">
        <f>+KeskiSuomi!AF137</f>
        <v>20.235246531629862</v>
      </c>
      <c r="H363" s="1">
        <f>+KeskiSuomi!AG137</f>
        <v>728.20330921127265</v>
      </c>
      <c r="I363" s="1">
        <f>+KeskiSuomi!AH137</f>
        <v>824.91050544002064</v>
      </c>
      <c r="J363" s="1">
        <f>+KeskiSuomi!AI137</f>
        <v>41.842323049539047</v>
      </c>
      <c r="K363" s="1">
        <f>+KeskiSuomi!AJ137</f>
        <v>4.3772718080969444</v>
      </c>
      <c r="L363" s="1">
        <f>+KeskiSuomi!AK137</f>
        <v>219.73812869557648</v>
      </c>
      <c r="M363" s="1">
        <f>+KeskiSuomi!AL137</f>
        <v>3446.2417559886644</v>
      </c>
      <c r="N363" s="2"/>
      <c r="O363" s="2"/>
      <c r="P363" s="2"/>
      <c r="Y363" t="s">
        <v>17</v>
      </c>
      <c r="Z363" s="7">
        <f t="shared" si="13"/>
        <v>-3.4367242526913727E-2</v>
      </c>
    </row>
    <row r="364" spans="1:26" x14ac:dyDescent="0.35">
      <c r="B364" t="s">
        <v>16</v>
      </c>
      <c r="C364" s="1">
        <f>+KeskiSuomi!AB138</f>
        <v>20497.117192404221</v>
      </c>
      <c r="D364" s="1">
        <f>+KeskiSuomi!AC138</f>
        <v>16242.818130447835</v>
      </c>
      <c r="E364" s="1">
        <f>+KeskiSuomi!AD138</f>
        <v>784.53752745996258</v>
      </c>
      <c r="F364" s="1">
        <f>+KeskiSuomi!AE138</f>
        <v>482.97911900421678</v>
      </c>
      <c r="G364" s="1">
        <f>+KeskiSuomi!AF138</f>
        <v>1229.1458497180915</v>
      </c>
      <c r="H364" s="1">
        <f>+KeskiSuomi!AG138</f>
        <v>30401.507811306637</v>
      </c>
      <c r="I364" s="1">
        <f>+KeskiSuomi!AH138</f>
        <v>18793.824348678372</v>
      </c>
      <c r="J364" s="1">
        <f>+KeskiSuomi!AI138</f>
        <v>1827.3698469807262</v>
      </c>
      <c r="K364" s="1">
        <f>+KeskiSuomi!AJ138</f>
        <v>168.25971159728189</v>
      </c>
      <c r="L364" s="1">
        <f>+KeskiSuomi!AK138</f>
        <v>6403.134026139981</v>
      </c>
      <c r="M364" s="1">
        <f>+KeskiSuomi!AL138</f>
        <v>96830.693563737324</v>
      </c>
      <c r="N364" s="2"/>
      <c r="O364" s="2"/>
      <c r="P364" s="2"/>
      <c r="Y364" t="s">
        <v>277</v>
      </c>
      <c r="Z364" s="51">
        <f>+M369</f>
        <v>2189.9232510404509</v>
      </c>
    </row>
    <row r="365" spans="1:26" x14ac:dyDescent="0.35">
      <c r="B365" t="s">
        <v>17</v>
      </c>
      <c r="C365" s="1">
        <f>+KeskiSuomi!AB139</f>
        <v>-5.0089453934222539E-2</v>
      </c>
      <c r="D365" s="1">
        <f>+KeskiSuomi!AC139</f>
        <v>-3.0293718124142274E-2</v>
      </c>
      <c r="E365" s="1">
        <f>+KeskiSuomi!AD139</f>
        <v>-1.0793552457913889E-2</v>
      </c>
      <c r="F365" s="1">
        <f>+KeskiSuomi!AE139</f>
        <v>-2.0523161744921008E-2</v>
      </c>
      <c r="G365" s="1">
        <f>+KeskiSuomi!AF139</f>
        <v>-1.6196216344532652E-2</v>
      </c>
      <c r="H365" s="1">
        <f>+KeskiSuomi!AG139</f>
        <v>-2.3392549529035186E-2</v>
      </c>
      <c r="I365" s="1">
        <f>+KeskiSuomi!AH139</f>
        <v>-4.204707956827574E-2</v>
      </c>
      <c r="J365" s="1">
        <f>+KeskiSuomi!AI139</f>
        <v>-2.2385004613393652E-2</v>
      </c>
      <c r="K365" s="1">
        <f>+KeskiSuomi!AJ139</f>
        <v>-2.5355353886243603E-2</v>
      </c>
      <c r="L365" s="1">
        <f>+KeskiSuomi!AK139</f>
        <v>-3.3178675891416549E-2</v>
      </c>
      <c r="M365" s="1">
        <f>+KeskiSuomi!AL139</f>
        <v>-3.4367242526913727E-2</v>
      </c>
      <c r="N365" s="2"/>
      <c r="O365" s="2"/>
      <c r="P365" s="2"/>
      <c r="Y365" t="s">
        <v>278</v>
      </c>
      <c r="Z365" s="51">
        <f>+M370</f>
        <v>524.03720858768042</v>
      </c>
    </row>
    <row r="366" spans="1:26" x14ac:dyDescent="0.35">
      <c r="B366" t="s">
        <v>18</v>
      </c>
      <c r="C366" s="1">
        <f>+KeskiSuomi!AB140</f>
        <v>0.7305393655580823</v>
      </c>
      <c r="D366" s="1">
        <f>+KeskiSuomi!AC140</f>
        <v>0.77472835385770888</v>
      </c>
      <c r="E366" s="1">
        <f>+KeskiSuomi!AD140</f>
        <v>2.7425366776461759</v>
      </c>
      <c r="F366" s="1">
        <f>+KeskiSuomi!AE140</f>
        <v>1.3866665751792027</v>
      </c>
      <c r="G366" s="1">
        <f>+KeskiSuomi!AF140</f>
        <v>0.95895480057794025</v>
      </c>
      <c r="H366" s="1">
        <f>+KeskiSuomi!AG140</f>
        <v>1.0234595456621746E-2</v>
      </c>
      <c r="I366" s="1">
        <f>+KeskiSuomi!AH140</f>
        <v>2.4615552612895605E-2</v>
      </c>
      <c r="J366" s="1">
        <f>+KeskiSuomi!AI140</f>
        <v>0.19064502452615106</v>
      </c>
      <c r="K366" s="1">
        <f>+KeskiSuomi!AJ140</f>
        <v>2.7804007607853322E-2</v>
      </c>
      <c r="L366" s="1">
        <f>+KeskiSuomi!AK140</f>
        <v>0</v>
      </c>
      <c r="M366" s="1">
        <f>+KeskiSuomi!AL140</f>
        <v>0</v>
      </c>
      <c r="N366" s="2"/>
      <c r="O366" s="2"/>
      <c r="P366" s="2"/>
      <c r="Y366" t="s">
        <v>23</v>
      </c>
      <c r="Z366" s="51">
        <f>+M371</f>
        <v>1665.8860424527704</v>
      </c>
    </row>
    <row r="367" spans="1:26" x14ac:dyDescent="0.35">
      <c r="B367" t="s">
        <v>19</v>
      </c>
      <c r="C367" s="1">
        <f>+KeskiSuomi!AB141</f>
        <v>0.76906122222112427</v>
      </c>
      <c r="D367" s="1">
        <f>+KeskiSuomi!AC141</f>
        <v>0.79893094263453468</v>
      </c>
      <c r="E367" s="1">
        <f>+KeskiSuomi!AD141</f>
        <v>2.7724613850431803</v>
      </c>
      <c r="F367" s="1">
        <f>+KeskiSuomi!AE141</f>
        <v>1.4157216597888369</v>
      </c>
      <c r="G367" s="1">
        <f>+KeskiSuomi!AF141</f>
        <v>0.97474193178522139</v>
      </c>
      <c r="H367" s="1">
        <f>+KeskiSuomi!AG141</f>
        <v>1.047974337251488E-2</v>
      </c>
      <c r="I367" s="1">
        <f>+KeskiSuomi!AH141</f>
        <v>2.5695994122343739E-2</v>
      </c>
      <c r="J367" s="1">
        <f>+KeskiSuomi!AI141</f>
        <v>0.19501033170093596</v>
      </c>
      <c r="K367" s="1">
        <f>+KeskiSuomi!AJ141</f>
        <v>2.8527328107446615E-2</v>
      </c>
      <c r="L367" s="1">
        <f>+KeskiSuomi!AK141</f>
        <v>0</v>
      </c>
      <c r="M367" s="1">
        <f>+KeskiSuomi!AL141</f>
        <v>0</v>
      </c>
      <c r="N367" s="2"/>
      <c r="O367" s="2"/>
      <c r="P367" s="2"/>
      <c r="Y367" t="s">
        <v>272</v>
      </c>
      <c r="Z367" s="7">
        <f>+M372</f>
        <v>-0.76070521725420925</v>
      </c>
    </row>
    <row r="368" spans="1:26" x14ac:dyDescent="0.35">
      <c r="B368" t="s">
        <v>20</v>
      </c>
      <c r="C368" s="1">
        <f>+KeskiSuomi!AB142</f>
        <v>3.8521856663041976E-2</v>
      </c>
      <c r="D368" s="1">
        <f>+KeskiSuomi!AC142</f>
        <v>2.4202588776825795E-2</v>
      </c>
      <c r="E368" s="1">
        <f>+KeskiSuomi!AD142</f>
        <v>2.9924707397004369E-2</v>
      </c>
      <c r="F368" s="1">
        <f>+KeskiSuomi!AE142</f>
        <v>2.9055084609634241E-2</v>
      </c>
      <c r="G368" s="1">
        <f>+KeskiSuomi!AF142</f>
        <v>1.5787131207281146E-2</v>
      </c>
      <c r="H368" s="1">
        <f>+KeskiSuomi!AG142</f>
        <v>2.4514791589313328E-4</v>
      </c>
      <c r="I368" s="1">
        <f>+KeskiSuomi!AH142</f>
        <v>1.0804415094481344E-3</v>
      </c>
      <c r="J368" s="1">
        <f>+KeskiSuomi!AI142</f>
        <v>4.3653071747848937E-3</v>
      </c>
      <c r="K368" s="1">
        <f>+KeskiSuomi!AJ142</f>
        <v>7.2332049959329334E-4</v>
      </c>
      <c r="L368" s="1">
        <f>+KeskiSuomi!AK142</f>
        <v>0</v>
      </c>
      <c r="M368" s="1">
        <f>+KeskiSuomi!AL142</f>
        <v>0</v>
      </c>
      <c r="N368" s="2"/>
      <c r="O368" s="2"/>
      <c r="P368" s="2"/>
      <c r="Y368" t="str">
        <f>+B378</f>
        <v>Muutosprosentti turvepeltojen khk-päästöissä</v>
      </c>
      <c r="Z368" s="7">
        <f>+M378/100</f>
        <v>-0.24165591878578641</v>
      </c>
    </row>
    <row r="369" spans="1:26" x14ac:dyDescent="0.35">
      <c r="B369" t="s">
        <v>21</v>
      </c>
      <c r="C369" s="1">
        <f>+KeskiSuomi!AB143</f>
        <v>826.15174818416949</v>
      </c>
      <c r="D369" s="1">
        <f>+KeskiSuomi!AC143</f>
        <v>324.25197274857305</v>
      </c>
      <c r="E369" s="1">
        <f>+KeskiSuomi!AD143</f>
        <v>17.123037746448968</v>
      </c>
      <c r="F369" s="1">
        <f>+KeskiSuomi!AE143</f>
        <v>11.15534516085876</v>
      </c>
      <c r="G369" s="1">
        <f>+KeskiSuomi!AF143</f>
        <v>5.5339268663028145</v>
      </c>
      <c r="H369" s="1">
        <f>+KeskiSuomi!AG143</f>
        <v>747.21116993533428</v>
      </c>
      <c r="I369" s="1">
        <f>+KeskiSuomi!AH143</f>
        <v>252.77813803998271</v>
      </c>
      <c r="J369" s="1">
        <f>+KeskiSuomi!AI143</f>
        <v>5.7179123587804481</v>
      </c>
      <c r="K369" s="1">
        <f>+KeskiSuomi!AJ143</f>
        <v>0</v>
      </c>
      <c r="L369" s="1">
        <f>+KeskiSuomi!AK143</f>
        <v>0</v>
      </c>
      <c r="M369" s="1">
        <f>+KeskiSuomi!AL143</f>
        <v>2189.9232510404509</v>
      </c>
      <c r="N369" s="2"/>
      <c r="O369" s="2"/>
      <c r="P369" s="2"/>
    </row>
    <row r="370" spans="1:26" x14ac:dyDescent="0.35">
      <c r="B370" t="s">
        <v>22</v>
      </c>
      <c r="C370" s="1">
        <f>+KeskiSuomi!AB144</f>
        <v>123.49517290744824</v>
      </c>
      <c r="D370" s="1">
        <f>+KeskiSuomi!AC144</f>
        <v>71.533914610677158</v>
      </c>
      <c r="E370" s="1">
        <f>+KeskiSuomi!AD144</f>
        <v>16.656425499041653</v>
      </c>
      <c r="F370" s="1">
        <f>+KeskiSuomi!AE144</f>
        <v>8.6719913307745315</v>
      </c>
      <c r="G370" s="1">
        <f>+KeskiSuomi!AF144</f>
        <v>4.0266675872053224</v>
      </c>
      <c r="H370" s="1">
        <f>+KeskiSuomi!AG144</f>
        <v>204.93276969223137</v>
      </c>
      <c r="I370" s="1">
        <f>+KeskiSuomi!AH144</f>
        <v>89.81506867628255</v>
      </c>
      <c r="J370" s="1">
        <f>+KeskiSuomi!AI144</f>
        <v>4.9051982840196082</v>
      </c>
      <c r="K370" s="1">
        <f>+KeskiSuomi!AJ144</f>
        <v>0</v>
      </c>
      <c r="L370" s="1">
        <f>+KeskiSuomi!AK144</f>
        <v>0</v>
      </c>
      <c r="M370" s="1">
        <f>+KeskiSuomi!AL144</f>
        <v>524.03720858768042</v>
      </c>
      <c r="N370" s="2"/>
      <c r="O370" s="2"/>
      <c r="P370" s="2"/>
    </row>
    <row r="371" spans="1:26" x14ac:dyDescent="0.35">
      <c r="B371" t="s">
        <v>23</v>
      </c>
      <c r="C371" s="1">
        <f>+KeskiSuomi!AB145</f>
        <v>702.65657527672124</v>
      </c>
      <c r="D371" s="1">
        <f>+KeskiSuomi!AC145</f>
        <v>252.71805813789589</v>
      </c>
      <c r="E371" s="1">
        <f>+KeskiSuomi!AD145</f>
        <v>0.46661224740731555</v>
      </c>
      <c r="F371" s="1">
        <f>+KeskiSuomi!AE145</f>
        <v>2.4833538300842282</v>
      </c>
      <c r="G371" s="1">
        <f>+KeskiSuomi!AF145</f>
        <v>1.5072592790974921</v>
      </c>
      <c r="H371" s="1">
        <f>+KeskiSuomi!AG145</f>
        <v>542.27840024310285</v>
      </c>
      <c r="I371" s="1">
        <f>+KeskiSuomi!AH145</f>
        <v>162.96306936370016</v>
      </c>
      <c r="J371" s="1">
        <f>+KeskiSuomi!AI145</f>
        <v>0.8127140747608399</v>
      </c>
      <c r="K371" s="1">
        <f>+KeskiSuomi!AJ145</f>
        <v>0</v>
      </c>
      <c r="L371" s="1">
        <f>+KeskiSuomi!AK145</f>
        <v>0</v>
      </c>
      <c r="M371" s="1">
        <f>+KeskiSuomi!AL145</f>
        <v>1665.8860424527704</v>
      </c>
      <c r="N371" s="1">
        <f>+KeskiSuomi!AM145</f>
        <v>16.658860424527706</v>
      </c>
      <c r="O371" s="1">
        <f>+KeskiSuomi!AN145</f>
        <v>8.3294302122638531</v>
      </c>
      <c r="P371" s="2"/>
    </row>
    <row r="372" spans="1:26" x14ac:dyDescent="0.35">
      <c r="B372" t="s">
        <v>53</v>
      </c>
      <c r="C372" s="16">
        <f>+KeskiSuomi!AB146</f>
        <v>-0.85051756753056207</v>
      </c>
      <c r="D372" s="16">
        <f>+KeskiSuomi!AC146</f>
        <v>-0.7793878815776859</v>
      </c>
      <c r="E372" s="16">
        <f>+KeskiSuomi!AD146</f>
        <v>-2.7250552986959522E-2</v>
      </c>
      <c r="F372" s="16">
        <f>+KeskiSuomi!AE146</f>
        <v>-0.22261559765964739</v>
      </c>
      <c r="G372" s="16">
        <f>+KeskiSuomi!AF146</f>
        <v>-0.27236703980955995</v>
      </c>
      <c r="H372" s="16">
        <f>+KeskiSuomi!AG146</f>
        <v>-0.72573647458995172</v>
      </c>
      <c r="I372" s="16">
        <f>+KeskiSuomi!AH146</f>
        <v>-0.64468814679663389</v>
      </c>
      <c r="J372" s="16">
        <f>+KeskiSuomi!AI146</f>
        <v>-0.14213475544318777</v>
      </c>
      <c r="K372" s="16">
        <f>+KeskiSuomi!AJ146</f>
        <v>0</v>
      </c>
      <c r="L372" s="16">
        <f>+KeskiSuomi!AK146</f>
        <v>0</v>
      </c>
      <c r="M372" s="16">
        <f>+KeskiSuomi!AL146</f>
        <v>-0.76070521725420925</v>
      </c>
      <c r="N372" s="1"/>
      <c r="O372" s="1"/>
      <c r="P372" s="2"/>
    </row>
    <row r="373" spans="1:26" x14ac:dyDescent="0.35">
      <c r="N373" s="1">
        <f>+KeskiSuomi!AM147</f>
        <v>22.693446623234319</v>
      </c>
      <c r="O373" s="1">
        <f>+KeskiSuomi!AN147</f>
        <v>11.34672331161716</v>
      </c>
      <c r="P373" s="1">
        <f>+KeskiSuomi!AO147</f>
        <v>11.34672331161716</v>
      </c>
    </row>
    <row r="374" spans="1:26" x14ac:dyDescent="0.35">
      <c r="C374" t="s">
        <v>0</v>
      </c>
      <c r="D374" t="s">
        <v>1</v>
      </c>
      <c r="E374" t="s">
        <v>2</v>
      </c>
      <c r="F374" t="s">
        <v>3</v>
      </c>
      <c r="G374" t="s">
        <v>4</v>
      </c>
      <c r="H374" t="s">
        <v>5</v>
      </c>
      <c r="I374" t="s">
        <v>6</v>
      </c>
      <c r="J374" t="s">
        <v>7</v>
      </c>
      <c r="K374" t="s">
        <v>8</v>
      </c>
      <c r="L374" t="s">
        <v>9</v>
      </c>
      <c r="M374" t="s">
        <v>10</v>
      </c>
      <c r="N374" t="s">
        <v>51</v>
      </c>
      <c r="O374" t="s">
        <v>52</v>
      </c>
    </row>
    <row r="375" spans="1:26" x14ac:dyDescent="0.35">
      <c r="B375" t="s">
        <v>25</v>
      </c>
      <c r="C375" s="2">
        <f>+KeskiSuomi!AB149</f>
        <v>82.970151480031518</v>
      </c>
      <c r="D375" s="2">
        <f>+KeskiSuomi!AC149</f>
        <v>44.981898179791457</v>
      </c>
      <c r="E375" s="2">
        <f>+KeskiSuomi!AD149</f>
        <v>1.1517249879026299</v>
      </c>
      <c r="F375" s="2">
        <f>+KeskiSuomi!AE149</f>
        <v>0.71382105241530558</v>
      </c>
      <c r="G375" s="2">
        <f>+KeskiSuomi!AF149</f>
        <v>2.147253721492044</v>
      </c>
      <c r="H375" s="2">
        <f>+KeskiSuomi!AG149</f>
        <v>55.620084763677355</v>
      </c>
      <c r="I375" s="2">
        <f>+KeskiSuomi!AH149</f>
        <v>53.134808740042779</v>
      </c>
      <c r="J375" s="2">
        <f>+KeskiSuomi!AI149</f>
        <v>3.3871203136313124</v>
      </c>
      <c r="K375" s="2">
        <f>+KeskiSuomi!AJ149</f>
        <v>0.44028431576709387</v>
      </c>
      <c r="L375" s="2">
        <f>+KeskiSuomi!AK149</f>
        <v>16.446922778423904</v>
      </c>
      <c r="M375" s="2">
        <f>+KeskiSuomi!AL149</f>
        <v>260.99407033317539</v>
      </c>
      <c r="N375" s="2">
        <f>+KeskiSuomi!AM149</f>
        <v>260.99407033317539</v>
      </c>
      <c r="O375" s="2">
        <f>+KeskiSuomi!AN149</f>
        <v>260.99407033317539</v>
      </c>
    </row>
    <row r="376" spans="1:26" x14ac:dyDescent="0.35">
      <c r="B376" t="s">
        <v>26</v>
      </c>
      <c r="C376" s="2">
        <f>+KeskiSuomi!AB150</f>
        <v>60.780209872113801</v>
      </c>
      <c r="D376" s="2">
        <f>+KeskiSuomi!AC150</f>
        <v>35.220837207950083</v>
      </c>
      <c r="E376" s="2">
        <f>+KeskiSuomi!AD150</f>
        <v>1.053805094257924</v>
      </c>
      <c r="F376" s="2">
        <f>+KeskiSuomi!AE150</f>
        <v>0.46779987555379543</v>
      </c>
      <c r="G376" s="2">
        <f>+KeskiSuomi!AF150</f>
        <v>1.7747823195930104</v>
      </c>
      <c r="H376" s="2">
        <f>+KeskiSuomi!AG150</f>
        <v>39.145929516044525</v>
      </c>
      <c r="I376" s="2">
        <f>+KeskiSuomi!AH150</f>
        <v>41.483362128438358</v>
      </c>
      <c r="J376" s="2">
        <f>+KeskiSuomi!AI150</f>
        <v>2.9992648174993679</v>
      </c>
      <c r="K376" s="2">
        <f>+KeskiSuomi!AJ150</f>
        <v>0.4400874206210828</v>
      </c>
      <c r="L376" s="2">
        <f>+KeskiSuomi!AK150</f>
        <v>14.557230217097795</v>
      </c>
      <c r="M376" s="2">
        <f>+KeskiSuomi!AL150</f>
        <v>197.92330846916968</v>
      </c>
      <c r="N376" s="2">
        <f>+KeskiSuomi!AM150</f>
        <v>209.27003178078684</v>
      </c>
      <c r="O376" s="2">
        <f>+KeskiSuomi!AN150</f>
        <v>220.61675509240399</v>
      </c>
    </row>
    <row r="377" spans="1:26" x14ac:dyDescent="0.35">
      <c r="B377" t="s">
        <v>27</v>
      </c>
      <c r="C377" s="2">
        <f>+KeskiSuomi!AB151</f>
        <v>-22.189941607917717</v>
      </c>
      <c r="D377" s="2">
        <f>+KeskiSuomi!AC151</f>
        <v>-9.7610609718413741</v>
      </c>
      <c r="E377" s="2">
        <f>+KeskiSuomi!AD151</f>
        <v>-9.791989364470588E-2</v>
      </c>
      <c r="F377" s="2">
        <f>+KeskiSuomi!AE151</f>
        <v>-0.24602117686151015</v>
      </c>
      <c r="G377" s="2">
        <f>+KeskiSuomi!AF151</f>
        <v>-0.37247140189903361</v>
      </c>
      <c r="H377" s="2">
        <f>+KeskiSuomi!AG151</f>
        <v>-16.474155247632829</v>
      </c>
      <c r="I377" s="2">
        <f>+KeskiSuomi!AH151</f>
        <v>-11.65144661160442</v>
      </c>
      <c r="J377" s="2">
        <f>+KeskiSuomi!AI151</f>
        <v>-0.38785549613194448</v>
      </c>
      <c r="K377" s="2">
        <f>+KeskiSuomi!AJ151</f>
        <v>-1.9689514601106684E-4</v>
      </c>
      <c r="L377" s="2">
        <f>+KeskiSuomi!AK151</f>
        <v>-1.8896925613261093</v>
      </c>
      <c r="M377" s="2">
        <f>+KeskiSuomi!AL151</f>
        <v>-63.070761864005661</v>
      </c>
      <c r="N377" s="2">
        <f>+KeskiSuomi!AM151</f>
        <v>-51.724038552388549</v>
      </c>
      <c r="O377" s="2">
        <f>+KeskiSuomi!AN151</f>
        <v>-40.377315240771395</v>
      </c>
    </row>
    <row r="378" spans="1:26" x14ac:dyDescent="0.35">
      <c r="B378" t="s">
        <v>281</v>
      </c>
      <c r="C378" s="2">
        <f>+KeskiSuomi!AB152</f>
        <v>-26.744487278968251</v>
      </c>
      <c r="D378" s="2">
        <f>+KeskiSuomi!AC152</f>
        <v>-21.699975694281889</v>
      </c>
      <c r="E378" s="2">
        <f>+KeskiSuomi!AD152</f>
        <v>-8.5020204192169793</v>
      </c>
      <c r="F378" s="2">
        <f>+KeskiSuomi!AE152</f>
        <v>-34.465385411240781</v>
      </c>
      <c r="G378" s="2">
        <f>+KeskiSuomi!AF152</f>
        <v>-17.346408492435518</v>
      </c>
      <c r="H378" s="2">
        <f>+KeskiSuomi!AG152</f>
        <v>-29.619076126240035</v>
      </c>
      <c r="I378" s="2">
        <f>+KeskiSuomi!AH152</f>
        <v>-21.928086103796971</v>
      </c>
      <c r="J378" s="2">
        <f>+KeskiSuomi!AI152</f>
        <v>-11.450892209852647</v>
      </c>
      <c r="K378" s="2">
        <f>+KeskiSuomi!AJ152</f>
        <v>-4.4720000000005103E-2</v>
      </c>
      <c r="L378" s="2">
        <f>+KeskiSuomi!AK152</f>
        <v>-11.489642085540314</v>
      </c>
      <c r="M378" s="2">
        <f>+KeskiSuomi!AL152</f>
        <v>-24.165591878578642</v>
      </c>
      <c r="N378" s="2">
        <f>+KeskiSuomi!AM152</f>
        <v>-19.818089539873281</v>
      </c>
      <c r="O378" s="2">
        <f>+KeskiSuomi!AN152</f>
        <v>-15.470587201167906</v>
      </c>
    </row>
    <row r="380" spans="1:26" x14ac:dyDescent="0.35">
      <c r="A380" t="s">
        <v>46</v>
      </c>
      <c r="O380">
        <v>15</v>
      </c>
      <c r="Y380" t="str">
        <f>+A380</f>
        <v>Etelä-Savo</v>
      </c>
    </row>
    <row r="381" spans="1:26" x14ac:dyDescent="0.35">
      <c r="C381" t="s">
        <v>0</v>
      </c>
      <c r="D381" t="s">
        <v>1</v>
      </c>
      <c r="E381" t="s">
        <v>2</v>
      </c>
      <c r="F381" t="s">
        <v>3</v>
      </c>
      <c r="G381" t="s">
        <v>4</v>
      </c>
      <c r="H381" t="s">
        <v>5</v>
      </c>
      <c r="I381" t="s">
        <v>6</v>
      </c>
      <c r="J381" t="s">
        <v>7</v>
      </c>
      <c r="K381" t="s">
        <v>8</v>
      </c>
      <c r="L381" t="s">
        <v>9</v>
      </c>
      <c r="M381" t="s">
        <v>10</v>
      </c>
      <c r="N381" t="s">
        <v>50</v>
      </c>
      <c r="Z381" s="50" t="s">
        <v>270</v>
      </c>
    </row>
    <row r="382" spans="1:26" x14ac:dyDescent="0.35">
      <c r="B382" t="s">
        <v>11</v>
      </c>
      <c r="C382" s="1">
        <f>+EtelaSavo!AB129</f>
        <v>19906.878388204874</v>
      </c>
      <c r="D382" s="1">
        <f>+EtelaSavo!AC129</f>
        <v>11960.420519036565</v>
      </c>
      <c r="E382" s="1">
        <f>+EtelaSavo!AD129</f>
        <v>461.51492710564094</v>
      </c>
      <c r="F382" s="1">
        <f>+EtelaSavo!AE129</f>
        <v>653.11259202479482</v>
      </c>
      <c r="G382" s="1">
        <f>+EtelaSavo!AF129</f>
        <v>925.76962278730844</v>
      </c>
      <c r="H382" s="1">
        <f>+EtelaSavo!AG129</f>
        <v>13654.500633535685</v>
      </c>
      <c r="I382" s="1">
        <f>+EtelaSavo!AH129</f>
        <v>16776.224594062776</v>
      </c>
      <c r="J382" s="1">
        <f>+EtelaSavo!AI129</f>
        <v>1452.4992149318073</v>
      </c>
      <c r="K382" s="1">
        <f>+EtelaSavo!AJ129</f>
        <v>192.95152438723846</v>
      </c>
      <c r="L382" s="1">
        <f>+EtelaSavo!AK129</f>
        <v>5559.6610611382548</v>
      </c>
      <c r="M382" s="1">
        <f>+EtelaSavo!AL129</f>
        <v>71543.533077214946</v>
      </c>
      <c r="Y382" t="s">
        <v>279</v>
      </c>
      <c r="Z382" s="51">
        <f>+M382</f>
        <v>71543.533077214946</v>
      </c>
    </row>
    <row r="383" spans="1:26" ht="15.5" x14ac:dyDescent="0.35">
      <c r="B383" s="5" t="s">
        <v>269</v>
      </c>
      <c r="C383" s="1">
        <f>+EtelaSavo!AB130</f>
        <v>0</v>
      </c>
      <c r="D383" s="1">
        <f>+EtelaSavo!AC130</f>
        <v>0</v>
      </c>
      <c r="E383" s="1">
        <f>+EtelaSavo!AD130</f>
        <v>0</v>
      </c>
      <c r="F383" s="1">
        <f>+EtelaSavo!AE130</f>
        <v>0</v>
      </c>
      <c r="G383" s="1">
        <f>+EtelaSavo!AF130</f>
        <v>0</v>
      </c>
      <c r="H383" s="1">
        <f>+EtelaSavo!AG130</f>
        <v>0</v>
      </c>
      <c r="I383" s="1">
        <f>+EtelaSavo!AH130</f>
        <v>0</v>
      </c>
      <c r="J383" s="1">
        <f>+EtelaSavo!AI130</f>
        <v>0</v>
      </c>
      <c r="K383" s="1">
        <f>+EtelaSavo!AJ130</f>
        <v>0</v>
      </c>
      <c r="L383" s="1">
        <f>+EtelaSavo!AK130</f>
        <v>0</v>
      </c>
      <c r="M383" s="1">
        <f>+EtelaSavo!AL130</f>
        <v>0</v>
      </c>
      <c r="Y383" t="str">
        <f>+B386</f>
        <v>Turvepeltoa viljelyssä yhteensä 2050</v>
      </c>
      <c r="Z383" s="3">
        <f>+M386</f>
        <v>6075.382231710998</v>
      </c>
    </row>
    <row r="384" spans="1:26" ht="15.5" x14ac:dyDescent="0.35">
      <c r="B384" s="5" t="s">
        <v>282</v>
      </c>
      <c r="C384" s="1">
        <f>+EtelaSavo!AB131</f>
        <v>483.59926447484179</v>
      </c>
      <c r="D384" s="1">
        <f>+EtelaSavo!AC131</f>
        <v>291.15349395011839</v>
      </c>
      <c r="E384" s="1">
        <f>+EtelaSavo!AD131</f>
        <v>4.5089436499697584</v>
      </c>
      <c r="F384" s="1">
        <f>+EtelaSavo!AE131</f>
        <v>12.136989933652446</v>
      </c>
      <c r="G384" s="1">
        <f>+EtelaSavo!AF131</f>
        <v>11.255100380494437</v>
      </c>
      <c r="H384" s="1">
        <f>+EtelaSavo!AG131</f>
        <v>246.54210703912884</v>
      </c>
      <c r="I384" s="1">
        <f>+EtelaSavo!AH131</f>
        <v>314.37289577206633</v>
      </c>
      <c r="J384" s="1">
        <f>+EtelaSavo!AI131</f>
        <v>21.742558662475062</v>
      </c>
      <c r="K384" s="1">
        <f>+EtelaSavo!AJ131</f>
        <v>7.6620261161159622</v>
      </c>
      <c r="L384" s="1">
        <f>+EtelaSavo!AK131</f>
        <v>150.76389903758002</v>
      </c>
      <c r="M384" s="1">
        <f>+EtelaSavo!AL131</f>
        <v>1543.7372790164429</v>
      </c>
      <c r="Y384" t="s">
        <v>280</v>
      </c>
      <c r="Z384" s="7">
        <f>+Z383/Z382</f>
        <v>8.4918677767199538E-2</v>
      </c>
    </row>
    <row r="385" spans="2:26" ht="15.5" x14ac:dyDescent="0.35">
      <c r="B385" s="5" t="s">
        <v>61</v>
      </c>
      <c r="C385" s="1">
        <f>+EtelaSavo!AB132</f>
        <v>1382.8855071144849</v>
      </c>
      <c r="D385" s="1">
        <f>+EtelaSavo!AC132</f>
        <v>898.50265331325068</v>
      </c>
      <c r="E385" s="1">
        <f>+EtelaSavo!AD132</f>
        <v>27.847665203195135</v>
      </c>
      <c r="F385" s="1">
        <f>+EtelaSavo!AE132</f>
        <v>29.255248455406917</v>
      </c>
      <c r="G385" s="1">
        <f>+EtelaSavo!AF132</f>
        <v>25.238146960144768</v>
      </c>
      <c r="H385" s="1">
        <f>+EtelaSavo!AG132</f>
        <v>830.71535023829688</v>
      </c>
      <c r="I385" s="1">
        <f>+EtelaSavo!AH132</f>
        <v>930.26140523309437</v>
      </c>
      <c r="J385" s="1">
        <f>+EtelaSavo!AI132</f>
        <v>74.627631920003211</v>
      </c>
      <c r="K385" s="1">
        <f>+EtelaSavo!AJ132</f>
        <v>13.382217527195575</v>
      </c>
      <c r="L385" s="1">
        <f>+EtelaSavo!AK132</f>
        <v>318.92912672948199</v>
      </c>
      <c r="M385" s="1">
        <f>+EtelaSavo!AL132</f>
        <v>4531.6449526945553</v>
      </c>
      <c r="Y385" t="s">
        <v>273</v>
      </c>
      <c r="Z385" s="51">
        <f t="shared" ref="Z385:Z390" si="14">+M387</f>
        <v>966.64660644928983</v>
      </c>
    </row>
    <row r="386" spans="2:26" ht="15.5" x14ac:dyDescent="0.35">
      <c r="B386" s="5" t="s">
        <v>62</v>
      </c>
      <c r="C386" s="1">
        <f>+EtelaSavo!AB133</f>
        <v>1866.4847715893266</v>
      </c>
      <c r="D386" s="1">
        <f>+EtelaSavo!AC133</f>
        <v>1189.6561472633691</v>
      </c>
      <c r="E386" s="1">
        <f>+EtelaSavo!AD133</f>
        <v>32.356608853164893</v>
      </c>
      <c r="F386" s="1">
        <f>+EtelaSavo!AE133</f>
        <v>41.392238389059365</v>
      </c>
      <c r="G386" s="1">
        <f>+EtelaSavo!AF133</f>
        <v>36.493247340639201</v>
      </c>
      <c r="H386" s="1">
        <f>+EtelaSavo!AG133</f>
        <v>1077.2574572774256</v>
      </c>
      <c r="I386" s="1">
        <f>+EtelaSavo!AH133</f>
        <v>1244.6343010051608</v>
      </c>
      <c r="J386" s="1">
        <f>+EtelaSavo!AI133</f>
        <v>96.370190582478273</v>
      </c>
      <c r="K386" s="1">
        <f>+EtelaSavo!AJ133</f>
        <v>21.044243643311539</v>
      </c>
      <c r="L386" s="1">
        <f>+EtelaSavo!AK133</f>
        <v>469.69302576706201</v>
      </c>
      <c r="M386" s="1">
        <f>+EtelaSavo!AL133</f>
        <v>6075.382231710998</v>
      </c>
      <c r="Y386" t="s">
        <v>13</v>
      </c>
      <c r="Z386" s="51">
        <f t="shared" si="14"/>
        <v>404.24378096139407</v>
      </c>
    </row>
    <row r="387" spans="2:26" x14ac:dyDescent="0.35">
      <c r="B387" t="s">
        <v>12</v>
      </c>
      <c r="C387" s="1">
        <f>+EtelaSavo!AB134</f>
        <v>333.1975550978608</v>
      </c>
      <c r="D387" s="1">
        <f>+EtelaSavo!AC134</f>
        <v>204.84408708132281</v>
      </c>
      <c r="E387" s="1">
        <f>+EtelaSavo!AD134</f>
        <v>14.089023104513073</v>
      </c>
      <c r="F387" s="1">
        <f>+EtelaSavo!AE134</f>
        <v>2.5938379663378752</v>
      </c>
      <c r="G387" s="1">
        <f>+EtelaSavo!AF134</f>
        <v>0</v>
      </c>
      <c r="H387" s="1">
        <f>+EtelaSavo!AG134</f>
        <v>160.01083403147098</v>
      </c>
      <c r="I387" s="1">
        <f>+EtelaSavo!AH134</f>
        <v>154.42081407419468</v>
      </c>
      <c r="J387" s="1">
        <f>+EtelaSavo!AI134</f>
        <v>20.618263653691272</v>
      </c>
      <c r="K387" s="1">
        <f>+EtelaSavo!AJ134</f>
        <v>0</v>
      </c>
      <c r="L387" s="1">
        <f>+EtelaSavo!AK134</f>
        <v>76.872191439898273</v>
      </c>
      <c r="M387" s="1">
        <f>+EtelaSavo!AL134</f>
        <v>966.64660644928983</v>
      </c>
      <c r="Y387" t="s">
        <v>274</v>
      </c>
      <c r="Z387" s="51">
        <f t="shared" si="14"/>
        <v>1962.8724563038436</v>
      </c>
    </row>
    <row r="388" spans="2:26" x14ac:dyDescent="0.35">
      <c r="B388" t="s">
        <v>13</v>
      </c>
      <c r="C388" s="1">
        <f>+EtelaSavo!AB135</f>
        <v>169.2597425661946</v>
      </c>
      <c r="D388" s="1">
        <f>+EtelaSavo!AC135</f>
        <v>101.90372288254143</v>
      </c>
      <c r="E388" s="1">
        <f>+EtelaSavo!AD135</f>
        <v>0.90178872999395177</v>
      </c>
      <c r="F388" s="1">
        <f>+EtelaSavo!AE135</f>
        <v>2.4273979867304893</v>
      </c>
      <c r="G388" s="1">
        <f>+EtelaSavo!AF135</f>
        <v>3.376530114148331</v>
      </c>
      <c r="H388" s="1">
        <f>+EtelaSavo!AG135</f>
        <v>77.044408449727754</v>
      </c>
      <c r="I388" s="1">
        <f>+EtelaSavo!AH135</f>
        <v>47.155934365809955</v>
      </c>
      <c r="J388" s="1">
        <f>+EtelaSavo!AI135</f>
        <v>2.1742558662475062</v>
      </c>
      <c r="K388" s="1">
        <f>+EtelaSavo!AJ135</f>
        <v>0</v>
      </c>
      <c r="L388" s="1">
        <f>+EtelaSavo!AK135</f>
        <v>0</v>
      </c>
      <c r="M388" s="1">
        <f>+EtelaSavo!AL135</f>
        <v>404.24378096139407</v>
      </c>
      <c r="N388" s="1">
        <f>+EtelaSavo!AM135</f>
        <v>4.0424378096139408</v>
      </c>
      <c r="O388" s="1">
        <f>+EtelaSavo!AN135</f>
        <v>2.0212189048069704</v>
      </c>
      <c r="P388" s="2"/>
      <c r="Y388" t="s">
        <v>275</v>
      </c>
      <c r="Z388" s="51">
        <f t="shared" si="14"/>
        <v>2433.5028567392187</v>
      </c>
    </row>
    <row r="389" spans="2:26" x14ac:dyDescent="0.35">
      <c r="B389" t="s">
        <v>14</v>
      </c>
      <c r="C389" s="1">
        <f>+EtelaSavo!AB136</f>
        <v>735.92156406111485</v>
      </c>
      <c r="D389" s="1">
        <f>+EtelaSavo!AC136</f>
        <v>439.3148757797199</v>
      </c>
      <c r="E389" s="1">
        <f>+EtelaSavo!AD136</f>
        <v>3.0757792117309135</v>
      </c>
      <c r="F389" s="1">
        <f>+EtelaSavo!AE136</f>
        <v>6.9079229186787607</v>
      </c>
      <c r="G389" s="1">
        <f>+EtelaSavo!AF136</f>
        <v>11.106270557578078</v>
      </c>
      <c r="H389" s="1">
        <f>+EtelaSavo!AG136</f>
        <v>245.57376908651253</v>
      </c>
      <c r="I389" s="1">
        <f>+EtelaSavo!AH136</f>
        <v>367.64484100790747</v>
      </c>
      <c r="J389" s="1">
        <f>+EtelaSavo!AI136</f>
        <v>23.860680387313042</v>
      </c>
      <c r="K389" s="1">
        <f>+EtelaSavo!AJ136</f>
        <v>6.3769271822707996</v>
      </c>
      <c r="L389" s="1">
        <f>+EtelaSavo!AK136</f>
        <v>123.08982611101769</v>
      </c>
      <c r="M389" s="1">
        <f>+EtelaSavo!AL136</f>
        <v>1962.8724563038436</v>
      </c>
      <c r="N389" s="2"/>
      <c r="O389" s="2"/>
      <c r="P389" s="2"/>
      <c r="Y389" t="s">
        <v>276</v>
      </c>
      <c r="Z389" s="51">
        <f t="shared" si="14"/>
        <v>69110.030220475732</v>
      </c>
    </row>
    <row r="390" spans="2:26" x14ac:dyDescent="0.35">
      <c r="B390" t="s">
        <v>15</v>
      </c>
      <c r="C390" s="1">
        <f>+EtelaSavo!AB137</f>
        <v>827.16238844348959</v>
      </c>
      <c r="D390" s="1">
        <f>+EtelaSavo!AC137</f>
        <v>488.1568175567636</v>
      </c>
      <c r="E390" s="1">
        <f>+EtelaSavo!AD137</f>
        <v>17.205441217839624</v>
      </c>
      <c r="F390" s="1">
        <f>+EtelaSavo!AE137</f>
        <v>9.5966811854479097</v>
      </c>
      <c r="G390" s="1">
        <f>+EtelaSavo!AF137</f>
        <v>5.6476882996531188</v>
      </c>
      <c r="H390" s="1">
        <f>+EtelaSavo!AG137</f>
        <v>408.00579869303516</v>
      </c>
      <c r="I390" s="1">
        <f>+EtelaSavo!AH137</f>
        <v>461.73751434165138</v>
      </c>
      <c r="J390" s="1">
        <f>+EtelaSavo!AI137</f>
        <v>40.32456743020402</v>
      </c>
      <c r="K390" s="1">
        <f>+EtelaSavo!AJ137</f>
        <v>4.8928320636854874</v>
      </c>
      <c r="L390" s="1">
        <f>+EtelaSavo!AK137</f>
        <v>170.77312750744875</v>
      </c>
      <c r="M390" s="1">
        <f>+EtelaSavo!AL137</f>
        <v>2433.5028567392187</v>
      </c>
      <c r="N390" s="2"/>
      <c r="O390" s="2"/>
      <c r="P390" s="2"/>
      <c r="Y390" t="s">
        <v>17</v>
      </c>
      <c r="Z390" s="7">
        <f t="shared" si="14"/>
        <v>-3.4014295241930628E-2</v>
      </c>
    </row>
    <row r="391" spans="2:26" x14ac:dyDescent="0.35">
      <c r="B391" t="s">
        <v>16</v>
      </c>
      <c r="C391" s="1">
        <f>+EtelaSavo!AB138</f>
        <v>19079.715999761385</v>
      </c>
      <c r="D391" s="1">
        <f>+EtelaSavo!AC138</f>
        <v>11472.263701479802</v>
      </c>
      <c r="E391" s="1">
        <f>+EtelaSavo!AD138</f>
        <v>444.30948588780132</v>
      </c>
      <c r="F391" s="1">
        <f>+EtelaSavo!AE138</f>
        <v>643.51591083934693</v>
      </c>
      <c r="G391" s="1">
        <f>+EtelaSavo!AF138</f>
        <v>920.12193448765527</v>
      </c>
      <c r="H391" s="1">
        <f>+EtelaSavo!AG138</f>
        <v>13246.49483484265</v>
      </c>
      <c r="I391" s="1">
        <f>+EtelaSavo!AH138</f>
        <v>16314.487079721124</v>
      </c>
      <c r="J391" s="1">
        <f>+EtelaSavo!AI138</f>
        <v>1412.1746475016032</v>
      </c>
      <c r="K391" s="1">
        <f>+EtelaSavo!AJ138</f>
        <v>188.05869232355298</v>
      </c>
      <c r="L391" s="1">
        <f>+EtelaSavo!AK138</f>
        <v>5388.8879336308064</v>
      </c>
      <c r="M391" s="1">
        <f>+EtelaSavo!AL138</f>
        <v>69110.030220475732</v>
      </c>
      <c r="N391" s="2"/>
      <c r="O391" s="2"/>
      <c r="P391" s="2"/>
      <c r="Y391" t="s">
        <v>277</v>
      </c>
      <c r="Z391" s="51">
        <f>+M396</f>
        <v>1733.4078962312205</v>
      </c>
    </row>
    <row r="392" spans="2:26" x14ac:dyDescent="0.35">
      <c r="B392" t="s">
        <v>17</v>
      </c>
      <c r="C392" s="1">
        <f>+EtelaSavo!AB139</f>
        <v>-4.1551586959691071E-2</v>
      </c>
      <c r="D392" s="1">
        <f>+EtelaSavo!AC139</f>
        <v>-4.0814352369952088E-2</v>
      </c>
      <c r="E392" s="1">
        <f>+EtelaSavo!AD139</f>
        <v>-3.7280356944773947E-2</v>
      </c>
      <c r="F392" s="1">
        <f>+EtelaSavo!AE139</f>
        <v>-1.469376230474451E-2</v>
      </c>
      <c r="G392" s="1">
        <f>+EtelaSavo!AF139</f>
        <v>-6.1005331787070865E-3</v>
      </c>
      <c r="H392" s="1">
        <f>+EtelaSavo!AG139</f>
        <v>-2.9880682541473982E-2</v>
      </c>
      <c r="I392" s="1">
        <f>+EtelaSavo!AH139</f>
        <v>-2.7523326941215578E-2</v>
      </c>
      <c r="J392" s="1">
        <f>+EtelaSavo!AI139</f>
        <v>-2.7762195680152021E-2</v>
      </c>
      <c r="K392" s="1">
        <f>+EtelaSavo!AJ139</f>
        <v>-2.5357830570262613E-2</v>
      </c>
      <c r="L392" s="1">
        <f>+EtelaSavo!AK139</f>
        <v>-3.0716463760919552E-2</v>
      </c>
      <c r="M392" s="1">
        <f>+EtelaSavo!AL139</f>
        <v>-3.4014295241930628E-2</v>
      </c>
      <c r="N392" s="2"/>
      <c r="O392" s="2"/>
      <c r="P392" s="2"/>
      <c r="Y392" t="s">
        <v>278</v>
      </c>
      <c r="Z392" s="51">
        <f>+M397</f>
        <v>418.81696936085268</v>
      </c>
    </row>
    <row r="393" spans="2:26" x14ac:dyDescent="0.35">
      <c r="B393" t="s">
        <v>18</v>
      </c>
      <c r="C393" s="1">
        <f>+EtelaSavo!AB140</f>
        <v>0.81677868739249482</v>
      </c>
      <c r="D393" s="1">
        <f>+EtelaSavo!AC140</f>
        <v>0.83388656645689541</v>
      </c>
      <c r="E393" s="1">
        <f>+EtelaSavo!AD140</f>
        <v>4.2288946367129219</v>
      </c>
      <c r="F393" s="1">
        <f>+EtelaSavo!AE140</f>
        <v>3.453860831264393</v>
      </c>
      <c r="G393" s="1">
        <f>+EtelaSavo!AF140</f>
        <v>0.77436111787899964</v>
      </c>
      <c r="H393" s="1">
        <f>+EtelaSavo!AG140</f>
        <v>1.0972645871210024E-2</v>
      </c>
      <c r="I393" s="1">
        <f>+EtelaSavo!AH140</f>
        <v>1.6585257215647332E-2</v>
      </c>
      <c r="J393" s="1">
        <f>+EtelaSavo!AI140</f>
        <v>0.11916151018926777</v>
      </c>
      <c r="K393" s="1">
        <f>+EtelaSavo!AJ140</f>
        <v>6.8410965095609413E-2</v>
      </c>
      <c r="L393" s="1">
        <f>+EtelaSavo!AK140</f>
        <v>0</v>
      </c>
      <c r="M393" s="1">
        <f>+EtelaSavo!AL140</f>
        <v>0</v>
      </c>
      <c r="N393" s="2"/>
      <c r="O393" s="2"/>
      <c r="P393" s="2"/>
      <c r="Y393" t="s">
        <v>23</v>
      </c>
      <c r="Z393" s="51">
        <f>+M398</f>
        <v>1314.5909268703679</v>
      </c>
    </row>
    <row r="394" spans="2:26" x14ac:dyDescent="0.35">
      <c r="B394" t="s">
        <v>19</v>
      </c>
      <c r="C394" s="1">
        <f>+EtelaSavo!AB141</f>
        <v>0.8521884707405154</v>
      </c>
      <c r="D394" s="1">
        <f>+EtelaSavo!AC141</f>
        <v>0.86936931189208155</v>
      </c>
      <c r="E394" s="1">
        <f>+EtelaSavo!AD141</f>
        <v>4.3926543591573246</v>
      </c>
      <c r="F394" s="1">
        <f>+EtelaSavo!AE141</f>
        <v>3.5053678735896061</v>
      </c>
      <c r="G394" s="1">
        <f>+EtelaSavo!AF141</f>
        <v>0.77911412947586667</v>
      </c>
      <c r="H394" s="1">
        <f>+EtelaSavo!AG141</f>
        <v>1.1310614760208731E-2</v>
      </c>
      <c r="I394" s="1">
        <f>+EtelaSavo!AH141</f>
        <v>1.705465814771763E-2</v>
      </c>
      <c r="J394" s="1">
        <f>+EtelaSavo!AI141</f>
        <v>0.12256416039348525</v>
      </c>
      <c r="K394" s="1">
        <f>+EtelaSavo!AJ141</f>
        <v>7.019085284975575E-2</v>
      </c>
      <c r="L394" s="1">
        <f>+EtelaSavo!AK141</f>
        <v>0</v>
      </c>
      <c r="M394" s="1">
        <f>+EtelaSavo!AL141</f>
        <v>0</v>
      </c>
      <c r="N394" s="2"/>
      <c r="O394" s="2"/>
      <c r="P394" s="2"/>
      <c r="Y394" t="s">
        <v>272</v>
      </c>
      <c r="Z394" s="7">
        <f>+M399</f>
        <v>-0.7583852189254211</v>
      </c>
    </row>
    <row r="395" spans="2:26" x14ac:dyDescent="0.35">
      <c r="B395" t="s">
        <v>20</v>
      </c>
      <c r="C395" s="1">
        <f>+EtelaSavo!AB142</f>
        <v>3.5409783348020585E-2</v>
      </c>
      <c r="D395" s="1">
        <f>+EtelaSavo!AC142</f>
        <v>3.5482745435186147E-2</v>
      </c>
      <c r="E395" s="1">
        <f>+EtelaSavo!AD142</f>
        <v>0.16375972244440273</v>
      </c>
      <c r="F395" s="1">
        <f>+EtelaSavo!AE142</f>
        <v>5.1507042325213082E-2</v>
      </c>
      <c r="G395" s="1">
        <f>+EtelaSavo!AF142</f>
        <v>4.7530115968670295E-3</v>
      </c>
      <c r="H395" s="1">
        <f>+EtelaSavo!AG142</f>
        <v>3.3796888899870724E-4</v>
      </c>
      <c r="I395" s="1">
        <f>+EtelaSavo!AH142</f>
        <v>4.6940093207029771E-4</v>
      </c>
      <c r="J395" s="1">
        <f>+EtelaSavo!AI142</f>
        <v>3.4026502042174833E-3</v>
      </c>
      <c r="K395" s="1">
        <f>+EtelaSavo!AJ142</f>
        <v>1.7798877541463365E-3</v>
      </c>
      <c r="L395" s="1">
        <f>+EtelaSavo!AK142</f>
        <v>0</v>
      </c>
      <c r="M395" s="1">
        <f>+EtelaSavo!AL142</f>
        <v>0</v>
      </c>
      <c r="N395" s="2"/>
      <c r="O395" s="2"/>
      <c r="P395" s="2"/>
      <c r="Y395" t="str">
        <f>+B405</f>
        <v>Muutosprosentti turvepeltojen khk-päästöissä</v>
      </c>
      <c r="Z395" s="7">
        <f>+M405/100</f>
        <v>-0.24825597730385865</v>
      </c>
    </row>
    <row r="396" spans="2:26" x14ac:dyDescent="0.35">
      <c r="B396" t="s">
        <v>21</v>
      </c>
      <c r="C396" s="1">
        <f>+EtelaSavo!AB143</f>
        <v>605.72798500260205</v>
      </c>
      <c r="D396" s="1">
        <f>+EtelaSavo!AC143</f>
        <v>274.00968101769433</v>
      </c>
      <c r="E396" s="1">
        <f>+EtelaSavo!AD143</f>
        <v>17.994828920180954</v>
      </c>
      <c r="F396" s="1">
        <f>+EtelaSavo!AE143</f>
        <v>19.639728841529973</v>
      </c>
      <c r="G396" s="1">
        <f>+EtelaSavo!AF143</f>
        <v>4.7046037834477277</v>
      </c>
      <c r="H396" s="1">
        <f>+EtelaSavo!AG143</f>
        <v>537.76029729916502</v>
      </c>
      <c r="I396" s="1">
        <f>+EtelaSavo!AH143</f>
        <v>262.40362553546856</v>
      </c>
      <c r="J396" s="1">
        <f>+EtelaSavo!AI143</f>
        <v>8.4847962263217429</v>
      </c>
      <c r="K396" s="1">
        <f>+EtelaSavo!AJ143</f>
        <v>2.6823496048100974</v>
      </c>
      <c r="L396" s="1">
        <f>+EtelaSavo!AK143</f>
        <v>0</v>
      </c>
      <c r="M396" s="1">
        <f>+EtelaSavo!AL143</f>
        <v>1733.4078962312205</v>
      </c>
      <c r="N396" s="2"/>
      <c r="O396" s="2"/>
      <c r="P396" s="2"/>
    </row>
    <row r="397" spans="2:26" x14ac:dyDescent="0.35">
      <c r="B397" t="s">
        <v>22</v>
      </c>
      <c r="C397" s="1">
        <f>+EtelaSavo!AB144</f>
        <v>110.68955609529252</v>
      </c>
      <c r="D397" s="1">
        <f>+EtelaSavo!AC144</f>
        <v>71.877483608269401</v>
      </c>
      <c r="E397" s="1">
        <f>+EtelaSavo!AD144</f>
        <v>7.0533471534557792</v>
      </c>
      <c r="F397" s="1">
        <f>+EtelaSavo!AE144</f>
        <v>15.993132591180876</v>
      </c>
      <c r="G397" s="1">
        <f>+EtelaSavo!AF144</f>
        <v>4.9331311274996823</v>
      </c>
      <c r="H397" s="1">
        <f>+EtelaSavo!AG144</f>
        <v>150.19714415799965</v>
      </c>
      <c r="I397" s="1">
        <f>+EtelaSavo!AH144</f>
        <v>56.220685102043134</v>
      </c>
      <c r="J397" s="1">
        <f>+EtelaSavo!AI144</f>
        <v>1.8524895251116971</v>
      </c>
      <c r="K397" s="1">
        <f>+EtelaSavo!AJ144</f>
        <v>0</v>
      </c>
      <c r="L397" s="1">
        <f>+EtelaSavo!AK144</f>
        <v>0</v>
      </c>
      <c r="M397" s="1">
        <f>+EtelaSavo!AL144</f>
        <v>418.81696936085268</v>
      </c>
      <c r="N397" s="2"/>
      <c r="O397" s="2"/>
      <c r="P397" s="2"/>
    </row>
    <row r="398" spans="2:26" x14ac:dyDescent="0.35">
      <c r="B398" t="s">
        <v>23</v>
      </c>
      <c r="C398" s="1">
        <f>+EtelaSavo!AB145</f>
        <v>495.03842890730954</v>
      </c>
      <c r="D398" s="1">
        <f>+EtelaSavo!AC145</f>
        <v>202.13219740942492</v>
      </c>
      <c r="E398" s="1">
        <f>+EtelaSavo!AD145</f>
        <v>10.941481766725175</v>
      </c>
      <c r="F398" s="1">
        <f>+EtelaSavo!AE145</f>
        <v>3.6465962503490967</v>
      </c>
      <c r="G398" s="1">
        <f>+EtelaSavo!AF145</f>
        <v>-0.22852734405195463</v>
      </c>
      <c r="H398" s="1">
        <f>+EtelaSavo!AG145</f>
        <v>387.56315314116534</v>
      </c>
      <c r="I398" s="1">
        <f>+EtelaSavo!AH145</f>
        <v>206.18294043342541</v>
      </c>
      <c r="J398" s="1">
        <f>+EtelaSavo!AI145</f>
        <v>6.6323067012100463</v>
      </c>
      <c r="K398" s="1">
        <f>+EtelaSavo!AJ145</f>
        <v>2.6823496048100974</v>
      </c>
      <c r="L398" s="1">
        <f>+EtelaSavo!AK145</f>
        <v>0</v>
      </c>
      <c r="M398" s="1">
        <f>+EtelaSavo!AL145</f>
        <v>1314.5909268703679</v>
      </c>
      <c r="N398" s="1">
        <f>+EtelaSavo!AM145</f>
        <v>13.145909268703679</v>
      </c>
      <c r="O398" s="1">
        <f>+EtelaSavo!AN145</f>
        <v>6.5729546343518397</v>
      </c>
      <c r="P398" s="2"/>
    </row>
    <row r="399" spans="2:26" x14ac:dyDescent="0.35">
      <c r="B399" t="s">
        <v>53</v>
      </c>
      <c r="C399" s="16">
        <f>+EtelaSavo!AB146</f>
        <v>-0.81726194127415619</v>
      </c>
      <c r="D399" s="16">
        <f>+EtelaSavo!AC146</f>
        <v>-0.73768268573099105</v>
      </c>
      <c r="E399" s="16">
        <f>+EtelaSavo!AD146</f>
        <v>-0.60803477572684528</v>
      </c>
      <c r="F399" s="16">
        <f>+EtelaSavo!AE146</f>
        <v>-0.1856744703439103</v>
      </c>
      <c r="G399" s="16">
        <f>+EtelaSavo!AF146</f>
        <v>4.8575258315266746E-2</v>
      </c>
      <c r="H399" s="16">
        <f>+EtelaSavo!AG146</f>
        <v>-0.72069871109424333</v>
      </c>
      <c r="I399" s="16">
        <f>+EtelaSavo!AH146</f>
        <v>-0.78574730060486941</v>
      </c>
      <c r="J399" s="16">
        <f>+EtelaSavo!AI146</f>
        <v>-0.78166953269132633</v>
      </c>
      <c r="K399" s="16">
        <f>+EtelaSavo!AJ146</f>
        <v>0</v>
      </c>
      <c r="L399" s="16">
        <f>+EtelaSavo!AK146</f>
        <v>0</v>
      </c>
      <c r="M399" s="16">
        <f>+EtelaSavo!AL146</f>
        <v>-0.7583852189254211</v>
      </c>
      <c r="N399" s="1"/>
      <c r="O399" s="1"/>
      <c r="P399" s="2"/>
    </row>
    <row r="400" spans="2:26" x14ac:dyDescent="0.35">
      <c r="N400" s="1">
        <f>+EtelaSavo!AM147</f>
        <v>17.188347078317619</v>
      </c>
      <c r="O400" s="1">
        <f>+EtelaSavo!AN147</f>
        <v>8.5941735391588097</v>
      </c>
      <c r="P400" s="1">
        <f>+EtelaSavo!AO147</f>
        <v>8.5941735391588097</v>
      </c>
    </row>
    <row r="401" spans="1:26" x14ac:dyDescent="0.35">
      <c r="C401" t="s">
        <v>0</v>
      </c>
      <c r="D401" t="s">
        <v>1</v>
      </c>
      <c r="E401" t="s">
        <v>2</v>
      </c>
      <c r="F401" t="s">
        <v>3</v>
      </c>
      <c r="G401" t="s">
        <v>4</v>
      </c>
      <c r="H401" t="s">
        <v>5</v>
      </c>
      <c r="I401" t="s">
        <v>6</v>
      </c>
      <c r="J401" t="s">
        <v>7</v>
      </c>
      <c r="K401" t="s">
        <v>8</v>
      </c>
      <c r="L401" t="s">
        <v>9</v>
      </c>
      <c r="M401" t="s">
        <v>10</v>
      </c>
      <c r="N401" t="s">
        <v>51</v>
      </c>
      <c r="O401" t="s">
        <v>52</v>
      </c>
    </row>
    <row r="402" spans="1:26" x14ac:dyDescent="0.35">
      <c r="B402" t="s">
        <v>25</v>
      </c>
      <c r="C402" s="2">
        <f>+EtelaSavo!AB149</f>
        <v>52.798859825717869</v>
      </c>
      <c r="D402" s="2">
        <f>+EtelaSavo!AC149</f>
        <v>32.532146977044846</v>
      </c>
      <c r="E402" s="2">
        <f>+EtelaSavo!AD149</f>
        <v>0.99024100815314908</v>
      </c>
      <c r="F402" s="2">
        <f>+EtelaSavo!AE149</f>
        <v>1.2329654139552018</v>
      </c>
      <c r="G402" s="2">
        <f>+EtelaSavo!AF149</f>
        <v>0.96093082548947073</v>
      </c>
      <c r="H402" s="2">
        <f>+EtelaSavo!AG149</f>
        <v>33.898412950884257</v>
      </c>
      <c r="I402" s="2">
        <f>+EtelaSavo!AH149</f>
        <v>33.792880816237201</v>
      </c>
      <c r="J402" s="2">
        <f>+EtelaSavo!AI149</f>
        <v>2.4982054345280242</v>
      </c>
      <c r="K402" s="2">
        <f>+EtelaSavo!AJ149</f>
        <v>0.55382549052149421</v>
      </c>
      <c r="L402" s="2">
        <f>+EtelaSavo!AK149</f>
        <v>11.762321590881047</v>
      </c>
      <c r="M402" s="2">
        <f>+EtelaSavo!AL149</f>
        <v>171.02079033341252</v>
      </c>
      <c r="N402" s="2">
        <f>+EtelaSavo!AM149</f>
        <v>171.02079033341252</v>
      </c>
      <c r="O402" s="2">
        <f>+EtelaSavo!AN149</f>
        <v>171.02079033341252</v>
      </c>
    </row>
    <row r="403" spans="1:26" x14ac:dyDescent="0.35">
      <c r="B403" t="s">
        <v>26</v>
      </c>
      <c r="C403" s="2">
        <f>+EtelaSavo!AB150</f>
        <v>38.221300404092851</v>
      </c>
      <c r="D403" s="2">
        <f>+EtelaSavo!AC150</f>
        <v>24.599018852458912</v>
      </c>
      <c r="E403" s="2">
        <f>+EtelaSavo!AD150</f>
        <v>0.5504320006016159</v>
      </c>
      <c r="F403" s="2">
        <f>+EtelaSavo!AE150</f>
        <v>1.0298752270326377</v>
      </c>
      <c r="G403" s="2">
        <f>+EtelaSavo!AF150</f>
        <v>0.890840147070184</v>
      </c>
      <c r="H403" s="2">
        <f>+EtelaSavo!AG150</f>
        <v>23.291255032024715</v>
      </c>
      <c r="I403" s="2">
        <f>+EtelaSavo!AH150</f>
        <v>27.441243847480731</v>
      </c>
      <c r="J403" s="2">
        <f>+EtelaSavo!AI150</f>
        <v>1.9478189304684661</v>
      </c>
      <c r="K403" s="2">
        <f>+EtelaSavo!AJ150</f>
        <v>0.52669380370702512</v>
      </c>
      <c r="L403" s="2">
        <f>+EtelaSavo!AK150</f>
        <v>10.065378644975791</v>
      </c>
      <c r="M403" s="2">
        <f>+EtelaSavo!AL150</f>
        <v>128.56385688991296</v>
      </c>
      <c r="N403" s="2">
        <f>+EtelaSavo!AM150</f>
        <v>137.15803042907177</v>
      </c>
      <c r="O403" s="2">
        <f>+EtelaSavo!AN150</f>
        <v>145.75220396823056</v>
      </c>
    </row>
    <row r="404" spans="1:26" x14ac:dyDescent="0.35">
      <c r="B404" t="s">
        <v>27</v>
      </c>
      <c r="C404" s="2">
        <f>+EtelaSavo!AB151</f>
        <v>-14.577559421625018</v>
      </c>
      <c r="D404" s="2">
        <f>+EtelaSavo!AC151</f>
        <v>-7.9331281245859344</v>
      </c>
      <c r="E404" s="2">
        <f>+EtelaSavo!AD151</f>
        <v>-0.43980900755153318</v>
      </c>
      <c r="F404" s="2">
        <f>+EtelaSavo!AE151</f>
        <v>-0.20309018692256409</v>
      </c>
      <c r="G404" s="2">
        <f>+EtelaSavo!AF151</f>
        <v>-7.0090678419286734E-2</v>
      </c>
      <c r="H404" s="2">
        <f>+EtelaSavo!AG151</f>
        <v>-10.607157918859542</v>
      </c>
      <c r="I404" s="2">
        <f>+EtelaSavo!AH151</f>
        <v>-6.3516369687564698</v>
      </c>
      <c r="J404" s="2">
        <f>+EtelaSavo!AI151</f>
        <v>-0.55038650405955813</v>
      </c>
      <c r="K404" s="2">
        <f>+EtelaSavo!AJ151</f>
        <v>-2.7131686814469091E-2</v>
      </c>
      <c r="L404" s="2">
        <f>+EtelaSavo!AK151</f>
        <v>-1.6969429459052563</v>
      </c>
      <c r="M404" s="2">
        <f>+EtelaSavo!AL151</f>
        <v>-42.456933443499629</v>
      </c>
      <c r="N404" s="2">
        <f>+EtelaSavo!AM151</f>
        <v>-33.862759904340749</v>
      </c>
      <c r="O404" s="2">
        <f>+EtelaSavo!AN151</f>
        <v>-25.26858636518196</v>
      </c>
    </row>
    <row r="405" spans="1:26" x14ac:dyDescent="0.35">
      <c r="B405" t="s">
        <v>281</v>
      </c>
      <c r="C405" s="2">
        <f>+EtelaSavo!AB152</f>
        <v>-27.609610263826976</v>
      </c>
      <c r="D405" s="2">
        <f>+EtelaSavo!AC152</f>
        <v>-24.38550437566775</v>
      </c>
      <c r="E405" s="2">
        <f>+EtelaSavo!AD152</f>
        <v>-44.414339936476665</v>
      </c>
      <c r="F405" s="2">
        <f>+EtelaSavo!AE152</f>
        <v>-16.471685630749015</v>
      </c>
      <c r="G405" s="2">
        <f>+EtelaSavo!AF152</f>
        <v>-7.2940399620945184</v>
      </c>
      <c r="H405" s="2">
        <f>+EtelaSavo!AG152</f>
        <v>-31.291016291023293</v>
      </c>
      <c r="I405" s="2">
        <f>+EtelaSavo!AH152</f>
        <v>-18.79578424608464</v>
      </c>
      <c r="J405" s="2">
        <f>+EtelaSavo!AI152</f>
        <v>-22.031274788397873</v>
      </c>
      <c r="K405" s="2">
        <f>+EtelaSavo!AJ152</f>
        <v>-4.8989595601533802</v>
      </c>
      <c r="L405" s="2">
        <f>+EtelaSavo!AK152</f>
        <v>-14.426938872516818</v>
      </c>
      <c r="M405" s="2">
        <f>+EtelaSavo!AL152</f>
        <v>-24.825597730385866</v>
      </c>
      <c r="N405" s="2">
        <f>+EtelaSavo!AM152</f>
        <v>-19.80037622228491</v>
      </c>
      <c r="O405" s="2">
        <f>+EtelaSavo!AN152</f>
        <v>-14.775154714184014</v>
      </c>
    </row>
    <row r="407" spans="1:26" x14ac:dyDescent="0.35">
      <c r="A407" t="s">
        <v>45</v>
      </c>
      <c r="O407">
        <v>16</v>
      </c>
      <c r="Y407" t="str">
        <f>+A407</f>
        <v>Pohjois-Savo</v>
      </c>
    </row>
    <row r="408" spans="1:26" x14ac:dyDescent="0.35">
      <c r="C408" t="s">
        <v>0</v>
      </c>
      <c r="D408" t="s">
        <v>1</v>
      </c>
      <c r="E408" t="s">
        <v>2</v>
      </c>
      <c r="F408" t="s">
        <v>3</v>
      </c>
      <c r="G408" t="s">
        <v>4</v>
      </c>
      <c r="H408" t="s">
        <v>5</v>
      </c>
      <c r="I408" t="s">
        <v>6</v>
      </c>
      <c r="J408" t="s">
        <v>7</v>
      </c>
      <c r="K408" t="s">
        <v>8</v>
      </c>
      <c r="L408" t="s">
        <v>9</v>
      </c>
      <c r="M408" t="s">
        <v>10</v>
      </c>
      <c r="N408" t="s">
        <v>50</v>
      </c>
      <c r="Z408" s="50" t="s">
        <v>270</v>
      </c>
    </row>
    <row r="409" spans="1:26" x14ac:dyDescent="0.35">
      <c r="B409" t="s">
        <v>11</v>
      </c>
      <c r="C409" s="3">
        <f>+PohjoisSavo!AB129</f>
        <v>58242.947436667651</v>
      </c>
      <c r="D409" s="3">
        <f>+PohjoisSavo!AC129</f>
        <v>27445.602839172119</v>
      </c>
      <c r="E409" s="3">
        <f>+PohjoisSavo!AD129</f>
        <v>1858.06994905328</v>
      </c>
      <c r="F409" s="3">
        <f>+PohjoisSavo!AE129</f>
        <v>332.28964536660476</v>
      </c>
      <c r="G409" s="3">
        <f>+PohjoisSavo!AF129</f>
        <v>883.19961773650346</v>
      </c>
      <c r="H409" s="3">
        <f>+PohjoisSavo!AG129</f>
        <v>29931.392181557672</v>
      </c>
      <c r="I409" s="3">
        <f>+PohjoisSavo!AH129</f>
        <v>30948.462494963631</v>
      </c>
      <c r="J409" s="3">
        <f>+PohjoisSavo!AI129</f>
        <v>1843.3012065802204</v>
      </c>
      <c r="K409" s="3">
        <f>+PohjoisSavo!AJ129</f>
        <v>528.81003424748531</v>
      </c>
      <c r="L409" s="3">
        <f>+PohjoisSavo!AK129</f>
        <v>6359.7074573577347</v>
      </c>
      <c r="M409" s="3">
        <f>+PohjoisSavo!AL129</f>
        <v>158373.78286270291</v>
      </c>
      <c r="Y409" t="s">
        <v>279</v>
      </c>
      <c r="Z409" s="51">
        <f>+M409</f>
        <v>158373.78286270291</v>
      </c>
    </row>
    <row r="410" spans="1:26" ht="15.5" x14ac:dyDescent="0.35">
      <c r="B410" s="5" t="s">
        <v>269</v>
      </c>
      <c r="C410" s="3">
        <f>+PohjoisSavo!AB130</f>
        <v>0</v>
      </c>
      <c r="D410" s="3">
        <f>+PohjoisSavo!AC130</f>
        <v>0</v>
      </c>
      <c r="E410" s="3">
        <f>+PohjoisSavo!AD130</f>
        <v>0</v>
      </c>
      <c r="F410" s="3">
        <f>+PohjoisSavo!AE130</f>
        <v>0</v>
      </c>
      <c r="G410" s="3">
        <f>+PohjoisSavo!AF130</f>
        <v>0</v>
      </c>
      <c r="H410" s="3">
        <f>+PohjoisSavo!AG130</f>
        <v>0</v>
      </c>
      <c r="I410" s="3">
        <f>+PohjoisSavo!AH130</f>
        <v>0</v>
      </c>
      <c r="J410" s="3">
        <f>+PohjoisSavo!AI130</f>
        <v>0</v>
      </c>
      <c r="K410" s="3">
        <f>+PohjoisSavo!AJ130</f>
        <v>0</v>
      </c>
      <c r="L410" s="3">
        <f>+PohjoisSavo!AK130</f>
        <v>0</v>
      </c>
      <c r="M410" s="3">
        <f>+PohjoisSavo!AL130</f>
        <v>0</v>
      </c>
      <c r="Y410" t="str">
        <f>+B413</f>
        <v>Turvepeltoa viljelyssä yhteensä 2050</v>
      </c>
      <c r="Z410" s="3">
        <f>+M413</f>
        <v>18689.343683138482</v>
      </c>
    </row>
    <row r="411" spans="1:26" ht="15.5" x14ac:dyDescent="0.35">
      <c r="B411" s="5" t="s">
        <v>282</v>
      </c>
      <c r="C411" s="3">
        <f>+PohjoisSavo!AB131</f>
        <v>2026.5612613789108</v>
      </c>
      <c r="D411" s="3">
        <f>+PohjoisSavo!AC131</f>
        <v>1019.5591927045738</v>
      </c>
      <c r="E411" s="3">
        <f>+PohjoisSavo!AD131</f>
        <v>70.267269782326082</v>
      </c>
      <c r="F411" s="3">
        <f>+PohjoisSavo!AE131</f>
        <v>2.3587090649945743</v>
      </c>
      <c r="G411" s="3">
        <f>+PohjoisSavo!AF131</f>
        <v>21.255941936149792</v>
      </c>
      <c r="H411" s="3">
        <f>+PohjoisSavo!AG131</f>
        <v>609.78426881644646</v>
      </c>
      <c r="I411" s="3">
        <f>+PohjoisSavo!AH131</f>
        <v>961.96228369302867</v>
      </c>
      <c r="J411" s="3">
        <f>+PohjoisSavo!AI131</f>
        <v>45.984539790608821</v>
      </c>
      <c r="K411" s="3">
        <f>+PohjoisSavo!AJ131</f>
        <v>19.037868647111168</v>
      </c>
      <c r="L411" s="3">
        <f>+PohjoisSavo!AK131</f>
        <v>226.67112169710313</v>
      </c>
      <c r="M411" s="3">
        <f>+PohjoisSavo!AL131</f>
        <v>5003.4424575112535</v>
      </c>
      <c r="Y411" t="s">
        <v>280</v>
      </c>
      <c r="Z411" s="7">
        <f>+Z410/Z409</f>
        <v>0.11800781256415786</v>
      </c>
    </row>
    <row r="412" spans="1:26" ht="15.5" x14ac:dyDescent="0.35">
      <c r="B412" s="5" t="s">
        <v>61</v>
      </c>
      <c r="C412" s="3">
        <f>+PohjoisSavo!AB132</f>
        <v>5479.082151018134</v>
      </c>
      <c r="D412" s="3">
        <f>+PohjoisSavo!AC132</f>
        <v>3526.0255877897671</v>
      </c>
      <c r="E412" s="3">
        <f>+PohjoisSavo!AD132</f>
        <v>149.22938950963939</v>
      </c>
      <c r="F412" s="3">
        <f>+PohjoisSavo!AE132</f>
        <v>6.903043490254178</v>
      </c>
      <c r="G412" s="3">
        <f>+PohjoisSavo!AF132</f>
        <v>51.516993970480875</v>
      </c>
      <c r="H412" s="3">
        <f>+PohjoisSavo!AG132</f>
        <v>1687.8237476818781</v>
      </c>
      <c r="I412" s="3">
        <f>+PohjoisSavo!AH132</f>
        <v>2322.9680932314527</v>
      </c>
      <c r="J412" s="3">
        <f>+PohjoisSavo!AI132</f>
        <v>72.330318010763705</v>
      </c>
      <c r="K412" s="3">
        <f>+PohjoisSavo!AJ132</f>
        <v>43.767581913502056</v>
      </c>
      <c r="L412" s="3">
        <f>+PohjoisSavo!AK132</f>
        <v>346.25431901135738</v>
      </c>
      <c r="M412" s="3">
        <f>+PohjoisSavo!AL132</f>
        <v>13685.901225627231</v>
      </c>
      <c r="Y412" t="s">
        <v>273</v>
      </c>
      <c r="Z412" s="51">
        <f t="shared" ref="Z412:Z417" si="15">+M414</f>
        <v>3410.1783252780283</v>
      </c>
    </row>
    <row r="413" spans="1:26" ht="15.5" x14ac:dyDescent="0.35">
      <c r="B413" s="5" t="s">
        <v>62</v>
      </c>
      <c r="C413" s="3">
        <f>+PohjoisSavo!AB133</f>
        <v>7505.6434123970448</v>
      </c>
      <c r="D413" s="3">
        <f>+PohjoisSavo!AC133</f>
        <v>4545.5847804943405</v>
      </c>
      <c r="E413" s="3">
        <f>+PohjoisSavo!AD133</f>
        <v>219.49665929196547</v>
      </c>
      <c r="F413" s="3">
        <f>+PohjoisSavo!AE133</f>
        <v>9.2617525552487514</v>
      </c>
      <c r="G413" s="3">
        <f>+PohjoisSavo!AF133</f>
        <v>72.772935906630664</v>
      </c>
      <c r="H413" s="3">
        <f>+PohjoisSavo!AG133</f>
        <v>2297.6080164983246</v>
      </c>
      <c r="I413" s="3">
        <f>+PohjoisSavo!AH133</f>
        <v>3284.9303769244816</v>
      </c>
      <c r="J413" s="3">
        <f>+PohjoisSavo!AI133</f>
        <v>118.31485780137253</v>
      </c>
      <c r="K413" s="3">
        <f>+PohjoisSavo!AJ133</f>
        <v>62.805450560613224</v>
      </c>
      <c r="L413" s="3">
        <f>+PohjoisSavo!AK133</f>
        <v>572.92544070846054</v>
      </c>
      <c r="M413" s="3">
        <f>+PohjoisSavo!AL133</f>
        <v>18689.343683138482</v>
      </c>
      <c r="Y413" t="s">
        <v>13</v>
      </c>
      <c r="Z413" s="51">
        <f t="shared" si="15"/>
        <v>1426.4945178176833</v>
      </c>
    </row>
    <row r="414" spans="1:26" x14ac:dyDescent="0.35">
      <c r="B414" t="s">
        <v>12</v>
      </c>
      <c r="C414" s="3">
        <f>+PohjoisSavo!AB134</f>
        <v>1315.5205157579007</v>
      </c>
      <c r="D414" s="3">
        <f>+PohjoisSavo!AC134</f>
        <v>939.75111112573268</v>
      </c>
      <c r="E414" s="3">
        <f>+PohjoisSavo!AD134</f>
        <v>30.587044587338095</v>
      </c>
      <c r="F414" s="3">
        <f>+PohjoisSavo!AE134</f>
        <v>0.62451168339605323</v>
      </c>
      <c r="G414" s="3">
        <f>+PohjoisSavo!AF134</f>
        <v>13.584967089439031</v>
      </c>
      <c r="H414" s="3">
        <f>+PohjoisSavo!AG134</f>
        <v>354.76534224842459</v>
      </c>
      <c r="I414" s="3">
        <f>+PohjoisSavo!AH134</f>
        <v>684.72079353491495</v>
      </c>
      <c r="J414" s="3">
        <f>+PohjoisSavo!AI134</f>
        <v>22.744541936039479</v>
      </c>
      <c r="K414" s="3">
        <f>+PohjoisSavo!AJ134</f>
        <v>0</v>
      </c>
      <c r="L414" s="3">
        <f>+PohjoisSavo!AK134</f>
        <v>47.879497314842581</v>
      </c>
      <c r="M414" s="3">
        <f>+PohjoisSavo!AL134</f>
        <v>3410.1783252780283</v>
      </c>
      <c r="Y414" t="s">
        <v>274</v>
      </c>
      <c r="Z414" s="51">
        <f t="shared" si="15"/>
        <v>6781.3527310157542</v>
      </c>
    </row>
    <row r="415" spans="1:26" x14ac:dyDescent="0.35">
      <c r="B415" t="s">
        <v>13</v>
      </c>
      <c r="C415" s="3">
        <f>+PohjoisSavo!AB135</f>
        <v>709.29644148261877</v>
      </c>
      <c r="D415" s="3">
        <f>+PohjoisSavo!AC135</f>
        <v>356.84571744660082</v>
      </c>
      <c r="E415" s="3">
        <f>+PohjoisSavo!AD135</f>
        <v>14.053453956465217</v>
      </c>
      <c r="F415" s="3">
        <f>+PohjoisSavo!AE135</f>
        <v>0.47174181299891488</v>
      </c>
      <c r="G415" s="3">
        <f>+PohjoisSavo!AF135</f>
        <v>6.3767825808449379</v>
      </c>
      <c r="H415" s="3">
        <f>+PohjoisSavo!AG135</f>
        <v>190.55758400513952</v>
      </c>
      <c r="I415" s="3">
        <f>+PohjoisSavo!AH135</f>
        <v>144.29434255395429</v>
      </c>
      <c r="J415" s="3">
        <f>+PohjoisSavo!AI135</f>
        <v>4.5984539790608823</v>
      </c>
      <c r="K415" s="3">
        <f>+PohjoisSavo!AJ135</f>
        <v>0</v>
      </c>
      <c r="L415" s="3">
        <f>+PohjoisSavo!AK135</f>
        <v>0</v>
      </c>
      <c r="M415" s="3">
        <f>+PohjoisSavo!AL135</f>
        <v>1426.4945178176833</v>
      </c>
      <c r="N415" s="1">
        <f>+PohjoisSavo!AM135</f>
        <v>14.264945178176832</v>
      </c>
      <c r="O415" s="1">
        <f>+PohjoisSavo!AN135</f>
        <v>7.1324725890884162</v>
      </c>
      <c r="P415" s="2"/>
      <c r="Y415" t="s">
        <v>275</v>
      </c>
      <c r="Z415" s="51">
        <f t="shared" si="15"/>
        <v>8269.9784960284105</v>
      </c>
    </row>
    <row r="416" spans="1:26" x14ac:dyDescent="0.35">
      <c r="B416" t="s">
        <v>14</v>
      </c>
      <c r="C416" s="3">
        <f>+PohjoisSavo!AB136</f>
        <v>3355.1044324288514</v>
      </c>
      <c r="D416" s="3">
        <f>+PohjoisSavo!AC136</f>
        <v>1630.4291194672428</v>
      </c>
      <c r="E416" s="3">
        <f>+PohjoisSavo!AD136</f>
        <v>39.654788617324172</v>
      </c>
      <c r="F416" s="3">
        <f>+PohjoisSavo!AE136</f>
        <v>2.1263086553549471</v>
      </c>
      <c r="G416" s="3">
        <f>+PohjoisSavo!AF136</f>
        <v>19.787069189656322</v>
      </c>
      <c r="H416" s="3">
        <f>+PohjoisSavo!AG136</f>
        <v>583.29323881843834</v>
      </c>
      <c r="I416" s="3">
        <f>+PohjoisSavo!AH136</f>
        <v>926.2069811259363</v>
      </c>
      <c r="J416" s="3">
        <f>+PohjoisSavo!AI136</f>
        <v>32.733098805739097</v>
      </c>
      <c r="K416" s="3">
        <f>+PohjoisSavo!AJ136</f>
        <v>18.700167414358496</v>
      </c>
      <c r="L416" s="3">
        <f>+PohjoisSavo!AK136</f>
        <v>173.31752649285247</v>
      </c>
      <c r="M416" s="3">
        <f>+PohjoisSavo!AL136</f>
        <v>6781.3527310157542</v>
      </c>
      <c r="N416" s="2"/>
      <c r="O416" s="2"/>
      <c r="P416" s="2"/>
      <c r="Y416" t="s">
        <v>276</v>
      </c>
      <c r="Z416" s="51">
        <f t="shared" si="15"/>
        <v>150103.80436667448</v>
      </c>
    </row>
    <row r="417" spans="2:26" x14ac:dyDescent="0.35">
      <c r="B417" t="s">
        <v>15</v>
      </c>
      <c r="C417" s="3">
        <f>+PohjoisSavo!AB137</f>
        <v>3559.8314186576467</v>
      </c>
      <c r="D417" s="3">
        <f>+PohjoisSavo!AC137</f>
        <v>1996.2013628184218</v>
      </c>
      <c r="E417" s="3">
        <f>+PohjoisSavo!AD137</f>
        <v>71.086731024732856</v>
      </c>
      <c r="F417" s="3">
        <f>+PohjoisSavo!AE137</f>
        <v>2.796229582832058</v>
      </c>
      <c r="G417" s="3">
        <f>+PohjoisSavo!AF137</f>
        <v>23.726410078873521</v>
      </c>
      <c r="H417" s="3">
        <f>+PohjoisSavo!AG137</f>
        <v>947.89906904592317</v>
      </c>
      <c r="I417" s="3">
        <f>+PohjoisSavo!AH137</f>
        <v>1428.7044844096163</v>
      </c>
      <c r="J417" s="3">
        <f>+PohjoisSavo!AI137</f>
        <v>46.683658461546983</v>
      </c>
      <c r="K417" s="3">
        <f>+PohjoisSavo!AJ137</f>
        <v>15.101276163413125</v>
      </c>
      <c r="L417" s="3">
        <f>+PohjoisSavo!AK137</f>
        <v>177.94785578540368</v>
      </c>
      <c r="M417" s="3">
        <f>+PohjoisSavo!AL137</f>
        <v>8269.9784960284105</v>
      </c>
      <c r="N417" s="2"/>
      <c r="O417" s="2"/>
      <c r="P417" s="2"/>
      <c r="Y417" t="s">
        <v>17</v>
      </c>
      <c r="Z417" s="7">
        <f t="shared" si="15"/>
        <v>-5.2218102936884475E-2</v>
      </c>
    </row>
    <row r="418" spans="2:26" x14ac:dyDescent="0.35">
      <c r="B418" t="s">
        <v>16</v>
      </c>
      <c r="C418" s="3">
        <f>+PohjoisSavo!AB138</f>
        <v>54683.116018010005</v>
      </c>
      <c r="D418" s="3">
        <f>+PohjoisSavo!AC138</f>
        <v>25449.401476353698</v>
      </c>
      <c r="E418" s="3">
        <f>+PohjoisSavo!AD138</f>
        <v>1786.9832180285471</v>
      </c>
      <c r="F418" s="3">
        <f>+PohjoisSavo!AE138</f>
        <v>329.49341578377272</v>
      </c>
      <c r="G418" s="3">
        <f>+PohjoisSavo!AF138</f>
        <v>859.47320765762993</v>
      </c>
      <c r="H418" s="3">
        <f>+PohjoisSavo!AG138</f>
        <v>28983.493112511751</v>
      </c>
      <c r="I418" s="3">
        <f>+PohjoisSavo!AH138</f>
        <v>29519.758010554015</v>
      </c>
      <c r="J418" s="3">
        <f>+PohjoisSavo!AI138</f>
        <v>1796.6175481186735</v>
      </c>
      <c r="K418" s="3">
        <f>+PohjoisSavo!AJ138</f>
        <v>513.7087580840722</v>
      </c>
      <c r="L418" s="3">
        <f>+PohjoisSavo!AK138</f>
        <v>6181.7596015723311</v>
      </c>
      <c r="M418" s="3">
        <f>+PohjoisSavo!AL138</f>
        <v>150103.80436667448</v>
      </c>
      <c r="N418" s="2"/>
      <c r="O418" s="2"/>
      <c r="P418" s="2"/>
      <c r="Y418" t="s">
        <v>277</v>
      </c>
      <c r="Z418" s="51">
        <f>+M423</f>
        <v>5080.8451743843561</v>
      </c>
    </row>
    <row r="419" spans="2:26" x14ac:dyDescent="0.35">
      <c r="B419" t="s">
        <v>17</v>
      </c>
      <c r="C419" s="16">
        <f>+PohjoisSavo!AB139</f>
        <v>-6.112038582059303E-2</v>
      </c>
      <c r="D419" s="16">
        <f>+PohjoisSavo!AC139</f>
        <v>-7.2733012079053902E-2</v>
      </c>
      <c r="E419" s="16">
        <f>+PohjoisSavo!AD139</f>
        <v>-3.8258371844909725E-2</v>
      </c>
      <c r="F419" s="16">
        <f>+PohjoisSavo!AE139</f>
        <v>-8.4150367663339779E-3</v>
      </c>
      <c r="G419" s="16">
        <f>+PohjoisSavo!AF139</f>
        <v>-2.6864153473798415E-2</v>
      </c>
      <c r="H419" s="16">
        <f>+PohjoisSavo!AG139</f>
        <v>-3.1669060473237004E-2</v>
      </c>
      <c r="I419" s="16">
        <f>+PohjoisSavo!AH139</f>
        <v>-4.6163989071900266E-2</v>
      </c>
      <c r="J419" s="16">
        <f>+PohjoisSavo!AI139</f>
        <v>-2.5326115067301841E-2</v>
      </c>
      <c r="K419" s="16">
        <f>+PohjoisSavo!AJ139</f>
        <v>-2.8557090798972368E-2</v>
      </c>
      <c r="L419" s="16">
        <f>+PohjoisSavo!AK139</f>
        <v>-2.7980509634846568E-2</v>
      </c>
      <c r="M419" s="16">
        <f>+PohjoisSavo!AL139</f>
        <v>-5.2218102936884475E-2</v>
      </c>
      <c r="N419" s="2"/>
      <c r="O419" s="2"/>
      <c r="P419" s="2"/>
      <c r="Y419" t="s">
        <v>278</v>
      </c>
      <c r="Z419" s="51">
        <f>+M424</f>
        <v>1609.8498204800062</v>
      </c>
    </row>
    <row r="420" spans="2:26" x14ac:dyDescent="0.35">
      <c r="B420" t="s">
        <v>18</v>
      </c>
      <c r="C420" s="1">
        <f>+PohjoisSavo!AB140</f>
        <v>0.85770298720407856</v>
      </c>
      <c r="D420" s="1">
        <f>+PohjoisSavo!AC140</f>
        <v>0.99267661051754141</v>
      </c>
      <c r="E420" s="1">
        <f>+PohjoisSavo!AD140</f>
        <v>2.9129150938357911</v>
      </c>
      <c r="F420" s="1">
        <f>+PohjoisSavo!AE140</f>
        <v>2.5616627296974066</v>
      </c>
      <c r="G420" s="1">
        <f>+PohjoisSavo!AF140</f>
        <v>0.67167148636264817</v>
      </c>
      <c r="H420" s="1">
        <f>+PohjoisSavo!AG140</f>
        <v>1.1241040776155776E-2</v>
      </c>
      <c r="I420" s="1">
        <f>+PohjoisSavo!AH140</f>
        <v>1.6486634839550842E-2</v>
      </c>
      <c r="J420" s="1">
        <f>+PohjoisSavo!AI140</f>
        <v>0.17686528866589327</v>
      </c>
      <c r="K420" s="1">
        <f>+PohjoisSavo!AJ140</f>
        <v>0</v>
      </c>
      <c r="L420" s="1">
        <f>+PohjoisSavo!AK140</f>
        <v>0</v>
      </c>
      <c r="M420" s="1">
        <f>+PohjoisSavo!AL140</f>
        <v>0</v>
      </c>
      <c r="N420" s="2"/>
      <c r="O420" s="2"/>
      <c r="P420" s="2"/>
      <c r="Y420" t="s">
        <v>23</v>
      </c>
      <c r="Z420" s="51">
        <f>+M425</f>
        <v>3470.9953539043499</v>
      </c>
    </row>
    <row r="421" spans="2:26" x14ac:dyDescent="0.35">
      <c r="B421" t="s">
        <v>19</v>
      </c>
      <c r="C421" s="1">
        <f>+PohjoisSavo!AB141</f>
        <v>0.91353883314819029</v>
      </c>
      <c r="D421" s="1">
        <f>+PohjoisSavo!AC141</f>
        <v>1.0705402256832761</v>
      </c>
      <c r="E421" s="1">
        <f>+PohjoisSavo!AD141</f>
        <v>3.0287917342453383</v>
      </c>
      <c r="F421" s="1">
        <f>+PohjoisSavo!AE141</f>
        <v>2.5834021538038927</v>
      </c>
      <c r="G421" s="1">
        <f>+PohjoisSavo!AF141</f>
        <v>0.69021348741833999</v>
      </c>
      <c r="H421" s="1">
        <f>+PohjoisSavo!AG141</f>
        <v>1.1608676659293186E-2</v>
      </c>
      <c r="I421" s="1">
        <f>+PohjoisSavo!AH141</f>
        <v>1.7284559033904631E-2</v>
      </c>
      <c r="J421" s="1">
        <f>+PohjoisSavo!AI141</f>
        <v>0.18146099059390094</v>
      </c>
      <c r="K421" s="1">
        <f>+PohjoisSavo!AJ141</f>
        <v>0</v>
      </c>
      <c r="L421" s="1">
        <f>+PohjoisSavo!AK141</f>
        <v>0</v>
      </c>
      <c r="M421" s="1">
        <f>+PohjoisSavo!AL141</f>
        <v>0</v>
      </c>
      <c r="N421" s="2"/>
      <c r="O421" s="2"/>
      <c r="P421" s="2"/>
      <c r="Y421" t="s">
        <v>272</v>
      </c>
      <c r="Z421" s="7">
        <f>+M426</f>
        <v>-0.68315314377296077</v>
      </c>
    </row>
    <row r="422" spans="2:26" x14ac:dyDescent="0.35">
      <c r="B422" t="s">
        <v>20</v>
      </c>
      <c r="C422" s="1">
        <f>+PohjoisSavo!AB142</f>
        <v>5.5835845944111728E-2</v>
      </c>
      <c r="D422" s="1">
        <f>+PohjoisSavo!AC142</f>
        <v>7.7863615165734701E-2</v>
      </c>
      <c r="E422" s="1">
        <f>+PohjoisSavo!AD142</f>
        <v>0.11587664040954726</v>
      </c>
      <c r="F422" s="1">
        <f>+PohjoisSavo!AE142</f>
        <v>2.1739424106486105E-2</v>
      </c>
      <c r="G422" s="1">
        <f>+PohjoisSavo!AF142</f>
        <v>1.8542001055691815E-2</v>
      </c>
      <c r="H422" s="1">
        <f>+PohjoisSavo!AG142</f>
        <v>3.6763588313741026E-4</v>
      </c>
      <c r="I422" s="1">
        <f>+PohjoisSavo!AH142</f>
        <v>7.9792419435378847E-4</v>
      </c>
      <c r="J422" s="1">
        <f>+PohjoisSavo!AI142</f>
        <v>4.5957019280076783E-3</v>
      </c>
      <c r="K422" s="1">
        <f>+PohjoisSavo!AJ142</f>
        <v>0</v>
      </c>
      <c r="L422" s="1">
        <f>+PohjoisSavo!AK142</f>
        <v>0</v>
      </c>
      <c r="M422" s="1">
        <f>+PohjoisSavo!AL142</f>
        <v>0</v>
      </c>
      <c r="N422" s="2"/>
      <c r="O422" s="2"/>
      <c r="P422" s="2"/>
      <c r="Y422" t="str">
        <f>+B432</f>
        <v>Muutosprosentti turvepeltojen khk-päästöissä</v>
      </c>
      <c r="Z422" s="7">
        <f>+M432/100</f>
        <v>-0.26415266405851928</v>
      </c>
    </row>
    <row r="423" spans="2:26" x14ac:dyDescent="0.35">
      <c r="B423" t="s">
        <v>21</v>
      </c>
      <c r="C423" s="3">
        <f>+PohjoisSavo!AB143</f>
        <v>2052.1032753473487</v>
      </c>
      <c r="D423" s="3">
        <f>+PohjoisSavo!AC143</f>
        <v>1205.0973101757329</v>
      </c>
      <c r="E423" s="3">
        <f>+PohjoisSavo!AD143</f>
        <v>111.61504982710628</v>
      </c>
      <c r="F423" s="3">
        <f>+PohjoisSavo!AE143</f>
        <v>7.0708398571401796</v>
      </c>
      <c r="G423" s="3">
        <f>+PohjoisSavo!AF143</f>
        <v>9.7942970388666737</v>
      </c>
      <c r="H423" s="3">
        <f>+PohjoisSavo!AG143</f>
        <v>1002.7078725875754</v>
      </c>
      <c r="I423" s="3">
        <f>+PohjoisSavo!AH143</f>
        <v>687.01930672076639</v>
      </c>
      <c r="J423" s="3">
        <f>+PohjoisSavo!AI143</f>
        <v>5.3873609885792888</v>
      </c>
      <c r="K423" s="3">
        <f>+PohjoisSavo!AJ143</f>
        <v>4.9861841241037583E-2</v>
      </c>
      <c r="L423" s="3">
        <f>+PohjoisSavo!AK143</f>
        <v>0</v>
      </c>
      <c r="M423" s="3">
        <f>+PohjoisSavo!AL143</f>
        <v>5080.8451743843561</v>
      </c>
      <c r="N423" s="2"/>
      <c r="O423" s="2"/>
      <c r="P423" s="2"/>
    </row>
    <row r="424" spans="2:26" x14ac:dyDescent="0.35">
      <c r="B424" t="s">
        <v>22</v>
      </c>
      <c r="C424" s="3">
        <f>+PohjoisSavo!AB144</f>
        <v>516.35173155449797</v>
      </c>
      <c r="D424" s="3">
        <f>+PohjoisSavo!AC144</f>
        <v>267.75449297590097</v>
      </c>
      <c r="E424" s="3">
        <f>+PohjoisSavo!AD144</f>
        <v>93.363031191113564</v>
      </c>
      <c r="F424" s="3">
        <f>+PohjoisSavo!AE144</f>
        <v>6.3136118643319774</v>
      </c>
      <c r="G424" s="3">
        <f>+PohjoisSavo!AF144</f>
        <v>10.068277136288252</v>
      </c>
      <c r="H424" s="3">
        <f>+PohjoisSavo!AG144</f>
        <v>518.66535356754378</v>
      </c>
      <c r="I424" s="3">
        <f>+PohjoisSavo!AH144</f>
        <v>193.72867969856668</v>
      </c>
      <c r="J424" s="3">
        <f>+PohjoisSavo!AI144</f>
        <v>3.6046424917635154</v>
      </c>
      <c r="K424" s="3">
        <f>+PohjoisSavo!AJ144</f>
        <v>0</v>
      </c>
      <c r="L424" s="3">
        <f>+PohjoisSavo!AK144</f>
        <v>0</v>
      </c>
      <c r="M424" s="3">
        <f>+PohjoisSavo!AL144</f>
        <v>1609.8498204800062</v>
      </c>
      <c r="N424" s="2"/>
      <c r="O424" s="2"/>
      <c r="P424" s="2"/>
    </row>
    <row r="425" spans="2:26" x14ac:dyDescent="0.35">
      <c r="B425" t="s">
        <v>23</v>
      </c>
      <c r="C425" s="3">
        <f>+PohjoisSavo!AB145</f>
        <v>1535.7515437928507</v>
      </c>
      <c r="D425" s="3">
        <f>+PohjoisSavo!AC145</f>
        <v>937.34281719983187</v>
      </c>
      <c r="E425" s="3">
        <f>+PohjoisSavo!AD145</f>
        <v>18.252018635992712</v>
      </c>
      <c r="F425" s="3">
        <f>+PohjoisSavo!AE145</f>
        <v>0.75722799280820219</v>
      </c>
      <c r="G425" s="3">
        <f>+PohjoisSavo!AF145</f>
        <v>-0.27398009742157825</v>
      </c>
      <c r="H425" s="3">
        <f>+PohjoisSavo!AG145</f>
        <v>484.04251902003159</v>
      </c>
      <c r="I425" s="3">
        <f>+PohjoisSavo!AH145</f>
        <v>493.29062702219971</v>
      </c>
      <c r="J425" s="3">
        <f>+PohjoisSavo!AI145</f>
        <v>1.7827184968157734</v>
      </c>
      <c r="K425" s="3">
        <f>+PohjoisSavo!AJ145</f>
        <v>4.9861841241037583E-2</v>
      </c>
      <c r="L425" s="3">
        <f>+PohjoisSavo!AK145</f>
        <v>0</v>
      </c>
      <c r="M425" s="3">
        <f>+PohjoisSavo!AL145</f>
        <v>3470.9953539043499</v>
      </c>
      <c r="N425" s="1">
        <f>+PohjoisSavo!AM145</f>
        <v>34.709953539043497</v>
      </c>
      <c r="O425" s="1">
        <f>+PohjoisSavo!AN145</f>
        <v>17.354976769521748</v>
      </c>
      <c r="P425" s="2"/>
    </row>
    <row r="426" spans="2:26" x14ac:dyDescent="0.35">
      <c r="B426" t="s">
        <v>53</v>
      </c>
      <c r="C426" s="16">
        <f>+PohjoisSavo!AB146</f>
        <v>-0.74837926640553809</v>
      </c>
      <c r="D426" s="16">
        <f>+PohjoisSavo!AC146</f>
        <v>-0.77781504388483302</v>
      </c>
      <c r="E426" s="16">
        <f>+PohjoisSavo!AD146</f>
        <v>-0.16352650170622526</v>
      </c>
      <c r="F426" s="16">
        <f>+PohjoisSavo!AE146</f>
        <v>-0.10709166210907019</v>
      </c>
      <c r="G426" s="16">
        <f>+PohjoisSavo!AF146</f>
        <v>2.7973431511658674E-2</v>
      </c>
      <c r="H426" s="16">
        <f>+PohjoisSavo!AG146</f>
        <v>-0.48273533324408585</v>
      </c>
      <c r="I426" s="16">
        <f>+PohjoisSavo!AH146</f>
        <v>-0.71801566884159462</v>
      </c>
      <c r="J426" s="16">
        <f>+PohjoisSavo!AI146</f>
        <v>-0.3309075632011616</v>
      </c>
      <c r="K426" s="16">
        <f>+PohjoisSavo!AJ146</f>
        <v>0</v>
      </c>
      <c r="L426" s="16">
        <f>+PohjoisSavo!AK146</f>
        <v>0</v>
      </c>
      <c r="M426" s="16">
        <f>+PohjoisSavo!AL146</f>
        <v>-0.68315314377296077</v>
      </c>
      <c r="N426" s="1"/>
      <c r="O426" s="1"/>
      <c r="P426" s="2"/>
    </row>
    <row r="427" spans="2:26" x14ac:dyDescent="0.35">
      <c r="N427" s="1">
        <f>+PohjoisSavo!AM147</f>
        <v>48.974898717220327</v>
      </c>
      <c r="O427" s="1">
        <f>+PohjoisSavo!AN147</f>
        <v>24.487449358610164</v>
      </c>
      <c r="P427" s="1">
        <f>+PohjoisSavo!AO147</f>
        <v>24.487449358610164</v>
      </c>
    </row>
    <row r="428" spans="2:26" x14ac:dyDescent="0.35">
      <c r="C428" t="s">
        <v>0</v>
      </c>
      <c r="D428" t="s">
        <v>1</v>
      </c>
      <c r="E428" t="s">
        <v>2</v>
      </c>
      <c r="F428" t="s">
        <v>3</v>
      </c>
      <c r="G428" t="s">
        <v>4</v>
      </c>
      <c r="H428" t="s">
        <v>5</v>
      </c>
      <c r="I428" t="s">
        <v>6</v>
      </c>
      <c r="J428" t="s">
        <v>7</v>
      </c>
      <c r="K428" t="s">
        <v>8</v>
      </c>
      <c r="L428" t="s">
        <v>9</v>
      </c>
      <c r="M428" t="s">
        <v>10</v>
      </c>
      <c r="N428" t="s">
        <v>51</v>
      </c>
      <c r="O428" t="s">
        <v>52</v>
      </c>
    </row>
    <row r="429" spans="2:26" x14ac:dyDescent="0.35">
      <c r="B429" t="s">
        <v>25</v>
      </c>
      <c r="C429" s="2">
        <f>+PohjoisSavo!AB149</f>
        <v>208.63239647269765</v>
      </c>
      <c r="D429" s="2">
        <f>+PohjoisSavo!AC149</f>
        <v>125.97540369058792</v>
      </c>
      <c r="E429" s="2">
        <f>+PohjoisSavo!AD149</f>
        <v>6.6173199040847344</v>
      </c>
      <c r="F429" s="2">
        <f>+PohjoisSavo!AE149</f>
        <v>0.30283252276309985</v>
      </c>
      <c r="G429" s="2">
        <f>+PohjoisSavo!AF149</f>
        <v>1.9218260758180068</v>
      </c>
      <c r="H429" s="2">
        <f>+PohjoisSavo!AG149</f>
        <v>71.431942979069646</v>
      </c>
      <c r="I429" s="2">
        <f>+PohjoisSavo!AH149</f>
        <v>89.19927519564078</v>
      </c>
      <c r="J429" s="2">
        <f>+PohjoisSavo!AI149</f>
        <v>3.0191582665617962</v>
      </c>
      <c r="K429" s="2">
        <f>+PohjoisSavo!AJ149</f>
        <v>1.5745700610342956</v>
      </c>
      <c r="L429" s="2">
        <f>+PohjoisSavo!AK149</f>
        <v>14.359033601715803</v>
      </c>
      <c r="M429" s="2">
        <f>+PohjoisSavo!AL149</f>
        <v>523.0337587699737</v>
      </c>
      <c r="N429" s="2">
        <f>+PohjoisSavo!AM149</f>
        <v>523.0337587699737</v>
      </c>
      <c r="O429" s="2">
        <f>+PohjoisSavo!AN149</f>
        <v>523.0337587699737</v>
      </c>
    </row>
    <row r="430" spans="2:26" x14ac:dyDescent="0.35">
      <c r="B430" t="s">
        <v>26</v>
      </c>
      <c r="C430" s="2">
        <f>+PohjoisSavo!AB150</f>
        <v>154.02688109428928</v>
      </c>
      <c r="D430" s="2">
        <f>+PohjoisSavo!AC150</f>
        <v>90.897990535402215</v>
      </c>
      <c r="E430" s="2">
        <f>+PohjoisSavo!AD150</f>
        <v>5.3208720178278206</v>
      </c>
      <c r="F430" s="2">
        <f>+PohjoisSavo!AE150</f>
        <v>0.22919617862742878</v>
      </c>
      <c r="G430" s="2">
        <f>+PohjoisSavo!AF150</f>
        <v>1.4812254829111358</v>
      </c>
      <c r="H430" s="2">
        <f>+PohjoisSavo!AG150</f>
        <v>49.362579147216074</v>
      </c>
      <c r="I430" s="2">
        <f>+PohjoisSavo!AH150</f>
        <v>66.247180873402513</v>
      </c>
      <c r="J430" s="2">
        <f>+PohjoisSavo!AI150</f>
        <v>2.4399896264025056</v>
      </c>
      <c r="K430" s="2">
        <f>+PohjoisSavo!AJ150</f>
        <v>1.5727177411812305</v>
      </c>
      <c r="L430" s="2">
        <f>+PohjoisSavo!AK150</f>
        <v>13.29436530108406</v>
      </c>
      <c r="M430" s="2">
        <f>+PohjoisSavo!AL150</f>
        <v>384.87299799834426</v>
      </c>
      <c r="N430" s="2">
        <f>+PohjoisSavo!AM150</f>
        <v>409.36044735695441</v>
      </c>
      <c r="O430" s="2">
        <f>+PohjoisSavo!AN150</f>
        <v>433.84789671556462</v>
      </c>
    </row>
    <row r="431" spans="2:26" x14ac:dyDescent="0.35">
      <c r="B431" t="s">
        <v>27</v>
      </c>
      <c r="C431" s="2">
        <f>+PohjoisSavo!AB151</f>
        <v>-54.60551537840837</v>
      </c>
      <c r="D431" s="2">
        <f>+PohjoisSavo!AC151</f>
        <v>-35.07741315518571</v>
      </c>
      <c r="E431" s="2">
        <f>+PohjoisSavo!AD151</f>
        <v>-1.2964478862569138</v>
      </c>
      <c r="F431" s="2">
        <f>+PohjoisSavo!AE151</f>
        <v>-7.3636344135671078E-2</v>
      </c>
      <c r="G431" s="2">
        <f>+PohjoisSavo!AF151</f>
        <v>-0.44060059290687104</v>
      </c>
      <c r="H431" s="2">
        <f>+PohjoisSavo!AG151</f>
        <v>-22.069363831853572</v>
      </c>
      <c r="I431" s="2">
        <f>+PohjoisSavo!AH151</f>
        <v>-22.952094322238267</v>
      </c>
      <c r="J431" s="2">
        <f>+PohjoisSavo!AI151</f>
        <v>-0.57916864015929059</v>
      </c>
      <c r="K431" s="2">
        <f>+PohjoisSavo!AJ151</f>
        <v>-1.8523198530651097E-3</v>
      </c>
      <c r="L431" s="2">
        <f>+PohjoisSavo!AK151</f>
        <v>-1.0646683006317428</v>
      </c>
      <c r="M431" s="2">
        <f>+PohjoisSavo!AL151</f>
        <v>-138.16076077162947</v>
      </c>
      <c r="N431" s="2">
        <f>+PohjoisSavo!AM151</f>
        <v>-113.67331141301929</v>
      </c>
      <c r="O431" s="2">
        <f>+PohjoisSavo!AN151</f>
        <v>-89.185862054409085</v>
      </c>
    </row>
    <row r="432" spans="2:26" x14ac:dyDescent="0.35">
      <c r="B432" t="s">
        <v>281</v>
      </c>
      <c r="C432" s="2">
        <f>+PohjoisSavo!AB152</f>
        <v>-26.173075850928182</v>
      </c>
      <c r="D432" s="2">
        <f>+PohjoisSavo!AC152</f>
        <v>-27.844652311129263</v>
      </c>
      <c r="E432" s="2">
        <f>+PohjoisSavo!AD152</f>
        <v>-19.591736610113763</v>
      </c>
      <c r="F432" s="2">
        <f>+PohjoisSavo!AE152</f>
        <v>-24.315863918379531</v>
      </c>
      <c r="G432" s="2">
        <f>+PohjoisSavo!AF152</f>
        <v>-22.926142924735458</v>
      </c>
      <c r="H432" s="2">
        <f>+PohjoisSavo!AG152</f>
        <v>-30.895651037127941</v>
      </c>
      <c r="I432" s="2">
        <f>+PohjoisSavo!AH152</f>
        <v>-25.731256528595594</v>
      </c>
      <c r="J432" s="2">
        <f>+PohjoisSavo!AI152</f>
        <v>-19.183116253751255</v>
      </c>
      <c r="K432" s="2">
        <f>+PohjoisSavo!AJ152</f>
        <v>-0.11763972267123936</v>
      </c>
      <c r="L432" s="2">
        <f>+PohjoisSavo!AK152</f>
        <v>-7.4146236450378007</v>
      </c>
      <c r="M432" s="2">
        <f>+PohjoisSavo!AL152</f>
        <v>-26.415266405851927</v>
      </c>
      <c r="N432" s="2">
        <f>+PohjoisSavo!AM152</f>
        <v>-21.733455920770108</v>
      </c>
      <c r="O432" s="2">
        <f>+PohjoisSavo!AN152</f>
        <v>-17.051645435688283</v>
      </c>
    </row>
    <row r="434" spans="1:26" x14ac:dyDescent="0.35">
      <c r="A434" t="s">
        <v>47</v>
      </c>
      <c r="O434">
        <v>17</v>
      </c>
      <c r="Y434" t="str">
        <f>+A434</f>
        <v>Pohjanmaa</v>
      </c>
    </row>
    <row r="435" spans="1:26" x14ac:dyDescent="0.35">
      <c r="C435" t="s">
        <v>0</v>
      </c>
      <c r="D435" t="s">
        <v>1</v>
      </c>
      <c r="E435" t="s">
        <v>2</v>
      </c>
      <c r="F435" t="s">
        <v>3</v>
      </c>
      <c r="G435" t="s">
        <v>4</v>
      </c>
      <c r="H435" t="s">
        <v>5</v>
      </c>
      <c r="I435" t="s">
        <v>6</v>
      </c>
      <c r="J435" t="s">
        <v>7</v>
      </c>
      <c r="K435" t="s">
        <v>8</v>
      </c>
      <c r="L435" t="s">
        <v>9</v>
      </c>
      <c r="M435" t="s">
        <v>10</v>
      </c>
      <c r="N435" t="s">
        <v>50</v>
      </c>
      <c r="Z435" s="50" t="s">
        <v>270</v>
      </c>
    </row>
    <row r="436" spans="1:26" x14ac:dyDescent="0.35">
      <c r="B436" t="s">
        <v>11</v>
      </c>
      <c r="C436" s="3">
        <f>+Pohjanmaa!AB129</f>
        <v>17912.243691571108</v>
      </c>
      <c r="D436" s="3">
        <f>+Pohjanmaa!AC129</f>
        <v>13314.084940980334</v>
      </c>
      <c r="E436" s="3">
        <f>+Pohjanmaa!AD129</f>
        <v>10751.54103308823</v>
      </c>
      <c r="F436" s="3">
        <f>+Pohjanmaa!AE129</f>
        <v>2645.1621167515777</v>
      </c>
      <c r="G436" s="3">
        <f>+Pohjanmaa!AF129</f>
        <v>1984.1116088891379</v>
      </c>
      <c r="H436" s="3">
        <f>+Pohjanmaa!AG129</f>
        <v>62129.989746068029</v>
      </c>
      <c r="I436" s="3">
        <f>+Pohjanmaa!AH129</f>
        <v>15178.832091738375</v>
      </c>
      <c r="J436" s="3">
        <f>+Pohjanmaa!AI129</f>
        <v>1261.4849003238846</v>
      </c>
      <c r="K436" s="3">
        <f>+Pohjanmaa!AJ129</f>
        <v>180.81802419216152</v>
      </c>
      <c r="L436" s="3">
        <f>+Pohjanmaa!AK129</f>
        <v>1214.0151263662879</v>
      </c>
      <c r="M436" s="3">
        <f>+Pohjanmaa!AL129</f>
        <v>126572.28327996915</v>
      </c>
      <c r="Y436" t="s">
        <v>279</v>
      </c>
      <c r="Z436" s="51">
        <f>+M436</f>
        <v>126572.28327996915</v>
      </c>
    </row>
    <row r="437" spans="1:26" ht="15.5" x14ac:dyDescent="0.35">
      <c r="B437" s="5" t="s">
        <v>269</v>
      </c>
      <c r="C437" s="3">
        <f>+Pohjanmaa!AB130</f>
        <v>0</v>
      </c>
      <c r="D437" s="3">
        <f>+Pohjanmaa!AC130</f>
        <v>0</v>
      </c>
      <c r="E437" s="3">
        <f>+Pohjanmaa!AD130</f>
        <v>0</v>
      </c>
      <c r="F437" s="3">
        <f>+Pohjanmaa!AE130</f>
        <v>0</v>
      </c>
      <c r="G437" s="3">
        <f>+Pohjanmaa!AF130</f>
        <v>0</v>
      </c>
      <c r="H437" s="3">
        <f>+Pohjanmaa!AG130</f>
        <v>0</v>
      </c>
      <c r="I437" s="3">
        <f>+Pohjanmaa!AH130</f>
        <v>0</v>
      </c>
      <c r="J437" s="3">
        <f>+Pohjanmaa!AI130</f>
        <v>0</v>
      </c>
      <c r="K437" s="3">
        <f>+Pohjanmaa!AJ130</f>
        <v>0</v>
      </c>
      <c r="L437" s="3">
        <f>+Pohjanmaa!AK130</f>
        <v>0</v>
      </c>
      <c r="M437" s="3">
        <f>+Pohjanmaa!AL130</f>
        <v>0</v>
      </c>
      <c r="Y437" t="str">
        <f>+B440</f>
        <v>Turvepeltoa viljelyssä yhteensä 2050</v>
      </c>
      <c r="Z437" s="3">
        <f>+M440</f>
        <v>11460.613100074492</v>
      </c>
    </row>
    <row r="438" spans="1:26" ht="15.5" x14ac:dyDescent="0.35">
      <c r="B438" s="5" t="s">
        <v>282</v>
      </c>
      <c r="C438" s="3">
        <f>+Pohjanmaa!AB131</f>
        <v>1231.7264231440013</v>
      </c>
      <c r="D438" s="3">
        <f>+Pohjanmaa!AC131</f>
        <v>706.15993887735988</v>
      </c>
      <c r="E438" s="3">
        <f>+Pohjanmaa!AD131</f>
        <v>202.1872781083664</v>
      </c>
      <c r="F438" s="3">
        <f>+Pohjanmaa!AE131</f>
        <v>39.393917973324562</v>
      </c>
      <c r="G438" s="3">
        <f>+Pohjanmaa!AF131</f>
        <v>48.168691129371055</v>
      </c>
      <c r="H438" s="3">
        <f>+Pohjanmaa!AG131</f>
        <v>1134.1451504222825</v>
      </c>
      <c r="I438" s="3">
        <f>+Pohjanmaa!AH131</f>
        <v>484.26342105125934</v>
      </c>
      <c r="J438" s="3">
        <f>+Pohjanmaa!AI131</f>
        <v>18.438169781712787</v>
      </c>
      <c r="K438" s="3">
        <f>+Pohjanmaa!AJ131</f>
        <v>9.6975453812964609</v>
      </c>
      <c r="L438" s="3">
        <f>+Pohjanmaa!AK131</f>
        <v>66.943936122582457</v>
      </c>
      <c r="M438" s="3">
        <f>+Pohjanmaa!AL131</f>
        <v>3941.1244719915571</v>
      </c>
      <c r="Y438" t="s">
        <v>280</v>
      </c>
      <c r="Z438" s="7">
        <f>+Z437/Z436</f>
        <v>9.0545993191292973E-2</v>
      </c>
    </row>
    <row r="439" spans="1:26" ht="15.5" x14ac:dyDescent="0.35">
      <c r="B439" s="5" t="s">
        <v>61</v>
      </c>
      <c r="C439" s="3">
        <f>+Pohjanmaa!AB132</f>
        <v>2701.284922793373</v>
      </c>
      <c r="D439" s="3">
        <f>+Pohjanmaa!AC132</f>
        <v>1518.6734994853007</v>
      </c>
      <c r="E439" s="3">
        <f>+Pohjanmaa!AD132</f>
        <v>297.4621976042165</v>
      </c>
      <c r="F439" s="3">
        <f>+Pohjanmaa!AE132</f>
        <v>57.726444930353566</v>
      </c>
      <c r="G439" s="3">
        <f>+Pohjanmaa!AF132</f>
        <v>170.80721362970382</v>
      </c>
      <c r="H439" s="3">
        <f>+Pohjanmaa!AG132</f>
        <v>1759.2850525204731</v>
      </c>
      <c r="I439" s="3">
        <f>+Pohjanmaa!AH132</f>
        <v>896.68450782794275</v>
      </c>
      <c r="J439" s="3">
        <f>+Pohjanmaa!AI132</f>
        <v>26.388127025964458</v>
      </c>
      <c r="K439" s="3">
        <f>+Pohjanmaa!AJ132</f>
        <v>12.724953978877666</v>
      </c>
      <c r="L439" s="3">
        <f>+Pohjanmaa!AK132</f>
        <v>78.451708286728575</v>
      </c>
      <c r="M439" s="3">
        <f>+Pohjanmaa!AL132</f>
        <v>7519.4886280829342</v>
      </c>
      <c r="Y439" t="s">
        <v>273</v>
      </c>
      <c r="Z439" s="51">
        <f t="shared" ref="Z439:Z444" si="16">+M441</f>
        <v>1989.162630920586</v>
      </c>
    </row>
    <row r="440" spans="1:26" ht="15.5" x14ac:dyDescent="0.35">
      <c r="B440" s="5" t="s">
        <v>62</v>
      </c>
      <c r="C440" s="3">
        <f>+Pohjanmaa!AB133</f>
        <v>3933.0113459373742</v>
      </c>
      <c r="D440" s="3">
        <f>+Pohjanmaa!AC133</f>
        <v>2224.8334383626607</v>
      </c>
      <c r="E440" s="3">
        <f>+Pohjanmaa!AD133</f>
        <v>499.6494757125829</v>
      </c>
      <c r="F440" s="3">
        <f>+Pohjanmaa!AE133</f>
        <v>97.120362903678128</v>
      </c>
      <c r="G440" s="3">
        <f>+Pohjanmaa!AF133</f>
        <v>218.97590475907487</v>
      </c>
      <c r="H440" s="3">
        <f>+Pohjanmaa!AG133</f>
        <v>2893.4302029427554</v>
      </c>
      <c r="I440" s="3">
        <f>+Pohjanmaa!AH133</f>
        <v>1380.9479288792022</v>
      </c>
      <c r="J440" s="3">
        <f>+Pohjanmaa!AI133</f>
        <v>44.826296807677245</v>
      </c>
      <c r="K440" s="3">
        <f>+Pohjanmaa!AJ133</f>
        <v>22.422499360174129</v>
      </c>
      <c r="L440" s="3">
        <f>+Pohjanmaa!AK133</f>
        <v>145.39564440931105</v>
      </c>
      <c r="M440" s="3">
        <f>+Pohjanmaa!AL133</f>
        <v>11460.613100074492</v>
      </c>
      <c r="Y440" t="s">
        <v>13</v>
      </c>
      <c r="Z440" s="51">
        <f t="shared" si="16"/>
        <v>1113.9696535096132</v>
      </c>
    </row>
    <row r="441" spans="1:26" x14ac:dyDescent="0.35">
      <c r="B441" t="s">
        <v>12</v>
      </c>
      <c r="C441" s="3">
        <f>+Pohjanmaa!AB134</f>
        <v>715.91062193319658</v>
      </c>
      <c r="D441" s="3">
        <f>+Pohjanmaa!AC134</f>
        <v>461.75738649988364</v>
      </c>
      <c r="E441" s="3">
        <f>+Pohjanmaa!AD134</f>
        <v>36.737648968272026</v>
      </c>
      <c r="F441" s="3">
        <f>+Pohjanmaa!AE134</f>
        <v>11.424835400591249</v>
      </c>
      <c r="G441" s="3">
        <f>+Pohjanmaa!AF134</f>
        <v>51.995461296381436</v>
      </c>
      <c r="H441" s="3">
        <f>+Pohjanmaa!AG134</f>
        <v>417.36089652511481</v>
      </c>
      <c r="I441" s="3">
        <f>+Pohjanmaa!AH134</f>
        <v>264.52369458717919</v>
      </c>
      <c r="J441" s="3">
        <f>+Pohjanmaa!AI134</f>
        <v>8.1785646431673573</v>
      </c>
      <c r="K441" s="3">
        <f>+Pohjanmaa!AJ134</f>
        <v>0</v>
      </c>
      <c r="L441" s="3">
        <f>+Pohjanmaa!AK134</f>
        <v>21.273521066799663</v>
      </c>
      <c r="M441" s="3">
        <f>+Pohjanmaa!AL134</f>
        <v>1989.162630920586</v>
      </c>
      <c r="Y441" t="s">
        <v>274</v>
      </c>
      <c r="Z441" s="51">
        <f t="shared" si="16"/>
        <v>3320.8719039877074</v>
      </c>
    </row>
    <row r="442" spans="1:26" x14ac:dyDescent="0.35">
      <c r="B442" t="s">
        <v>13</v>
      </c>
      <c r="C442" s="3">
        <f>+Pohjanmaa!AB135</f>
        <v>431.10424810040053</v>
      </c>
      <c r="D442" s="3">
        <f>+Pohjanmaa!AC135</f>
        <v>247.15597860707595</v>
      </c>
      <c r="E442" s="3">
        <f>+Pohjanmaa!AD135</f>
        <v>40.43745562167328</v>
      </c>
      <c r="F442" s="3">
        <f>+Pohjanmaa!AE135</f>
        <v>7.8787835946649141</v>
      </c>
      <c r="G442" s="3">
        <f>+Pohjanmaa!AF135</f>
        <v>14.450607338811317</v>
      </c>
      <c r="H442" s="3">
        <f>+Pohjanmaa!AG135</f>
        <v>298.45925011112695</v>
      </c>
      <c r="I442" s="3">
        <f>+Pohjanmaa!AH135</f>
        <v>72.63951315768891</v>
      </c>
      <c r="J442" s="3">
        <f>+Pohjanmaa!AI135</f>
        <v>1.8438169781712785</v>
      </c>
      <c r="K442" s="3">
        <f>+Pohjanmaa!AJ135</f>
        <v>0</v>
      </c>
      <c r="L442" s="3">
        <f>+Pohjanmaa!AK135</f>
        <v>0</v>
      </c>
      <c r="M442" s="3">
        <f>+Pohjanmaa!AL135</f>
        <v>1113.9696535096132</v>
      </c>
      <c r="N442" s="1">
        <f>+Pohjanmaa!AM135</f>
        <v>11.139696535096133</v>
      </c>
      <c r="O442" s="1">
        <f>+Pohjanmaa!AN135</f>
        <v>5.5698482675480667</v>
      </c>
      <c r="P442" s="2"/>
      <c r="Y442" t="s">
        <v>275</v>
      </c>
      <c r="Z442" s="51">
        <f t="shared" si="16"/>
        <v>4325.3388822976794</v>
      </c>
    </row>
    <row r="443" spans="1:26" x14ac:dyDescent="0.35">
      <c r="B443" t="s">
        <v>14</v>
      </c>
      <c r="C443" s="3">
        <f>+Pohjanmaa!AB136</f>
        <v>1230.4119274582538</v>
      </c>
      <c r="D443" s="3">
        <f>+Pohjanmaa!AC136</f>
        <v>931.84376780021739</v>
      </c>
      <c r="E443" s="3">
        <f>+Pohjanmaa!AD136</f>
        <v>85.944526750737069</v>
      </c>
      <c r="F443" s="3">
        <f>+Pohjanmaa!AE136</f>
        <v>14.943756027370615</v>
      </c>
      <c r="G443" s="3">
        <f>+Pohjanmaa!AF136</f>
        <v>50.010293390428942</v>
      </c>
      <c r="H443" s="3">
        <f>+Pohjanmaa!AG136</f>
        <v>570.14778440867167</v>
      </c>
      <c r="I443" s="3">
        <f>+Pohjanmaa!AH136</f>
        <v>372.08928016504206</v>
      </c>
      <c r="J443" s="3">
        <f>+Pohjanmaa!AI136</f>
        <v>12.897633752219175</v>
      </c>
      <c r="K443" s="3">
        <f>+Pohjanmaa!AJ136</f>
        <v>7.4208277974942938</v>
      </c>
      <c r="L443" s="3">
        <f>+Pohjanmaa!AK136</f>
        <v>45.162106437272499</v>
      </c>
      <c r="M443" s="3">
        <f>+Pohjanmaa!AL136</f>
        <v>3320.8719039877074</v>
      </c>
      <c r="N443" s="2"/>
      <c r="O443" s="2"/>
      <c r="P443" s="2"/>
      <c r="Y443" t="s">
        <v>276</v>
      </c>
      <c r="Z443" s="51">
        <f t="shared" si="16"/>
        <v>122246.94439767142</v>
      </c>
    </row>
    <row r="444" spans="1:26" x14ac:dyDescent="0.35">
      <c r="B444" t="s">
        <v>15</v>
      </c>
      <c r="C444" s="3">
        <f>+Pohjanmaa!AB137</f>
        <v>1423.8733175720381</v>
      </c>
      <c r="D444" s="3">
        <f>+Pohjanmaa!AC137</f>
        <v>1044.3150626493912</v>
      </c>
      <c r="E444" s="3">
        <f>+Pohjanmaa!AD137</f>
        <v>125.92510469022275</v>
      </c>
      <c r="F444" s="3">
        <f>+Pohjanmaa!AE137</f>
        <v>26.923424796803534</v>
      </c>
      <c r="G444" s="3">
        <f>+Pohjanmaa!AF137</f>
        <v>77.85984280159839</v>
      </c>
      <c r="H444" s="3">
        <f>+Pohjanmaa!AG137</f>
        <v>1003.279281049435</v>
      </c>
      <c r="I444" s="3">
        <f>+Pohjanmaa!AH137</f>
        <v>545.93260225793756</v>
      </c>
      <c r="J444" s="3">
        <f>+Pohjanmaa!AI137</f>
        <v>17.640084997722333</v>
      </c>
      <c r="K444" s="3">
        <f>+Pohjanmaa!AJ137</f>
        <v>5.6113287790417132</v>
      </c>
      <c r="L444" s="3">
        <f>+Pohjanmaa!AK137</f>
        <v>53.978832703488038</v>
      </c>
      <c r="M444" s="3">
        <f>+Pohjanmaa!AL137</f>
        <v>4325.3388822976794</v>
      </c>
      <c r="N444" s="2"/>
      <c r="O444" s="2"/>
      <c r="P444" s="2"/>
      <c r="Y444" t="s">
        <v>17</v>
      </c>
      <c r="Z444" s="7">
        <f t="shared" si="16"/>
        <v>-3.417287553176495E-2</v>
      </c>
    </row>
    <row r="445" spans="1:26" x14ac:dyDescent="0.35">
      <c r="B445" t="s">
        <v>16</v>
      </c>
      <c r="C445" s="3">
        <f>+Pohjanmaa!AB138</f>
        <v>16488.370373999071</v>
      </c>
      <c r="D445" s="3">
        <f>+Pohjanmaa!AC138</f>
        <v>12269.769878330942</v>
      </c>
      <c r="E445" s="3">
        <f>+Pohjanmaa!AD138</f>
        <v>10625.615928398007</v>
      </c>
      <c r="F445" s="3">
        <f>+Pohjanmaa!AE138</f>
        <v>2618.2386919547744</v>
      </c>
      <c r="G445" s="3">
        <f>+Pohjanmaa!AF138</f>
        <v>1906.2517660875394</v>
      </c>
      <c r="H445" s="3">
        <f>+Pohjanmaa!AG138</f>
        <v>61126.710465018594</v>
      </c>
      <c r="I445" s="3">
        <f>+Pohjanmaa!AH138</f>
        <v>14632.899489480438</v>
      </c>
      <c r="J445" s="3">
        <f>+Pohjanmaa!AI138</f>
        <v>1243.8448153261622</v>
      </c>
      <c r="K445" s="3">
        <f>+Pohjanmaa!AJ138</f>
        <v>175.2066954131198</v>
      </c>
      <c r="L445" s="3">
        <f>+Pohjanmaa!AK138</f>
        <v>1160.0362936627998</v>
      </c>
      <c r="M445" s="3">
        <f>+Pohjanmaa!AL138</f>
        <v>122246.94439767142</v>
      </c>
      <c r="N445" s="2"/>
      <c r="O445" s="2"/>
      <c r="P445" s="2"/>
      <c r="Y445" t="s">
        <v>277</v>
      </c>
      <c r="Z445" s="51">
        <f>+M450</f>
        <v>5163.9082125972691</v>
      </c>
    </row>
    <row r="446" spans="1:26" x14ac:dyDescent="0.35">
      <c r="B446" t="s">
        <v>17</v>
      </c>
      <c r="C446" s="16">
        <f>+Pohjanmaa!AB139</f>
        <v>-7.9491622718490834E-2</v>
      </c>
      <c r="D446" s="16">
        <f>+Pohjanmaa!AC139</f>
        <v>-7.8436863462919809E-2</v>
      </c>
      <c r="E446" s="16">
        <f>+Pohjanmaa!AD139</f>
        <v>-1.1712284248619245E-2</v>
      </c>
      <c r="F446" s="16">
        <f>+Pohjanmaa!AE139</f>
        <v>-1.017836473095538E-2</v>
      </c>
      <c r="G446" s="16">
        <f>+Pohjanmaa!AF139</f>
        <v>-3.9241664860370666E-2</v>
      </c>
      <c r="H446" s="16">
        <f>+Pohjanmaa!AG139</f>
        <v>-1.61480677069149E-2</v>
      </c>
      <c r="I446" s="16">
        <f>+Pohjanmaa!AH139</f>
        <v>-3.5966706724101717E-2</v>
      </c>
      <c r="J446" s="16">
        <f>+Pohjanmaa!AI139</f>
        <v>-1.39835879075471E-2</v>
      </c>
      <c r="K446" s="16">
        <f>+Pohjanmaa!AJ139</f>
        <v>-3.103301678088442E-2</v>
      </c>
      <c r="L446" s="16">
        <f>+Pohjanmaa!AK139</f>
        <v>-4.4463064364818929E-2</v>
      </c>
      <c r="M446" s="16">
        <f>+Pohjanmaa!AL139</f>
        <v>-3.417287553176495E-2</v>
      </c>
      <c r="N446" s="2"/>
      <c r="O446" s="2"/>
      <c r="P446" s="2"/>
      <c r="Y446" t="s">
        <v>278</v>
      </c>
      <c r="Z446" s="51">
        <f>+M451</f>
        <v>1799.1083983511148</v>
      </c>
    </row>
    <row r="447" spans="1:26" x14ac:dyDescent="0.35">
      <c r="B447" t="s">
        <v>18</v>
      </c>
      <c r="C447" s="1">
        <f>+Pohjanmaa!AB140</f>
        <v>1.0744438458626135</v>
      </c>
      <c r="D447" s="1">
        <f>+Pohjanmaa!AC140</f>
        <v>1.153169749784509</v>
      </c>
      <c r="E447" s="1">
        <f>+Pohjanmaa!AD140</f>
        <v>3.6689624193034769</v>
      </c>
      <c r="F447" s="1">
        <f>+Pohjanmaa!AE140</f>
        <v>2.3575708122035204</v>
      </c>
      <c r="G447" s="1">
        <f>+Pohjanmaa!AF140</f>
        <v>0.66679716709117975</v>
      </c>
      <c r="H447" s="1">
        <f>+Pohjanmaa!AG140</f>
        <v>3.6622153155014756E-2</v>
      </c>
      <c r="I447" s="1">
        <f>+Pohjanmaa!AH140</f>
        <v>8.239224154015734E-2</v>
      </c>
      <c r="J447" s="1">
        <f>+Pohjanmaa!AI140</f>
        <v>0.10400441572175344</v>
      </c>
      <c r="K447" s="1">
        <f>+Pohjanmaa!AJ140</f>
        <v>5.1985967892284324E-2</v>
      </c>
      <c r="L447" s="1">
        <f>+Pohjanmaa!AK140</f>
        <v>0</v>
      </c>
      <c r="M447" s="1">
        <f>+Pohjanmaa!AL140</f>
        <v>0</v>
      </c>
      <c r="N447" s="2"/>
      <c r="O447" s="2"/>
      <c r="P447" s="2"/>
      <c r="Y447" t="s">
        <v>23</v>
      </c>
      <c r="Z447" s="51">
        <f>+M452</f>
        <v>3364.7998142461543</v>
      </c>
    </row>
    <row r="448" spans="1:26" x14ac:dyDescent="0.35">
      <c r="B448" t="s">
        <v>19</v>
      </c>
      <c r="C448" s="1">
        <f>+Pohjanmaa!AB141</f>
        <v>1.1672287535673649</v>
      </c>
      <c r="D448" s="1">
        <f>+Pohjanmaa!AC141</f>
        <v>1.2513193117920574</v>
      </c>
      <c r="E448" s="1">
        <f>+Pohjanmaa!AD141</f>
        <v>3.7124436141696027</v>
      </c>
      <c r="F448" s="1">
        <f>+Pohjanmaa!AE141</f>
        <v>2.3818137815937979</v>
      </c>
      <c r="G448" s="1">
        <f>+Pohjanmaa!AF141</f>
        <v>0.69403214388379209</v>
      </c>
      <c r="H448" s="1">
        <f>+Pohjanmaa!AG141</f>
        <v>3.7223236498259156E-2</v>
      </c>
      <c r="I448" s="1">
        <f>+Pohjanmaa!AH141</f>
        <v>8.5466178517734415E-2</v>
      </c>
      <c r="J448" s="1">
        <f>+Pohjanmaa!AI141</f>
        <v>0.10547939612997188</v>
      </c>
      <c r="K448" s="1">
        <f>+Pohjanmaa!AJ141</f>
        <v>5.3650917722269355E-2</v>
      </c>
      <c r="L448" s="1">
        <f>+Pohjanmaa!AK141</f>
        <v>0</v>
      </c>
      <c r="M448" s="1">
        <f>+Pohjanmaa!AL141</f>
        <v>0</v>
      </c>
      <c r="N448" s="2"/>
      <c r="O448" s="2"/>
      <c r="P448" s="2"/>
      <c r="Y448" t="s">
        <v>272</v>
      </c>
      <c r="Z448" s="7">
        <f>+M453</f>
        <v>-0.65159946221309284</v>
      </c>
    </row>
    <row r="449" spans="1:26" x14ac:dyDescent="0.35">
      <c r="B449" t="s">
        <v>20</v>
      </c>
      <c r="C449" s="1">
        <f>+Pohjanmaa!AB142</f>
        <v>9.278490770475134E-2</v>
      </c>
      <c r="D449" s="1">
        <f>+Pohjanmaa!AC142</f>
        <v>9.8149562007548319E-2</v>
      </c>
      <c r="E449" s="1">
        <f>+Pohjanmaa!AD142</f>
        <v>4.3481194866125783E-2</v>
      </c>
      <c r="F449" s="1">
        <f>+Pohjanmaa!AE142</f>
        <v>2.424296939027748E-2</v>
      </c>
      <c r="G449" s="1">
        <f>+Pohjanmaa!AF142</f>
        <v>2.7234976792612331E-2</v>
      </c>
      <c r="H449" s="1">
        <f>+Pohjanmaa!AG142</f>
        <v>6.0108334324440044E-4</v>
      </c>
      <c r="I449" s="1">
        <f>+Pohjanmaa!AH142</f>
        <v>3.0739369775770742E-3</v>
      </c>
      <c r="J449" s="1">
        <f>+Pohjanmaa!AI142</f>
        <v>1.4749804082184459E-3</v>
      </c>
      <c r="K449" s="1">
        <f>+Pohjanmaa!AJ142</f>
        <v>1.664949829985031E-3</v>
      </c>
      <c r="L449" s="1">
        <f>+Pohjanmaa!AK142</f>
        <v>0</v>
      </c>
      <c r="M449" s="1">
        <f>+Pohjanmaa!AL142</f>
        <v>0</v>
      </c>
      <c r="N449" s="2"/>
      <c r="O449" s="2"/>
      <c r="P449" s="2"/>
      <c r="Y449" t="str">
        <f>+B459</f>
        <v>Muutosprosentti turvepeltojen khk-päästöissä</v>
      </c>
      <c r="Z449" s="7">
        <f>+M459/100</f>
        <v>-0.2939048368234165</v>
      </c>
    </row>
    <row r="450" spans="1:26" x14ac:dyDescent="0.35">
      <c r="B450" t="s">
        <v>21</v>
      </c>
      <c r="C450" s="3">
        <f>+Pohjanmaa!AB143</f>
        <v>1521.7752100244538</v>
      </c>
      <c r="D450" s="3">
        <f>+Pohjanmaa!AC143</f>
        <v>753.46478272862873</v>
      </c>
      <c r="E450" s="3">
        <f>+Pohjanmaa!AD143</f>
        <v>394.05569037281953</v>
      </c>
      <c r="F450" s="3">
        <f>+Pohjanmaa!AE143</f>
        <v>79.778868130822786</v>
      </c>
      <c r="G450" s="3">
        <f>+Pohjanmaa!AF143</f>
        <v>33.94772593475075</v>
      </c>
      <c r="H450" s="3">
        <f>+Pohjanmaa!AG143</f>
        <v>1814.8567033173038</v>
      </c>
      <c r="I450" s="3">
        <f>+Pohjanmaa!AH143</f>
        <v>547.57220492406054</v>
      </c>
      <c r="J450" s="3">
        <f>+Pohjanmaa!AI143</f>
        <v>16.825666046904555</v>
      </c>
      <c r="K450" s="3">
        <f>+Pohjanmaa!AJ143</f>
        <v>1.6313611175244764</v>
      </c>
      <c r="L450" s="3">
        <f>+Pohjanmaa!AK143</f>
        <v>0</v>
      </c>
      <c r="M450" s="3">
        <f>+Pohjanmaa!AL143</f>
        <v>5163.9082125972691</v>
      </c>
      <c r="N450" s="2"/>
      <c r="O450" s="2"/>
      <c r="P450" s="2"/>
    </row>
    <row r="451" spans="1:26" x14ac:dyDescent="0.35">
      <c r="B451" t="s">
        <v>22</v>
      </c>
      <c r="C451" s="3">
        <f>+Pohjanmaa!AB144</f>
        <v>487.61185444941668</v>
      </c>
      <c r="D451" s="3">
        <f>+Pohjanmaa!AC144</f>
        <v>224.90275050773909</v>
      </c>
      <c r="E451" s="3">
        <f>+Pohjanmaa!AD144</f>
        <v>214.18750730636577</v>
      </c>
      <c r="F451" s="3">
        <f>+Pohjanmaa!AE144</f>
        <v>50.516969352485482</v>
      </c>
      <c r="G451" s="3">
        <f>+Pohjanmaa!AF144</f>
        <v>13.113572369622959</v>
      </c>
      <c r="H451" s="3">
        <f>+Pohjanmaa!AG144</f>
        <v>657.06770276927409</v>
      </c>
      <c r="I451" s="3">
        <f>+Pohjanmaa!AH144</f>
        <v>146.64610447905466</v>
      </c>
      <c r="J451" s="3">
        <f>+Pohjanmaa!AI144</f>
        <v>3.7316114287701203</v>
      </c>
      <c r="K451" s="3">
        <f>+Pohjanmaa!AJ144</f>
        <v>1.3303256883859382</v>
      </c>
      <c r="L451" s="3">
        <f>+Pohjanmaa!AK144</f>
        <v>0</v>
      </c>
      <c r="M451" s="3">
        <f>+Pohjanmaa!AL144</f>
        <v>1799.1083983511148</v>
      </c>
      <c r="N451" s="2"/>
      <c r="O451" s="2"/>
      <c r="P451" s="2"/>
    </row>
    <row r="452" spans="1:26" x14ac:dyDescent="0.35">
      <c r="B452" t="s">
        <v>23</v>
      </c>
      <c r="C452" s="3">
        <f>+Pohjanmaa!AB145</f>
        <v>1034.1633555750373</v>
      </c>
      <c r="D452" s="3">
        <f>+Pohjanmaa!AC145</f>
        <v>528.56203222088971</v>
      </c>
      <c r="E452" s="3">
        <f>+Pohjanmaa!AD145</f>
        <v>179.86818306645375</v>
      </c>
      <c r="F452" s="3">
        <f>+Pohjanmaa!AE145</f>
        <v>29.261898778337304</v>
      </c>
      <c r="G452" s="3">
        <f>+Pohjanmaa!AF145</f>
        <v>20.834153565127792</v>
      </c>
      <c r="H452" s="3">
        <f>+Pohjanmaa!AG145</f>
        <v>1157.7890005480297</v>
      </c>
      <c r="I452" s="3">
        <f>+Pohjanmaa!AH145</f>
        <v>400.92610044500589</v>
      </c>
      <c r="J452" s="3">
        <f>+Pohjanmaa!AI145</f>
        <v>13.094054618134434</v>
      </c>
      <c r="K452" s="3">
        <f>+Pohjanmaa!AJ145</f>
        <v>0.3010354291385382</v>
      </c>
      <c r="L452" s="3">
        <f>+Pohjanmaa!AK145</f>
        <v>0</v>
      </c>
      <c r="M452" s="3">
        <f>+Pohjanmaa!AL145</f>
        <v>3364.7998142461543</v>
      </c>
      <c r="N452" s="1">
        <f>+Pohjanmaa!AM145</f>
        <v>33.647998142461539</v>
      </c>
      <c r="O452" s="1">
        <f>+Pohjanmaa!AN145</f>
        <v>16.823999071230769</v>
      </c>
      <c r="P452" s="2"/>
    </row>
    <row r="453" spans="1:26" x14ac:dyDescent="0.35">
      <c r="B453" t="s">
        <v>24</v>
      </c>
      <c r="C453" s="16">
        <f>+Pohjanmaa!AB146</f>
        <v>-0.6795769498429528</v>
      </c>
      <c r="D453" s="16">
        <f>+Pohjanmaa!AC146</f>
        <v>-0.70150860974116558</v>
      </c>
      <c r="E453" s="16">
        <f>+Pohjanmaa!AD146</f>
        <v>-0.45645371317003164</v>
      </c>
      <c r="F453" s="16">
        <f>+Pohjanmaa!AE146</f>
        <v>-0.36678759004644101</v>
      </c>
      <c r="G453" s="16">
        <f>+Pohjanmaa!AF146</f>
        <v>-0.61371278904431159</v>
      </c>
      <c r="H453" s="16">
        <f>+Pohjanmaa!AG146</f>
        <v>-0.63795064284235425</v>
      </c>
      <c r="I453" s="16">
        <f>+Pohjanmaa!AH146</f>
        <v>-0.73218855310708819</v>
      </c>
      <c r="J453" s="16">
        <f>+Pohjanmaa!AI146</f>
        <v>-0.77821909585227789</v>
      </c>
      <c r="K453" s="16">
        <f>+Pohjanmaa!AJ146</f>
        <v>0</v>
      </c>
      <c r="L453" s="16">
        <f>+Pohjanmaa!AK146</f>
        <v>0</v>
      </c>
      <c r="M453" s="16">
        <f>+Pohjanmaa!AL146</f>
        <v>-0.65159946221309284</v>
      </c>
      <c r="N453" s="1"/>
      <c r="O453" s="1"/>
      <c r="P453" s="2"/>
    </row>
    <row r="454" spans="1:26" x14ac:dyDescent="0.35">
      <c r="N454" s="1">
        <f>+Pohjanmaa!AM147</f>
        <v>44.787694677557674</v>
      </c>
      <c r="O454" s="1">
        <f>+Pohjanmaa!AN147</f>
        <v>22.393847338778837</v>
      </c>
      <c r="P454" s="1">
        <f>+Pohjanmaa!AO147</f>
        <v>22.393847338778837</v>
      </c>
    </row>
    <row r="455" spans="1:26" x14ac:dyDescent="0.35">
      <c r="C455" t="s">
        <v>0</v>
      </c>
      <c r="D455" t="s">
        <v>1</v>
      </c>
      <c r="E455" t="s">
        <v>2</v>
      </c>
      <c r="F455" t="s">
        <v>3</v>
      </c>
      <c r="G455" t="s">
        <v>4</v>
      </c>
      <c r="H455" t="s">
        <v>5</v>
      </c>
      <c r="I455" t="s">
        <v>6</v>
      </c>
      <c r="J455" t="s">
        <v>7</v>
      </c>
      <c r="K455" t="s">
        <v>8</v>
      </c>
      <c r="L455" t="s">
        <v>9</v>
      </c>
      <c r="M455" t="s">
        <v>10</v>
      </c>
      <c r="N455" t="s">
        <v>51</v>
      </c>
      <c r="O455" t="s">
        <v>52</v>
      </c>
    </row>
    <row r="456" spans="1:26" x14ac:dyDescent="0.35">
      <c r="B456" t="s">
        <v>25</v>
      </c>
      <c r="C456" s="2">
        <f>+Pohjanmaa!AB149</f>
        <v>113.74008040528899</v>
      </c>
      <c r="D456" s="2">
        <f>+Pohjanmaa!AC149</f>
        <v>63.275815243225757</v>
      </c>
      <c r="E456" s="2">
        <f>+Pohjanmaa!AD149</f>
        <v>16.459365088075728</v>
      </c>
      <c r="F456" s="2">
        <f>+Pohjanmaa!AE149</f>
        <v>3.2311581509594505</v>
      </c>
      <c r="G456" s="2">
        <f>+Pohjanmaa!AF149</f>
        <v>5.8254504423737581</v>
      </c>
      <c r="H456" s="2">
        <f>+Pohjanmaa!AG149</f>
        <v>92.139560708061438</v>
      </c>
      <c r="I456" s="2">
        <f>+Pohjanmaa!AH149</f>
        <v>40.074686664373871</v>
      </c>
      <c r="J456" s="2">
        <f>+Pohjanmaa!AI149</f>
        <v>1.2913914049090258</v>
      </c>
      <c r="K456" s="2">
        <f>+Pohjanmaa!AJ149</f>
        <v>0.57812123354942513</v>
      </c>
      <c r="L456" s="2">
        <f>+Pohjanmaa!AK149</f>
        <v>3.6430160387529202</v>
      </c>
      <c r="M456" s="2">
        <f>+Pohjanmaa!AL149</f>
        <v>340.2586453795704</v>
      </c>
      <c r="N456" s="2">
        <f>+Pohjanmaa!AM149</f>
        <v>340.2586453795704</v>
      </c>
      <c r="O456" s="2">
        <f>+Pohjanmaa!AN149</f>
        <v>340.2586453795704</v>
      </c>
    </row>
    <row r="457" spans="1:26" x14ac:dyDescent="0.35">
      <c r="B457" t="s">
        <v>26</v>
      </c>
      <c r="C457" s="2">
        <f>+Pohjanmaa!AB150</f>
        <v>81.246775138101526</v>
      </c>
      <c r="D457" s="2">
        <f>+Pohjanmaa!AC150</f>
        <v>43.959493116072665</v>
      </c>
      <c r="E457" s="2">
        <f>+Pohjanmaa!AD150</f>
        <v>12.888495898338839</v>
      </c>
      <c r="F457" s="2">
        <f>+Pohjanmaa!AE150</f>
        <v>2.3054879165659292</v>
      </c>
      <c r="G457" s="2">
        <f>+Pohjanmaa!AF150</f>
        <v>4.2426479801484271</v>
      </c>
      <c r="H457" s="2">
        <f>+Pohjanmaa!AG150</f>
        <v>62.670965639315433</v>
      </c>
      <c r="I457" s="2">
        <f>+Pohjanmaa!AH150</f>
        <v>28.273838081466259</v>
      </c>
      <c r="J457" s="2">
        <f>+Pohjanmaa!AI150</f>
        <v>0.93333116231217628</v>
      </c>
      <c r="K457" s="2">
        <f>+Pohjanmaa!AJ150</f>
        <v>0.56137929477495985</v>
      </c>
      <c r="L457" s="2">
        <f>+Pohjanmaa!AK150</f>
        <v>3.1725695044347466</v>
      </c>
      <c r="M457" s="2">
        <f>+Pohjanmaa!AL150</f>
        <v>240.25498373153098</v>
      </c>
      <c r="N457" s="2">
        <f>+Pohjanmaa!AM150</f>
        <v>262.64883107030983</v>
      </c>
      <c r="O457" s="2">
        <f>+Pohjanmaa!AN150</f>
        <v>285.04267840908864</v>
      </c>
    </row>
    <row r="458" spans="1:26" x14ac:dyDescent="0.35">
      <c r="B458" t="s">
        <v>27</v>
      </c>
      <c r="C458" s="2">
        <f>+Pohjanmaa!AB151</f>
        <v>-32.493305267187466</v>
      </c>
      <c r="D458" s="2">
        <f>+Pohjanmaa!AC151</f>
        <v>-19.316322127153093</v>
      </c>
      <c r="E458" s="2">
        <f>+Pohjanmaa!AD151</f>
        <v>-3.5708691897368894</v>
      </c>
      <c r="F458" s="2">
        <f>+Pohjanmaa!AE151</f>
        <v>-0.92567023439352125</v>
      </c>
      <c r="G458" s="2">
        <f>+Pohjanmaa!AF151</f>
        <v>-1.5828024622253309</v>
      </c>
      <c r="H458" s="2">
        <f>+Pohjanmaa!AG151</f>
        <v>-29.468595068746005</v>
      </c>
      <c r="I458" s="2">
        <f>+Pohjanmaa!AH151</f>
        <v>-11.800848582907612</v>
      </c>
      <c r="J458" s="2">
        <f>+Pohjanmaa!AI151</f>
        <v>-0.35806024259684954</v>
      </c>
      <c r="K458" s="2">
        <f>+Pohjanmaa!AJ151</f>
        <v>-1.6741938774465281E-2</v>
      </c>
      <c r="L458" s="2">
        <f>+Pohjanmaa!AK151</f>
        <v>-0.47044653431817363</v>
      </c>
      <c r="M458" s="2">
        <f>+Pohjanmaa!AL151</f>
        <v>-100.00366164803938</v>
      </c>
      <c r="N458" s="2">
        <f>+Pohjanmaa!AM151</f>
        <v>-77.609814309260571</v>
      </c>
      <c r="O458" s="2">
        <f>+Pohjanmaa!AN151</f>
        <v>-55.215966970481759</v>
      </c>
    </row>
    <row r="459" spans="1:26" x14ac:dyDescent="0.35">
      <c r="B459" t="s">
        <v>281</v>
      </c>
      <c r="C459" s="2">
        <f>+Pohjanmaa!AB152</f>
        <v>-28.568034373990564</v>
      </c>
      <c r="D459" s="2">
        <f>+Pohjanmaa!AC152</f>
        <v>-30.527180176032704</v>
      </c>
      <c r="E459" s="2">
        <f>+Pohjanmaa!AD152</f>
        <v>-21.695060353961452</v>
      </c>
      <c r="F459" s="2">
        <f>+Pohjanmaa!AE152</f>
        <v>-28.648249053320264</v>
      </c>
      <c r="G459" s="2">
        <f>+Pohjanmaa!AF152</f>
        <v>-27.170473388841835</v>
      </c>
      <c r="H459" s="2">
        <f>+Pohjanmaa!AG152</f>
        <v>-31.982565189468879</v>
      </c>
      <c r="I459" s="2">
        <f>+Pohjanmaa!AH152</f>
        <v>-29.447138743067175</v>
      </c>
      <c r="J459" s="2">
        <f>+Pohjanmaa!AI152</f>
        <v>-27.726701698318465</v>
      </c>
      <c r="K459" s="2">
        <f>+Pohjanmaa!AJ152</f>
        <v>-2.8959217899119025</v>
      </c>
      <c r="L459" s="2">
        <f>+Pohjanmaa!AK152</f>
        <v>-12.913655315094831</v>
      </c>
      <c r="M459" s="2">
        <f>+Pohjanmaa!AL152</f>
        <v>-29.39048368234165</v>
      </c>
      <c r="N459" s="2">
        <f>+Pohjanmaa!AM152</f>
        <v>-22.809064622791322</v>
      </c>
      <c r="O459" s="2">
        <f>+Pohjanmaa!AN152</f>
        <v>-16.227645563240994</v>
      </c>
    </row>
    <row r="461" spans="1:26" x14ac:dyDescent="0.35">
      <c r="A461" t="s">
        <v>37</v>
      </c>
      <c r="Y461" t="str">
        <f>+A461</f>
        <v>Uusimaa</v>
      </c>
    </row>
    <row r="462" spans="1:26" x14ac:dyDescent="0.35">
      <c r="C462" t="s">
        <v>0</v>
      </c>
      <c r="D462" t="s">
        <v>1</v>
      </c>
      <c r="E462" t="s">
        <v>2</v>
      </c>
      <c r="F462" t="s">
        <v>3</v>
      </c>
      <c r="G462" t="s">
        <v>4</v>
      </c>
      <c r="H462" t="s">
        <v>5</v>
      </c>
      <c r="I462" t="s">
        <v>6</v>
      </c>
      <c r="J462" t="s">
        <v>7</v>
      </c>
      <c r="K462" t="s">
        <v>8</v>
      </c>
      <c r="L462" t="s">
        <v>9</v>
      </c>
      <c r="M462" t="s">
        <v>10</v>
      </c>
      <c r="N462" t="s">
        <v>50</v>
      </c>
      <c r="Z462" s="50" t="s">
        <v>270</v>
      </c>
    </row>
    <row r="463" spans="1:26" x14ac:dyDescent="0.35">
      <c r="B463" t="s">
        <v>30</v>
      </c>
      <c r="C463" s="2">
        <f>+Uusimaa!AB129</f>
        <v>13987.028396318632</v>
      </c>
      <c r="D463" s="2">
        <f>+Uusimaa!AC129</f>
        <v>6946.1163463623416</v>
      </c>
      <c r="E463" s="2">
        <f>+Uusimaa!AD129</f>
        <v>2332.7502894968725</v>
      </c>
      <c r="F463" s="2">
        <f>+Uusimaa!AE129</f>
        <v>278.37370828056135</v>
      </c>
      <c r="G463" s="2">
        <f>+Uusimaa!AF129</f>
        <v>1319.1839035199519</v>
      </c>
      <c r="H463" s="2">
        <f>+Uusimaa!AG129</f>
        <v>131875.45630403041</v>
      </c>
      <c r="I463" s="2">
        <f>+Uusimaa!AH129</f>
        <v>24597.690663515994</v>
      </c>
      <c r="J463" s="2">
        <f>+Uusimaa!AI129</f>
        <v>2728.3385077766893</v>
      </c>
      <c r="K463" s="2">
        <f>+Uusimaa!AJ129</f>
        <v>155.04565945856174</v>
      </c>
      <c r="L463" s="2">
        <f>+Uusimaa!AK129</f>
        <v>2785.6549061471496</v>
      </c>
      <c r="M463" s="2">
        <f>+Uusimaa!AL129</f>
        <v>187005.63868490717</v>
      </c>
      <c r="Y463" t="s">
        <v>279</v>
      </c>
      <c r="Z463" s="51">
        <f>+M463</f>
        <v>187005.63868490717</v>
      </c>
    </row>
    <row r="464" spans="1:26" ht="15.5" x14ac:dyDescent="0.35">
      <c r="B464" s="5" t="s">
        <v>269</v>
      </c>
      <c r="C464" s="2">
        <f>+Uusimaa!AB130</f>
        <v>0</v>
      </c>
      <c r="D464" s="2">
        <f>+Uusimaa!AC130</f>
        <v>0</v>
      </c>
      <c r="E464" s="2">
        <f>+Uusimaa!AD130</f>
        <v>0</v>
      </c>
      <c r="F464" s="2">
        <f>+Uusimaa!AE130</f>
        <v>0</v>
      </c>
      <c r="G464" s="2">
        <f>+Uusimaa!AF130</f>
        <v>0</v>
      </c>
      <c r="H464" s="2">
        <f>+Uusimaa!AG130</f>
        <v>0</v>
      </c>
      <c r="I464" s="2">
        <f>+Uusimaa!AH130</f>
        <v>0</v>
      </c>
      <c r="J464" s="2">
        <f>+Uusimaa!AI130</f>
        <v>0</v>
      </c>
      <c r="K464" s="2">
        <f>+Uusimaa!AJ130</f>
        <v>0</v>
      </c>
      <c r="L464" s="2">
        <f>+Uusimaa!AK130</f>
        <v>0</v>
      </c>
      <c r="M464" s="2">
        <f>+Uusimaa!AL130</f>
        <v>0</v>
      </c>
      <c r="Y464" t="str">
        <f>+B467</f>
        <v>Turvepeltoa viljelyssä yhteensä 2050</v>
      </c>
      <c r="Z464" s="3">
        <f>+M467</f>
        <v>2275.2017895485419</v>
      </c>
    </row>
    <row r="465" spans="2:26" ht="15.5" x14ac:dyDescent="0.35">
      <c r="B465" s="5" t="s">
        <v>282</v>
      </c>
      <c r="C465" s="2">
        <f>+Uusimaa!AB131</f>
        <v>100.5267787320446</v>
      </c>
      <c r="D465" s="2">
        <f>+Uusimaa!AC131</f>
        <v>87.347586191810663</v>
      </c>
      <c r="E465" s="2">
        <f>+Uusimaa!AD131</f>
        <v>9.3285977301382541</v>
      </c>
      <c r="F465" s="2">
        <f>+Uusimaa!AE131</f>
        <v>0.54461272398636862</v>
      </c>
      <c r="G465" s="2">
        <f>+Uusimaa!AF131</f>
        <v>31.328860940419567</v>
      </c>
      <c r="H465" s="2">
        <f>+Uusimaa!AG131</f>
        <v>557.12922829505226</v>
      </c>
      <c r="I465" s="2">
        <f>+Uusimaa!AH131</f>
        <v>122.40855149031061</v>
      </c>
      <c r="J465" s="2">
        <f>+Uusimaa!AI131</f>
        <v>15.32886763602146</v>
      </c>
      <c r="K465" s="2">
        <f>+Uusimaa!AJ131</f>
        <v>7.8668880973393404E-2</v>
      </c>
      <c r="L465" s="2">
        <f>+Uusimaa!AK131</f>
        <v>33.735055049388897</v>
      </c>
      <c r="M465" s="2">
        <f>+Uusimaa!AL131</f>
        <v>957.75680767014603</v>
      </c>
      <c r="Y465" t="s">
        <v>280</v>
      </c>
      <c r="Z465" s="7">
        <f>+Z464/Z463</f>
        <v>1.2166487628654422E-2</v>
      </c>
    </row>
    <row r="466" spans="2:26" ht="15.5" x14ac:dyDescent="0.35">
      <c r="B466" s="5" t="s">
        <v>61</v>
      </c>
      <c r="C466" s="2">
        <f>+Uusimaa!AB132</f>
        <v>157.45249323510299</v>
      </c>
      <c r="D466" s="2">
        <f>+Uusimaa!AC132</f>
        <v>165.92182838737915</v>
      </c>
      <c r="E466" s="2">
        <f>+Uusimaa!AD132</f>
        <v>27.022600794163701</v>
      </c>
      <c r="F466" s="2">
        <f>+Uusimaa!AE132</f>
        <v>0.23031051196667807</v>
      </c>
      <c r="G466" s="2">
        <f>+Uusimaa!AF132</f>
        <v>36.624858746743413</v>
      </c>
      <c r="H466" s="2">
        <f>+Uusimaa!AG132</f>
        <v>715.69340930026908</v>
      </c>
      <c r="I466" s="2">
        <f>+Uusimaa!AH132</f>
        <v>168.19525215189847</v>
      </c>
      <c r="J466" s="2">
        <f>+Uusimaa!AI132</f>
        <v>9.1484371593080205</v>
      </c>
      <c r="K466" s="2">
        <f>+Uusimaa!AJ132</f>
        <v>0.10605806882944877</v>
      </c>
      <c r="L466" s="2">
        <f>+Uusimaa!AK132</f>
        <v>37.049733522734861</v>
      </c>
      <c r="M466" s="2">
        <f>+Uusimaa!AL132</f>
        <v>1317.444981878396</v>
      </c>
      <c r="Y466" t="s">
        <v>273</v>
      </c>
      <c r="Z466" s="51">
        <f t="shared" ref="Z466:Z471" si="17">+M468</f>
        <v>219.67257918043325</v>
      </c>
    </row>
    <row r="467" spans="2:26" ht="15.5" x14ac:dyDescent="0.35">
      <c r="B467" s="5" t="s">
        <v>62</v>
      </c>
      <c r="C467" s="2">
        <f>+Uusimaa!AB133</f>
        <v>257.97927196714761</v>
      </c>
      <c r="D467" s="2">
        <f>+Uusimaa!AC133</f>
        <v>253.2694145791898</v>
      </c>
      <c r="E467" s="2">
        <f>+Uusimaa!AD133</f>
        <v>36.351198524301957</v>
      </c>
      <c r="F467" s="2">
        <f>+Uusimaa!AE133</f>
        <v>0.77492323595304669</v>
      </c>
      <c r="G467" s="2">
        <f>+Uusimaa!AF133</f>
        <v>67.953719687162987</v>
      </c>
      <c r="H467" s="2">
        <f>+Uusimaa!AG133</f>
        <v>1272.8226375953213</v>
      </c>
      <c r="I467" s="2">
        <f>+Uusimaa!AH133</f>
        <v>290.60380364220907</v>
      </c>
      <c r="J467" s="2">
        <f>+Uusimaa!AI133</f>
        <v>24.477304795329481</v>
      </c>
      <c r="K467" s="2">
        <f>+Uusimaa!AJ133</f>
        <v>0.18472694980284216</v>
      </c>
      <c r="L467" s="2">
        <f>+Uusimaa!AK133</f>
        <v>70.784788572123759</v>
      </c>
      <c r="M467" s="2">
        <f>+Uusimaa!AL133</f>
        <v>2275.2017895485419</v>
      </c>
      <c r="Y467" t="s">
        <v>13</v>
      </c>
      <c r="Z467" s="51">
        <f t="shared" si="17"/>
        <v>700.95098545351982</v>
      </c>
    </row>
    <row r="468" spans="2:26" x14ac:dyDescent="0.35">
      <c r="B468" t="s">
        <v>12</v>
      </c>
      <c r="C468" s="2">
        <f>+Uusimaa!AB134</f>
        <v>18.507018315343032</v>
      </c>
      <c r="D468" s="2">
        <f>+Uusimaa!AC134</f>
        <v>23.260955378044819</v>
      </c>
      <c r="E468" s="2">
        <f>+Uusimaa!AD134</f>
        <v>0</v>
      </c>
      <c r="F468" s="2">
        <f>+Uusimaa!AE134</f>
        <v>0</v>
      </c>
      <c r="G468" s="2">
        <f>+Uusimaa!AF134</f>
        <v>15.242369857402149</v>
      </c>
      <c r="H468" s="2">
        <f>+Uusimaa!AG134</f>
        <v>119.09956066005671</v>
      </c>
      <c r="I468" s="2">
        <f>+Uusimaa!AH134</f>
        <v>37.225675213918841</v>
      </c>
      <c r="J468" s="2">
        <f>+Uusimaa!AI134</f>
        <v>0</v>
      </c>
      <c r="K468" s="2">
        <f>+Uusimaa!AJ134</f>
        <v>0</v>
      </c>
      <c r="L468" s="2">
        <f>+Uusimaa!AK134</f>
        <v>6.3369997556677067</v>
      </c>
      <c r="M468" s="2">
        <f>+Uusimaa!AL134</f>
        <v>219.67257918043325</v>
      </c>
      <c r="Y468" t="s">
        <v>274</v>
      </c>
      <c r="Z468" s="51">
        <f t="shared" si="17"/>
        <v>515.18197519878913</v>
      </c>
    </row>
    <row r="469" spans="2:26" x14ac:dyDescent="0.35">
      <c r="B469" t="s">
        <v>13</v>
      </c>
      <c r="C469" s="2">
        <f>+Uusimaa!AB135</f>
        <v>90.474100858840146</v>
      </c>
      <c r="D469" s="2">
        <f>+Uusimaa!AC135</f>
        <v>69.878068953448533</v>
      </c>
      <c r="E469" s="2">
        <f>+Uusimaa!AD135</f>
        <v>2.7985793190414761</v>
      </c>
      <c r="F469" s="2">
        <f>+Uusimaa!AE135</f>
        <v>0.16338381719591058</v>
      </c>
      <c r="G469" s="2">
        <f>+Uusimaa!AF135</f>
        <v>18.797316564251737</v>
      </c>
      <c r="H469" s="2">
        <f>+Uusimaa!AG135</f>
        <v>417.84692122128916</v>
      </c>
      <c r="I469" s="2">
        <f>+Uusimaa!AH135</f>
        <v>97.926841192248489</v>
      </c>
      <c r="J469" s="2">
        <f>+Uusimaa!AI135</f>
        <v>3.0657735272042923</v>
      </c>
      <c r="K469" s="2">
        <f>+Uusimaa!AJ135</f>
        <v>0</v>
      </c>
      <c r="L469" s="2">
        <f>+Uusimaa!AK135</f>
        <v>0</v>
      </c>
      <c r="M469" s="2">
        <f>+Uusimaa!AL135</f>
        <v>700.95098545351982</v>
      </c>
      <c r="N469" s="2">
        <f>+Uusimaa!AM135</f>
        <v>7.0095098545351986</v>
      </c>
      <c r="O469" s="2">
        <f>+Uusimaa!AN135</f>
        <v>3.5047549272675993</v>
      </c>
      <c r="P469" s="2"/>
      <c r="Y469" t="s">
        <v>275</v>
      </c>
      <c r="Z469" s="51">
        <f t="shared" si="17"/>
        <v>652.10297029984986</v>
      </c>
    </row>
    <row r="470" spans="2:26" x14ac:dyDescent="0.35">
      <c r="B470" t="s">
        <v>14</v>
      </c>
      <c r="C470" s="2">
        <f>+Uusimaa!AB136</f>
        <v>59.65102167900497</v>
      </c>
      <c r="D470" s="2">
        <f>+Uusimaa!AC136</f>
        <v>60.551470645500544</v>
      </c>
      <c r="E470" s="2">
        <f>+Uusimaa!AD136</f>
        <v>6.1345012115144506</v>
      </c>
      <c r="F470" s="2">
        <f>+Uusimaa!AE136</f>
        <v>0.29278744910383114</v>
      </c>
      <c r="G470" s="2">
        <f>+Uusimaa!AF136</f>
        <v>17.770163368245544</v>
      </c>
      <c r="H470" s="2">
        <f>+Uusimaa!AG136</f>
        <v>275.27259990555842</v>
      </c>
      <c r="I470" s="2">
        <f>+Uusimaa!AH136</f>
        <v>65.440166610438652</v>
      </c>
      <c r="J470" s="2">
        <f>+Uusimaa!AI136</f>
        <v>8.4683184316477842</v>
      </c>
      <c r="K470" s="2">
        <f>+Uusimaa!AJ136</f>
        <v>0.1007546742443414</v>
      </c>
      <c r="L470" s="2">
        <f>+Uusimaa!AK136</f>
        <v>21.500191223530535</v>
      </c>
      <c r="M470" s="2">
        <f>+Uusimaa!AL136</f>
        <v>515.18197519878913</v>
      </c>
      <c r="N470" s="2"/>
      <c r="O470" s="2"/>
      <c r="P470" s="2"/>
      <c r="Y470" t="s">
        <v>276</v>
      </c>
      <c r="Z470" s="51">
        <f t="shared" si="17"/>
        <v>186353.53571460734</v>
      </c>
    </row>
    <row r="471" spans="2:26" x14ac:dyDescent="0.35">
      <c r="B471" t="s">
        <v>15</v>
      </c>
      <c r="C471" s="2">
        <f>+Uusimaa!AB137</f>
        <v>48.332529154845517</v>
      </c>
      <c r="D471" s="2">
        <f>+Uusimaa!AC137</f>
        <v>55.720380355590351</v>
      </c>
      <c r="E471" s="2">
        <f>+Uusimaa!AD137</f>
        <v>6.1345012115144506</v>
      </c>
      <c r="F471" s="2">
        <f>+Uusimaa!AE137</f>
        <v>0.29278744910383114</v>
      </c>
      <c r="G471" s="2">
        <f>+Uusimaa!AF137</f>
        <v>24.127451541524923</v>
      </c>
      <c r="H471" s="2">
        <f>+Uusimaa!AG137</f>
        <v>394.37216056561516</v>
      </c>
      <c r="I471" s="2">
        <f>+Uusimaa!AH137</f>
        <v>96.545414249841954</v>
      </c>
      <c r="J471" s="2">
        <f>+Uusimaa!AI137</f>
        <v>5.4025449044434923</v>
      </c>
      <c r="K471" s="2">
        <f>+Uusimaa!AJ137</f>
        <v>8.5020898049662716E-2</v>
      </c>
      <c r="L471" s="2">
        <f>+Uusimaa!AK137</f>
        <v>21.090179969320463</v>
      </c>
      <c r="M471" s="2">
        <f>+Uusimaa!AL137</f>
        <v>652.10297029984986</v>
      </c>
      <c r="N471" s="2"/>
      <c r="O471" s="2"/>
      <c r="P471" s="2"/>
      <c r="Y471" t="s">
        <v>17</v>
      </c>
      <c r="Z471" s="7">
        <f t="shared" si="17"/>
        <v>-3.4870765121612331E-3</v>
      </c>
    </row>
    <row r="472" spans="2:26" x14ac:dyDescent="0.35">
      <c r="B472" t="s">
        <v>16</v>
      </c>
      <c r="C472" s="2">
        <f>+Uusimaa!AB138</f>
        <v>13938.695867163786</v>
      </c>
      <c r="D472" s="2">
        <f>+Uusimaa!AC138</f>
        <v>6890.3959660067512</v>
      </c>
      <c r="E472" s="2">
        <f>+Uusimaa!AD138</f>
        <v>2326.6157882853581</v>
      </c>
      <c r="F472" s="2">
        <f>+Uusimaa!AE138</f>
        <v>278.08092083145749</v>
      </c>
      <c r="G472" s="2">
        <f>+Uusimaa!AF138</f>
        <v>1295.0564519784268</v>
      </c>
      <c r="H472" s="2">
        <f>+Uusimaa!AG138</f>
        <v>131481.0841434648</v>
      </c>
      <c r="I472" s="2">
        <f>+Uusimaa!AH138</f>
        <v>24501.145249266152</v>
      </c>
      <c r="J472" s="2">
        <f>+Uusimaa!AI138</f>
        <v>2722.9359628722459</v>
      </c>
      <c r="K472" s="2">
        <f>+Uusimaa!AJ138</f>
        <v>154.96063856051208</v>
      </c>
      <c r="L472" s="2">
        <f>+Uusimaa!AK138</f>
        <v>2764.564726177829</v>
      </c>
      <c r="M472" s="2">
        <f>+Uusimaa!AL138</f>
        <v>186353.53571460734</v>
      </c>
      <c r="N472" s="2"/>
      <c r="O472" s="2"/>
      <c r="P472" s="2"/>
      <c r="Y472" t="s">
        <v>277</v>
      </c>
      <c r="Z472" s="51">
        <f>+M477</f>
        <v>794.32804560410068</v>
      </c>
    </row>
    <row r="473" spans="2:26" x14ac:dyDescent="0.35">
      <c r="B473" t="s">
        <v>17</v>
      </c>
      <c r="C473" s="2">
        <f>+Uusimaa!AB139</f>
        <v>-3.4555252041646371E-3</v>
      </c>
      <c r="D473" s="2">
        <f>+Uusimaa!AC139</f>
        <v>-8.0218034909206402E-3</v>
      </c>
      <c r="E473" s="2">
        <f>+Uusimaa!AD139</f>
        <v>-2.6297290537846377E-3</v>
      </c>
      <c r="F473" s="2">
        <f>+Uusimaa!AE139</f>
        <v>-1.0517783842170282E-3</v>
      </c>
      <c r="G473" s="2">
        <f>+Uusimaa!AF139</f>
        <v>-1.8289680064429326E-2</v>
      </c>
      <c r="H473" s="2">
        <f>+Uusimaa!AG139</f>
        <v>-2.9904894482898734E-3</v>
      </c>
      <c r="I473" s="2">
        <f>+Uusimaa!AH139</f>
        <v>-3.9249787945760655E-3</v>
      </c>
      <c r="J473" s="2">
        <f>+Uusimaa!AI139</f>
        <v>-1.9801593127261917E-3</v>
      </c>
      <c r="K473" s="2">
        <f>+Uusimaa!AJ139</f>
        <v>-5.4836038845954157E-4</v>
      </c>
      <c r="L473" s="2">
        <f>+Uusimaa!AK139</f>
        <v>-7.5709952165217672E-3</v>
      </c>
      <c r="M473" s="2">
        <f>+Uusimaa!AL139</f>
        <v>-3.4870765121612331E-3</v>
      </c>
      <c r="N473" s="2"/>
      <c r="O473" s="2"/>
      <c r="P473" s="2"/>
      <c r="Y473" t="s">
        <v>278</v>
      </c>
      <c r="Z473" s="51">
        <f>+M478</f>
        <v>421.27551767614295</v>
      </c>
    </row>
    <row r="474" spans="2:26" x14ac:dyDescent="0.35">
      <c r="B474" t="s">
        <v>18</v>
      </c>
      <c r="C474" s="2">
        <f>+Uusimaa!AB140</f>
        <v>0.75228859925453861</v>
      </c>
      <c r="D474" s="2">
        <f>+Uusimaa!AC140</f>
        <v>0.51724759863568515</v>
      </c>
      <c r="E474" s="2">
        <f>+Uusimaa!AD140</f>
        <v>2.5816308016829739</v>
      </c>
      <c r="F474" s="2">
        <f>+Uusimaa!AE140</f>
        <v>0.35556518829085021</v>
      </c>
      <c r="G474" s="2">
        <f>+Uusimaa!AF140</f>
        <v>0.78587981344658686</v>
      </c>
      <c r="H474" s="2">
        <f>+Uusimaa!AG140</f>
        <v>8.7484057483768526E-3</v>
      </c>
      <c r="I474" s="2">
        <f>+Uusimaa!AH140</f>
        <v>1.7513839241786018E-2</v>
      </c>
      <c r="J474" s="2">
        <f>+Uusimaa!AI140</f>
        <v>0.18051718970947847</v>
      </c>
      <c r="K474" s="2">
        <f>+Uusimaa!AJ140</f>
        <v>0</v>
      </c>
      <c r="L474" s="2">
        <f>+Uusimaa!AK140</f>
        <v>0</v>
      </c>
      <c r="M474" s="2">
        <f>+Uusimaa!AL140</f>
        <v>0</v>
      </c>
      <c r="N474" s="2"/>
      <c r="O474" s="2"/>
      <c r="P474" s="2"/>
      <c r="Y474" t="s">
        <v>23</v>
      </c>
      <c r="Z474" s="51">
        <f>+M479</f>
        <v>373.05252792795773</v>
      </c>
    </row>
    <row r="475" spans="2:26" x14ac:dyDescent="0.35">
      <c r="B475" t="s">
        <v>19</v>
      </c>
      <c r="C475" s="2">
        <f>+Uusimaa!AB141</f>
        <v>0.75489716543625607</v>
      </c>
      <c r="D475" s="2">
        <f>+Uusimaa!AC141</f>
        <v>0.52143041092632614</v>
      </c>
      <c r="E475" s="2">
        <f>+Uusimaa!AD141</f>
        <v>2.5884376914841809</v>
      </c>
      <c r="F475" s="2">
        <f>+Uusimaa!AE141</f>
        <v>0.35593955782385717</v>
      </c>
      <c r="G475" s="2">
        <f>+Uusimaa!AF141</f>
        <v>0.80052108803151212</v>
      </c>
      <c r="H475" s="2">
        <f>+Uusimaa!AG141</f>
        <v>8.7746462353561604E-3</v>
      </c>
      <c r="I475" s="2">
        <f>+Uusimaa!AH141</f>
        <v>1.7582851561312351E-2</v>
      </c>
      <c r="J475" s="2">
        <f>+Uusimaa!AI141</f>
        <v>0.18087535172163266</v>
      </c>
      <c r="K475" s="2">
        <f>+Uusimaa!AJ141</f>
        <v>0</v>
      </c>
      <c r="L475" s="2">
        <f>+Uusimaa!AK141</f>
        <v>0</v>
      </c>
      <c r="M475" s="2">
        <f>+Uusimaa!AL141</f>
        <v>0</v>
      </c>
      <c r="N475" s="2"/>
      <c r="O475" s="2"/>
      <c r="P475" s="2"/>
      <c r="Y475" t="s">
        <v>272</v>
      </c>
      <c r="Z475" s="7">
        <f>+M480</f>
        <v>-0.46964541915959246</v>
      </c>
    </row>
    <row r="476" spans="2:26" x14ac:dyDescent="0.35">
      <c r="B476" t="s">
        <v>20</v>
      </c>
      <c r="C476" s="2">
        <f>+Uusimaa!AB142</f>
        <v>2.6085661817174532E-3</v>
      </c>
      <c r="D476" s="2">
        <f>+Uusimaa!AC142</f>
        <v>4.1828122906409915E-3</v>
      </c>
      <c r="E476" s="2">
        <f>+Uusimaa!AD142</f>
        <v>6.8068898012070278E-3</v>
      </c>
      <c r="F476" s="2">
        <f>+Uusimaa!AE142</f>
        <v>3.7436953300695741E-4</v>
      </c>
      <c r="G476" s="2">
        <f>+Uusimaa!AF142</f>
        <v>1.4641274584925257E-2</v>
      </c>
      <c r="H476" s="2">
        <f>+Uusimaa!AG142</f>
        <v>2.6240486979307864E-5</v>
      </c>
      <c r="I476" s="2">
        <f>+Uusimaa!AH142</f>
        <v>6.9012319526332716E-5</v>
      </c>
      <c r="J476" s="2">
        <f>+Uusimaa!AI142</f>
        <v>3.5816201215418952E-4</v>
      </c>
      <c r="K476" s="2">
        <f>+Uusimaa!AJ142</f>
        <v>0</v>
      </c>
      <c r="L476" s="2">
        <f>+Uusimaa!AK142</f>
        <v>0</v>
      </c>
      <c r="M476" s="2">
        <f>+Uusimaa!AL142</f>
        <v>0</v>
      </c>
      <c r="N476" s="2"/>
      <c r="O476" s="2"/>
      <c r="P476" s="2"/>
      <c r="Y476" t="str">
        <f>+B486</f>
        <v>Muutosprosentti turvepeltojen khk-päästöissä</v>
      </c>
      <c r="Z476" s="7">
        <f>+M486/100</f>
        <v>-0.24359941913748948</v>
      </c>
    </row>
    <row r="477" spans="2:26" x14ac:dyDescent="0.35">
      <c r="B477" t="s">
        <v>21</v>
      </c>
      <c r="C477" s="2">
        <f>+Uusimaa!AB143</f>
        <v>103.49294433178382</v>
      </c>
      <c r="D477" s="2">
        <f>+Uusimaa!AC143</f>
        <v>19.966184278993904</v>
      </c>
      <c r="E477" s="2">
        <f>+Uusimaa!AD143</f>
        <v>7.3893473242157999</v>
      </c>
      <c r="F477" s="2">
        <f>+Uusimaa!AE143</f>
        <v>0.65135174418117414</v>
      </c>
      <c r="G477" s="2">
        <f>+Uusimaa!AF143</f>
        <v>14.061305303590371</v>
      </c>
      <c r="H477" s="2">
        <f>+Uusimaa!AG143</f>
        <v>573.45462761661179</v>
      </c>
      <c r="I477" s="2">
        <f>+Uusimaa!AH143</f>
        <v>74.430435016845522</v>
      </c>
      <c r="J477" s="2">
        <f>+Uusimaa!AI143</f>
        <v>0.88184998787825852</v>
      </c>
      <c r="K477" s="2">
        <f>+Uusimaa!AJ143</f>
        <v>0</v>
      </c>
      <c r="L477" s="2">
        <f>+Uusimaa!AK143</f>
        <v>0</v>
      </c>
      <c r="M477" s="2">
        <f>+Uusimaa!AL143</f>
        <v>794.32804560410068</v>
      </c>
      <c r="N477" s="2"/>
      <c r="O477" s="2"/>
      <c r="P477" s="2"/>
    </row>
    <row r="478" spans="2:26" x14ac:dyDescent="0.35">
      <c r="B478" t="s">
        <v>22</v>
      </c>
      <c r="C478" s="2">
        <f>+Uusimaa!AB144</f>
        <v>35.703796313824505</v>
      </c>
      <c r="D478" s="2">
        <f>+Uusimaa!AC144</f>
        <v>14.266087300933433</v>
      </c>
      <c r="E478" s="2">
        <f>+Uusimaa!AD144</f>
        <v>4.1497093587496607</v>
      </c>
      <c r="F478" s="2">
        <f>+Uusimaa!AE144</f>
        <v>0.29533741318985213</v>
      </c>
      <c r="G478" s="2">
        <f>+Uusimaa!AF144</f>
        <v>7.3348966325509757</v>
      </c>
      <c r="H478" s="2">
        <f>+Uusimaa!AG144</f>
        <v>334.27753697703133</v>
      </c>
      <c r="I478" s="2">
        <f>+Uusimaa!AH144</f>
        <v>24.481710298062122</v>
      </c>
      <c r="J478" s="2">
        <f>+Uusimaa!AI144</f>
        <v>0.76644338180107308</v>
      </c>
      <c r="K478" s="2">
        <f>+Uusimaa!AJ144</f>
        <v>0</v>
      </c>
      <c r="L478" s="2">
        <f>+Uusimaa!AK144</f>
        <v>0</v>
      </c>
      <c r="M478" s="2">
        <f>+Uusimaa!AL144</f>
        <v>421.27551767614295</v>
      </c>
      <c r="N478" s="2"/>
      <c r="O478" s="2"/>
      <c r="P478" s="2"/>
    </row>
    <row r="479" spans="2:26" x14ac:dyDescent="0.35">
      <c r="B479" t="s">
        <v>23</v>
      </c>
      <c r="C479" s="2">
        <f>+Uusimaa!AB145</f>
        <v>67.78914801795932</v>
      </c>
      <c r="D479" s="2">
        <f>+Uusimaa!AC145</f>
        <v>5.7000969780604702</v>
      </c>
      <c r="E479" s="2">
        <f>+Uusimaa!AD145</f>
        <v>3.2396379654661391</v>
      </c>
      <c r="F479" s="2">
        <f>+Uusimaa!AE145</f>
        <v>0.35601433099132201</v>
      </c>
      <c r="G479" s="2">
        <f>+Uusimaa!AF145</f>
        <v>6.7264086710393958</v>
      </c>
      <c r="H479" s="2">
        <f>+Uusimaa!AG145</f>
        <v>239.17709063958046</v>
      </c>
      <c r="I479" s="2">
        <f>+Uusimaa!AH145</f>
        <v>49.948724718783396</v>
      </c>
      <c r="J479" s="2">
        <f>+Uusimaa!AI145</f>
        <v>0.11540660607718545</v>
      </c>
      <c r="K479" s="2">
        <f>+Uusimaa!AJ145</f>
        <v>0</v>
      </c>
      <c r="L479" s="2">
        <f>+Uusimaa!AK145</f>
        <v>0</v>
      </c>
      <c r="M479" s="2">
        <f>+Uusimaa!AL145</f>
        <v>373.05252792795773</v>
      </c>
      <c r="N479" s="2">
        <f>+Uusimaa!AM145</f>
        <v>3.7305252792795773</v>
      </c>
      <c r="O479" s="2">
        <f>+Uusimaa!AN145</f>
        <v>1.8652626396397887</v>
      </c>
      <c r="P479" s="2"/>
    </row>
    <row r="480" spans="2:26" x14ac:dyDescent="0.35">
      <c r="B480" t="s">
        <v>53</v>
      </c>
      <c r="C480" s="16">
        <f>+Uusimaa!AB146</f>
        <v>-0.6550122663496446</v>
      </c>
      <c r="D480" s="16">
        <f>+Uusimaa!AC146</f>
        <v>-0.28548754726547571</v>
      </c>
      <c r="E480" s="16">
        <f>+Uusimaa!AD146</f>
        <v>-0.43842004216657232</v>
      </c>
      <c r="F480" s="16">
        <f>+Uusimaa!AE146</f>
        <v>-0.5465776888935393</v>
      </c>
      <c r="G480" s="16">
        <f>+Uusimaa!AF146</f>
        <v>-0.47836303428543686</v>
      </c>
      <c r="H480" s="16">
        <f>+Uusimaa!AG146</f>
        <v>-0.41708110654481356</v>
      </c>
      <c r="I480" s="16">
        <f>+Uusimaa!AH146</f>
        <v>-0.67107930656966752</v>
      </c>
      <c r="J480" s="16">
        <f>+Uusimaa!AI146</f>
        <v>-0.13086875053982266</v>
      </c>
      <c r="K480" s="16">
        <f>+Uusimaa!AJ146</f>
        <v>0</v>
      </c>
      <c r="L480" s="16">
        <f>+Uusimaa!AK146</f>
        <v>0</v>
      </c>
      <c r="M480" s="16">
        <f>+Uusimaa!AL146</f>
        <v>-0.46964541915959246</v>
      </c>
      <c r="N480" s="2"/>
      <c r="O480" s="2"/>
      <c r="P480" s="2"/>
    </row>
    <row r="481" spans="1:27" x14ac:dyDescent="0.35">
      <c r="N481" s="2">
        <f>+Uusimaa!AM147</f>
        <v>10.740035133814775</v>
      </c>
      <c r="O481" s="2">
        <f>+Uusimaa!AN147</f>
        <v>5.3700175669073875</v>
      </c>
      <c r="P481" s="2">
        <f>+Uusimaa!AO147</f>
        <v>5.3700175669073875</v>
      </c>
    </row>
    <row r="482" spans="1:27" x14ac:dyDescent="0.35">
      <c r="C482" t="s">
        <v>0</v>
      </c>
      <c r="D482" t="s">
        <v>1</v>
      </c>
      <c r="E482" t="s">
        <v>2</v>
      </c>
      <c r="F482" t="s">
        <v>3</v>
      </c>
      <c r="G482" t="s">
        <v>4</v>
      </c>
      <c r="H482" t="s">
        <v>5</v>
      </c>
      <c r="I482" t="s">
        <v>6</v>
      </c>
      <c r="J482" t="s">
        <v>7</v>
      </c>
      <c r="K482" t="s">
        <v>8</v>
      </c>
      <c r="L482" t="s">
        <v>9</v>
      </c>
      <c r="M482" t="s">
        <v>10</v>
      </c>
      <c r="N482" t="s">
        <v>51</v>
      </c>
      <c r="O482" t="s">
        <v>52</v>
      </c>
    </row>
    <row r="483" spans="1:27" x14ac:dyDescent="0.35">
      <c r="B483" t="s">
        <v>25</v>
      </c>
      <c r="C483" s="2">
        <f>+Uusimaa!AB149</f>
        <v>7.4844112424965274</v>
      </c>
      <c r="D483" s="2">
        <f>+Uusimaa!AC149</f>
        <v>6.5313972072696842</v>
      </c>
      <c r="E483" s="2">
        <f>+Uusimaa!AD149</f>
        <v>0.98267343634970694</v>
      </c>
      <c r="F483" s="2">
        <f>+Uusimaa!AE149</f>
        <v>2.5886598340637907E-2</v>
      </c>
      <c r="G483" s="2">
        <f>+Uusimaa!AF149</f>
        <v>1.8394560452149782</v>
      </c>
      <c r="H483" s="2">
        <f>+Uusimaa!AG149</f>
        <v>37.555112216049153</v>
      </c>
      <c r="I483" s="2">
        <f>+Uusimaa!AH149</f>
        <v>8.0093994412236817</v>
      </c>
      <c r="J483" s="2">
        <f>+Uusimaa!AI149</f>
        <v>0.62075111976201969</v>
      </c>
      <c r="K483" s="2">
        <f>+Uusimaa!AJ149</f>
        <v>4.6181737450710541E-3</v>
      </c>
      <c r="L483" s="2">
        <f>+Uusimaa!AK149</f>
        <v>1.7696197143030941</v>
      </c>
      <c r="M483" s="2">
        <f>+Uusimaa!AL149</f>
        <v>64.823325194754545</v>
      </c>
      <c r="N483" s="2">
        <f>+Uusimaa!AM149</f>
        <v>64.823325194754545</v>
      </c>
      <c r="O483" s="2">
        <f>+Uusimaa!AN149</f>
        <v>64.823325194754545</v>
      </c>
    </row>
    <row r="484" spans="1:27" x14ac:dyDescent="0.35">
      <c r="B484" t="s">
        <v>26</v>
      </c>
      <c r="C484" s="2">
        <f>+Uusimaa!AB150</f>
        <v>5.2765318625725017</v>
      </c>
      <c r="D484" s="2">
        <f>+Uusimaa!AC150</f>
        <v>5.2638745296376088</v>
      </c>
      <c r="E484" s="2">
        <f>+Uusimaa!AD150</f>
        <v>0.92229126350463075</v>
      </c>
      <c r="F484" s="2">
        <f>+Uusimaa!AE150</f>
        <v>2.0692616858765583E-2</v>
      </c>
      <c r="G484" s="2">
        <f>+Uusimaa!AF150</f>
        <v>1.2488866559992196</v>
      </c>
      <c r="H484" s="2">
        <f>+Uusimaa!AG150</f>
        <v>28.364681762919204</v>
      </c>
      <c r="I484" s="2">
        <f>+Uusimaa!AH150</f>
        <v>5.7116789274071484</v>
      </c>
      <c r="J484" s="2">
        <f>+Uusimaa!AI150</f>
        <v>0.58893931842920488</v>
      </c>
      <c r="K484" s="2">
        <f>+Uusimaa!AJ150</f>
        <v>4.6181737450710541E-3</v>
      </c>
      <c r="L484" s="2">
        <f>+Uusimaa!AK150</f>
        <v>1.6302057196784048</v>
      </c>
      <c r="M484" s="2">
        <f>+Uusimaa!AL150</f>
        <v>49.032400830751762</v>
      </c>
      <c r="N484" s="2">
        <f>+Uusimaa!AM150</f>
        <v>54.402418397659147</v>
      </c>
      <c r="O484" s="2">
        <f>+Uusimaa!AN150</f>
        <v>59.77243596456654</v>
      </c>
    </row>
    <row r="485" spans="1:27" x14ac:dyDescent="0.35">
      <c r="B485" t="s">
        <v>27</v>
      </c>
      <c r="C485" s="2">
        <f>+Uusimaa!AB151</f>
        <v>-2.2078793799240257</v>
      </c>
      <c r="D485" s="2">
        <f>+Uusimaa!AC151</f>
        <v>-1.2675226776320754</v>
      </c>
      <c r="E485" s="2">
        <f>+Uusimaa!AD151</f>
        <v>-6.0382172845076187E-2</v>
      </c>
      <c r="F485" s="2">
        <f>+Uusimaa!AE151</f>
        <v>-5.1939814818723236E-3</v>
      </c>
      <c r="G485" s="2">
        <f>+Uusimaa!AF151</f>
        <v>-0.59056938921575863</v>
      </c>
      <c r="H485" s="2">
        <f>+Uusimaa!AG151</f>
        <v>-9.1904304531299488</v>
      </c>
      <c r="I485" s="2">
        <f>+Uusimaa!AH151</f>
        <v>-2.2977205138165333</v>
      </c>
      <c r="J485" s="2">
        <f>+Uusimaa!AI151</f>
        <v>-3.1811801332814804E-2</v>
      </c>
      <c r="K485" s="2">
        <f>+Uusimaa!AJ151</f>
        <v>0</v>
      </c>
      <c r="L485" s="2">
        <f>+Uusimaa!AK151</f>
        <v>-0.13941399462468929</v>
      </c>
      <c r="M485" s="2">
        <f>+Uusimaa!AL151</f>
        <v>-15.790924364002795</v>
      </c>
      <c r="N485" s="2">
        <f>+Uusimaa!AM151</f>
        <v>-10.420906797095398</v>
      </c>
      <c r="O485" s="2">
        <f>+Uusimaa!AN151</f>
        <v>-5.0508892301880053</v>
      </c>
    </row>
    <row r="486" spans="1:27" x14ac:dyDescent="0.35">
      <c r="B486" t="s">
        <v>281</v>
      </c>
      <c r="C486" s="2">
        <f>+Uusimaa!AB152</f>
        <v>-29.499706902630827</v>
      </c>
      <c r="D486" s="2">
        <f>+Uusimaa!AC152</f>
        <v>-19.406608378086027</v>
      </c>
      <c r="E486" s="2">
        <f>+Uusimaa!AD152</f>
        <v>-6.1446835348857238</v>
      </c>
      <c r="F486" s="2">
        <f>+Uusimaa!AE152</f>
        <v>-20.064364631943882</v>
      </c>
      <c r="G486" s="2">
        <f>+Uusimaa!AF152</f>
        <v>-32.10565377476788</v>
      </c>
      <c r="H486" s="2">
        <f>+Uusimaa!AG152</f>
        <v>-24.471849265843556</v>
      </c>
      <c r="I486" s="2">
        <f>+Uusimaa!AH152</f>
        <v>-28.687800261157733</v>
      </c>
      <c r="J486" s="2">
        <f>+Uusimaa!AI152</f>
        <v>-5.1247271764907403</v>
      </c>
      <c r="K486" s="2">
        <f>+Uusimaa!AJ152</f>
        <v>0</v>
      </c>
      <c r="L486" s="2">
        <f>+Uusimaa!AK152</f>
        <v>-7.8781895057940661</v>
      </c>
      <c r="M486" s="2">
        <f>+Uusimaa!AL152</f>
        <v>-24.359941913748948</v>
      </c>
      <c r="N486" s="2">
        <f>+Uusimaa!AM152</f>
        <v>-16.075859678266937</v>
      </c>
      <c r="O486" s="2">
        <f>+Uusimaa!AN152</f>
        <v>-7.7917774427849302</v>
      </c>
    </row>
    <row r="488" spans="1:27" x14ac:dyDescent="0.35">
      <c r="Q488">
        <v>135</v>
      </c>
      <c r="S488">
        <v>154</v>
      </c>
    </row>
    <row r="489" spans="1:27" x14ac:dyDescent="0.35">
      <c r="A489" t="s">
        <v>49</v>
      </c>
      <c r="Q489">
        <f>+Q488/3</f>
        <v>45</v>
      </c>
      <c r="S489">
        <f>+S488/3</f>
        <v>51.333333333333336</v>
      </c>
      <c r="Y489" t="str">
        <f>+A489</f>
        <v>KOKO MAA</v>
      </c>
    </row>
    <row r="490" spans="1:27" ht="15.5" x14ac:dyDescent="0.35">
      <c r="C490" t="s">
        <v>0</v>
      </c>
      <c r="D490" t="s">
        <v>1</v>
      </c>
      <c r="E490" t="s">
        <v>2</v>
      </c>
      <c r="F490" t="s">
        <v>3</v>
      </c>
      <c r="G490" t="s">
        <v>4</v>
      </c>
      <c r="H490" t="s">
        <v>5</v>
      </c>
      <c r="I490" t="s">
        <v>6</v>
      </c>
      <c r="J490" t="s">
        <v>7</v>
      </c>
      <c r="K490" t="s">
        <v>8</v>
      </c>
      <c r="L490" t="s">
        <v>9</v>
      </c>
      <c r="M490" t="s">
        <v>10</v>
      </c>
      <c r="N490" s="4" t="s">
        <v>50</v>
      </c>
      <c r="O490" s="4"/>
      <c r="Z490" s="50" t="s">
        <v>270</v>
      </c>
      <c r="AA490" t="s">
        <v>271</v>
      </c>
    </row>
    <row r="491" spans="1:27" ht="15.5" x14ac:dyDescent="0.35">
      <c r="B491" t="s">
        <v>30</v>
      </c>
      <c r="C491" s="3">
        <f>+C4+C31+C58+C85+C112+C139+C166+C193+C220+C247+C274+C301+C328+C355+C382+C409+C436+C463</f>
        <v>432209.02879232063</v>
      </c>
      <c r="D491" s="3">
        <f t="shared" ref="D491:M491" si="18">+D4+D31+D58+D85+D112+D139+D166+D193+D220+D247+D274+D301+D328+D355+D382+D409+D436+D463</f>
        <v>247257.25672951931</v>
      </c>
      <c r="E491" s="3">
        <f t="shared" si="18"/>
        <v>88934.466969239191</v>
      </c>
      <c r="F491" s="3">
        <f t="shared" si="18"/>
        <v>46462.185095991372</v>
      </c>
      <c r="G491" s="3">
        <f t="shared" si="18"/>
        <v>22345.388547473696</v>
      </c>
      <c r="H491" s="3">
        <f t="shared" si="18"/>
        <v>986104.68133488076</v>
      </c>
      <c r="I491" s="3">
        <f t="shared" si="18"/>
        <v>381269.20056108368</v>
      </c>
      <c r="J491" s="3">
        <f t="shared" si="18"/>
        <v>24898.334299799764</v>
      </c>
      <c r="K491" s="3">
        <f t="shared" si="18"/>
        <v>5558.3513611282706</v>
      </c>
      <c r="L491" s="3">
        <f t="shared" si="18"/>
        <v>61875.606898092643</v>
      </c>
      <c r="M491" s="3">
        <f t="shared" si="18"/>
        <v>2296914.5005895291</v>
      </c>
      <c r="N491" s="5"/>
      <c r="O491" s="5"/>
      <c r="Y491" t="s">
        <v>279</v>
      </c>
      <c r="Z491" s="51">
        <f>+M491</f>
        <v>2296914.5005895291</v>
      </c>
    </row>
    <row r="492" spans="1:27" ht="15.5" x14ac:dyDescent="0.35">
      <c r="B492" s="5" t="s">
        <v>269</v>
      </c>
      <c r="C492" s="3">
        <f>+C5+C32+C59+C86+C113+C140+C167+C194+C221+C248+C275+C302+C329+C356+C383+C410+C437+C464</f>
        <v>0</v>
      </c>
      <c r="D492" s="3">
        <f t="shared" ref="D492:L492" si="19">+D5+D32+D59+D86+D113+D140+D167+D194+D221+D248+D275+D302+D329+D356+D383+D410+D437+D464</f>
        <v>0</v>
      </c>
      <c r="E492" s="3">
        <f t="shared" si="19"/>
        <v>0</v>
      </c>
      <c r="F492" s="3">
        <f t="shared" si="19"/>
        <v>0</v>
      </c>
      <c r="G492" s="3">
        <f t="shared" si="19"/>
        <v>0</v>
      </c>
      <c r="H492" s="3">
        <f t="shared" si="19"/>
        <v>0</v>
      </c>
      <c r="I492" s="3">
        <f t="shared" si="19"/>
        <v>0</v>
      </c>
      <c r="J492" s="3">
        <f t="shared" si="19"/>
        <v>0</v>
      </c>
      <c r="K492" s="3">
        <f t="shared" si="19"/>
        <v>0</v>
      </c>
      <c r="L492" s="3">
        <f t="shared" si="19"/>
        <v>0</v>
      </c>
      <c r="M492" s="3">
        <f>+M5+M32+M59+M86+M113+M140+M167+M194+M221+M248+M275+M302+M329+M356+M383+M410+M437+M464</f>
        <v>0</v>
      </c>
      <c r="N492" s="5"/>
      <c r="O492" s="5"/>
      <c r="R492" s="3">
        <f>SUM(C492:L492)</f>
        <v>0</v>
      </c>
      <c r="Y492" t="str">
        <f>+B495</f>
        <v>Turvepeltoa viljelyssä yhteensä 2050</v>
      </c>
      <c r="Z492" s="3">
        <f>+M495</f>
        <v>267895.23755986989</v>
      </c>
    </row>
    <row r="493" spans="1:27" ht="15.5" x14ac:dyDescent="0.35">
      <c r="B493" s="5" t="s">
        <v>282</v>
      </c>
      <c r="C493" s="3">
        <f t="shared" ref="C493:M493" si="20">+C6+C33+C60+C87+C114+C141+C168+C195+C222+C249+C276+C303+C330+C357+C384+C411+C438+C465</f>
        <v>22819.757418414098</v>
      </c>
      <c r="D493" s="3">
        <f t="shared" si="20"/>
        <v>11368.075614836484</v>
      </c>
      <c r="E493" s="3">
        <f t="shared" si="20"/>
        <v>1807.0234275734995</v>
      </c>
      <c r="F493" s="3">
        <f t="shared" si="20"/>
        <v>779.71781522080528</v>
      </c>
      <c r="G493" s="3">
        <f t="shared" si="20"/>
        <v>920.80344849212213</v>
      </c>
      <c r="H493" s="3">
        <f t="shared" si="20"/>
        <v>18111.495836391452</v>
      </c>
      <c r="I493" s="3">
        <f t="shared" si="20"/>
        <v>11705.934267993285</v>
      </c>
      <c r="J493" s="3">
        <f t="shared" si="20"/>
        <v>676.54705082579221</v>
      </c>
      <c r="K493" s="3">
        <f t="shared" si="20"/>
        <v>182.93503601152418</v>
      </c>
      <c r="L493" s="3">
        <f t="shared" si="20"/>
        <v>2868.7284386898573</v>
      </c>
      <c r="M493" s="3">
        <f t="shared" si="20"/>
        <v>71243.028716617657</v>
      </c>
      <c r="N493" s="5"/>
      <c r="O493" s="5"/>
      <c r="R493" s="3">
        <f t="shared" ref="R493:R494" si="21">SUM(C493:L493)</f>
        <v>71241.018354448912</v>
      </c>
      <c r="Y493" t="s">
        <v>280</v>
      </c>
      <c r="Z493" s="7">
        <f>+Z492/Z491</f>
        <v>0.11663265545631392</v>
      </c>
    </row>
    <row r="494" spans="1:27" ht="15.5" x14ac:dyDescent="0.35">
      <c r="B494" s="5" t="s">
        <v>61</v>
      </c>
      <c r="C494" s="3">
        <f t="shared" ref="C494:M494" si="22">+C7+C34+C61+C88+C115+C142+C169+C196+C223+C250+C277+C304+C331+C358+C385+C412+C439+C466</f>
        <v>65676.255116988585</v>
      </c>
      <c r="D494" s="3">
        <f t="shared" si="22"/>
        <v>36347.573218738587</v>
      </c>
      <c r="E494" s="3">
        <f t="shared" si="22"/>
        <v>3535.5682870215842</v>
      </c>
      <c r="F494" s="3">
        <f t="shared" si="22"/>
        <v>1628.4068418335219</v>
      </c>
      <c r="G494" s="3">
        <f t="shared" si="22"/>
        <v>2979.2176671302186</v>
      </c>
      <c r="H494" s="3">
        <f t="shared" si="22"/>
        <v>43552.778503461755</v>
      </c>
      <c r="I494" s="3">
        <f t="shared" si="22"/>
        <v>33581.740227196489</v>
      </c>
      <c r="J494" s="3">
        <f t="shared" si="22"/>
        <v>2144.2258073236771</v>
      </c>
      <c r="K494" s="3">
        <f t="shared" si="22"/>
        <v>495.4705004914602</v>
      </c>
      <c r="L494" s="3">
        <f t="shared" si="22"/>
        <v>6710.972673066296</v>
      </c>
      <c r="M494" s="3">
        <f t="shared" si="22"/>
        <v>196652.20884325219</v>
      </c>
      <c r="N494" s="5"/>
      <c r="O494" s="5"/>
      <c r="R494" s="3">
        <f t="shared" si="21"/>
        <v>196652.20884325219</v>
      </c>
      <c r="Y494" t="s">
        <v>273</v>
      </c>
      <c r="Z494" s="51">
        <f>+M496</f>
        <v>52133.823988738797</v>
      </c>
    </row>
    <row r="495" spans="1:27" ht="15.5" x14ac:dyDescent="0.35">
      <c r="B495" s="5" t="s">
        <v>62</v>
      </c>
      <c r="C495" s="3">
        <f>+C8+C35+C62+C89+C116+C143+C170+C197+C224+C251+C278+C305+C332+C359+C386+C413+C440+C467</f>
        <v>88496.012535402668</v>
      </c>
      <c r="D495" s="3">
        <f t="shared" ref="D495:L495" si="23">+D8+D35+D62+D89+D116+D143+D170+D197+D224+D251+D278+D305+D332+D359+D386+D413+D440+D467</f>
        <v>47715.648833575062</v>
      </c>
      <c r="E495" s="3">
        <f t="shared" si="23"/>
        <v>5342.5917145950843</v>
      </c>
      <c r="F495" s="3">
        <f t="shared" si="23"/>
        <v>2394.4292348344766</v>
      </c>
      <c r="G495" s="3">
        <f t="shared" si="23"/>
        <v>3900.0211156223418</v>
      </c>
      <c r="H495" s="3">
        <f t="shared" si="23"/>
        <v>61664.274339853211</v>
      </c>
      <c r="I495" s="3">
        <f t="shared" si="23"/>
        <v>45287.674495189778</v>
      </c>
      <c r="J495" s="3">
        <f t="shared" si="23"/>
        <v>2820.7728581494703</v>
      </c>
      <c r="K495" s="3">
        <f t="shared" si="23"/>
        <v>678.40553650298466</v>
      </c>
      <c r="L495" s="3">
        <f t="shared" si="23"/>
        <v>9579.701111756156</v>
      </c>
      <c r="M495" s="3">
        <f>+M8+M35+M62+M89+M116+M143+M170+M197+M224+M251+M278+M305+M332+M359+M386+M413+M440+M467</f>
        <v>267895.23755986989</v>
      </c>
      <c r="N495" s="5"/>
      <c r="O495" s="5"/>
      <c r="Q495" s="3">
        <f>+M492+M493+M494</f>
        <v>267895.23755986983</v>
      </c>
      <c r="R495" s="3">
        <f>SUM(C495:L495)</f>
        <v>267879.53177548124</v>
      </c>
      <c r="S495" t="s">
        <v>59</v>
      </c>
      <c r="Y495" t="s">
        <v>13</v>
      </c>
      <c r="Z495" s="51">
        <f>+M497</f>
        <v>25643.83869985889</v>
      </c>
    </row>
    <row r="496" spans="1:27" ht="15.5" x14ac:dyDescent="0.35">
      <c r="B496" t="s">
        <v>12</v>
      </c>
      <c r="C496" s="3">
        <f t="shared" ref="C496:M496" si="24">+C9+C36+C63+C90+C117+C144+C171+C198+C225+C252+C279+C306+C333+C360+C387+C414+C441+C468</f>
        <v>16815.781296894969</v>
      </c>
      <c r="D496" s="3">
        <f t="shared" si="24"/>
        <v>9063.6422816018203</v>
      </c>
      <c r="E496" s="3">
        <f t="shared" si="24"/>
        <v>812.78194439986123</v>
      </c>
      <c r="F496" s="3">
        <f t="shared" si="24"/>
        <v>405.44145443742428</v>
      </c>
      <c r="G496" s="3">
        <f t="shared" si="24"/>
        <v>817.00617031782019</v>
      </c>
      <c r="H496" s="3">
        <f t="shared" si="24"/>
        <v>11274.499362534032</v>
      </c>
      <c r="I496" s="3">
        <f t="shared" si="24"/>
        <v>9958.4952455380881</v>
      </c>
      <c r="J496" s="3">
        <f t="shared" si="24"/>
        <v>938.39790538553063</v>
      </c>
      <c r="K496" s="3">
        <f t="shared" si="24"/>
        <v>0</v>
      </c>
      <c r="L496" s="3">
        <f t="shared" si="24"/>
        <v>2047.7783276292491</v>
      </c>
      <c r="M496" s="3">
        <f t="shared" si="24"/>
        <v>52133.823988738797</v>
      </c>
      <c r="N496" s="5"/>
      <c r="O496" s="5"/>
      <c r="R496" s="3">
        <f>SUM(C496:L496)</f>
        <v>52133.82398873879</v>
      </c>
      <c r="S496" s="3">
        <f>+M496+M497+M498</f>
        <v>131159.77093211401</v>
      </c>
      <c r="T496" t="s">
        <v>58</v>
      </c>
      <c r="Y496" t="s">
        <v>274</v>
      </c>
      <c r="Z496" s="51">
        <f>+M498</f>
        <v>53382.108243516319</v>
      </c>
    </row>
    <row r="497" spans="2:26" ht="15.5" x14ac:dyDescent="0.35">
      <c r="B497" t="s">
        <v>13</v>
      </c>
      <c r="C497" s="3">
        <f t="shared" ref="C497:M497" si="25">+C10+C37+C64+C91+C118+C145+C172+C199+C226+C253+C280+C307+C334+C361+C388+C415+C442+C469</f>
        <v>10236.522195548212</v>
      </c>
      <c r="D497" s="3">
        <f t="shared" si="25"/>
        <v>5619.9463413282574</v>
      </c>
      <c r="E497" s="3">
        <f t="shared" si="25"/>
        <v>488.44382159077384</v>
      </c>
      <c r="F497" s="3">
        <f t="shared" si="25"/>
        <v>229.33046397362776</v>
      </c>
      <c r="G497" s="3">
        <f t="shared" si="25"/>
        <v>313.06346211261712</v>
      </c>
      <c r="H497" s="3">
        <f t="shared" si="25"/>
        <v>5576.2236583378144</v>
      </c>
      <c r="I497" s="3">
        <f t="shared" si="25"/>
        <v>2750.0758729479612</v>
      </c>
      <c r="J497" s="3">
        <f t="shared" si="25"/>
        <v>106.88041684676284</v>
      </c>
      <c r="K497" s="3">
        <f t="shared" si="25"/>
        <v>0</v>
      </c>
      <c r="L497" s="3">
        <f t="shared" si="25"/>
        <v>322.79179247114513</v>
      </c>
      <c r="M497" s="3">
        <f t="shared" si="25"/>
        <v>25643.83869985889</v>
      </c>
      <c r="N497" s="6">
        <f>10*M497/1000</f>
        <v>256.4383869985889</v>
      </c>
      <c r="O497" s="6">
        <f>5*M497/1000</f>
        <v>128.21919349929445</v>
      </c>
      <c r="Y497" t="s">
        <v>275</v>
      </c>
      <c r="Z497" s="51">
        <f>+M499</f>
        <v>90427.410562575897</v>
      </c>
    </row>
    <row r="498" spans="2:26" ht="15.5" x14ac:dyDescent="0.35">
      <c r="B498" t="s">
        <v>57</v>
      </c>
      <c r="C498" s="3">
        <f t="shared" ref="C498:M498" si="26">+C11+C38+C65+C92+C119+C146+C173+C200+C227+C254+C281+C308+C335+C362+C389+C416+C443+C470</f>
        <v>18849.123782385588</v>
      </c>
      <c r="D498" s="3">
        <f t="shared" si="26"/>
        <v>10362.013433806313</v>
      </c>
      <c r="E498" s="3">
        <f t="shared" si="26"/>
        <v>789.51221729435736</v>
      </c>
      <c r="F498" s="3">
        <f t="shared" si="26"/>
        <v>355.18584730681278</v>
      </c>
      <c r="G498" s="3">
        <f t="shared" si="26"/>
        <v>777.61290629764392</v>
      </c>
      <c r="H498" s="3">
        <f t="shared" si="26"/>
        <v>9885.0537616666188</v>
      </c>
      <c r="I498" s="3">
        <f t="shared" si="26"/>
        <v>9464.1439272371426</v>
      </c>
      <c r="J498" s="3">
        <f t="shared" si="26"/>
        <v>496.04717155573798</v>
      </c>
      <c r="K498" s="3">
        <f t="shared" si="26"/>
        <v>160.84168572450491</v>
      </c>
      <c r="L498" s="3">
        <f t="shared" si="26"/>
        <v>2240.6294639770949</v>
      </c>
      <c r="M498" s="3">
        <f t="shared" si="26"/>
        <v>53382.108243516319</v>
      </c>
      <c r="N498" s="6"/>
      <c r="O498" s="6"/>
      <c r="Y498" t="s">
        <v>276</v>
      </c>
      <c r="Z498" s="51">
        <f>+M500</f>
        <v>2205574.7834646502</v>
      </c>
    </row>
    <row r="499" spans="2:26" ht="15.5" x14ac:dyDescent="0.35">
      <c r="B499" t="s">
        <v>54</v>
      </c>
      <c r="C499" s="3">
        <f>+C12+C39+C66+C93+C120+C147+C174+C201+C228+C255+C282+C309+C336+C363+C390+C417+C444+C471</f>
        <v>27546.647902373534</v>
      </c>
      <c r="D499" s="3">
        <f t="shared" ref="D499:L499" si="27">+D12+D39+D66+D93+D120+D147+D174+D201+D228+D255+D282+D309+D336+D363+D390+D417+D444+D471</f>
        <v>14817.235461905108</v>
      </c>
      <c r="E499" s="3">
        <f t="shared" si="27"/>
        <v>1636.68548316641</v>
      </c>
      <c r="F499" s="3">
        <f t="shared" si="27"/>
        <v>770.6060665674795</v>
      </c>
      <c r="G499" s="3">
        <f t="shared" si="27"/>
        <v>1276.6726215833671</v>
      </c>
      <c r="H499" s="3">
        <f t="shared" si="27"/>
        <v>21652.424477437027</v>
      </c>
      <c r="I499" s="3">
        <f t="shared" si="27"/>
        <v>18201.243227004361</v>
      </c>
      <c r="J499" s="3">
        <f t="shared" si="27"/>
        <v>1337.5026446023951</v>
      </c>
      <c r="K499" s="3">
        <f t="shared" si="27"/>
        <v>139.15492444912414</v>
      </c>
      <c r="L499" s="3">
        <f t="shared" si="27"/>
        <v>3961.5443157903992</v>
      </c>
      <c r="M499" s="3">
        <f>+M12+M39+M66+M93+M120+M147+M174+M201+M228+M255+M282+M309+M336+M363+M390+M417+M444+M471</f>
        <v>90427.410562575897</v>
      </c>
      <c r="N499" s="6"/>
      <c r="O499" s="6"/>
      <c r="Q499" s="3">
        <f>+M499-M498-M496</f>
        <v>-15088.521669679219</v>
      </c>
      <c r="Y499" t="s">
        <v>17</v>
      </c>
      <c r="Z499" s="7">
        <f>+M501/100</f>
        <v>-3.976626779161152E-2</v>
      </c>
    </row>
    <row r="500" spans="2:26" ht="15.5" x14ac:dyDescent="0.35">
      <c r="B500" t="s">
        <v>55</v>
      </c>
      <c r="C500" s="3">
        <f t="shared" ref="C500:M500" si="28">+C13+C40+C67+C94+C121+C148+C175+C202+C229+C256+C283+C310+C337+C364+C391+C418+C445+C472</f>
        <v>404662.38088994712</v>
      </c>
      <c r="D500" s="3">
        <f t="shared" si="28"/>
        <v>232440.02126761421</v>
      </c>
      <c r="E500" s="3">
        <f t="shared" si="28"/>
        <v>87297.781486072781</v>
      </c>
      <c r="F500" s="3">
        <f t="shared" si="28"/>
        <v>45691.57902942389</v>
      </c>
      <c r="G500" s="3">
        <f t="shared" si="28"/>
        <v>21068.715925890323</v>
      </c>
      <c r="H500" s="3">
        <f t="shared" si="28"/>
        <v>964452.25685744372</v>
      </c>
      <c r="I500" s="3">
        <f t="shared" si="28"/>
        <v>363067.95733407937</v>
      </c>
      <c r="J500" s="3">
        <f t="shared" si="28"/>
        <v>23560.831655197369</v>
      </c>
      <c r="K500" s="3">
        <f t="shared" si="28"/>
        <v>5419.1964366791472</v>
      </c>
      <c r="L500" s="3">
        <f t="shared" si="28"/>
        <v>57914.062582302242</v>
      </c>
      <c r="M500" s="3">
        <f t="shared" si="28"/>
        <v>2205574.7834646502</v>
      </c>
      <c r="N500" s="6"/>
      <c r="O500" s="6"/>
      <c r="Q500" s="3">
        <f>+M500+M499</f>
        <v>2296002.194027226</v>
      </c>
      <c r="R500" s="3">
        <f>+M491-Q500</f>
        <v>912.30656230309978</v>
      </c>
      <c r="Y500" t="s">
        <v>277</v>
      </c>
      <c r="Z500" s="51">
        <f>+M505</f>
        <v>89788.67711978477</v>
      </c>
    </row>
    <row r="501" spans="2:26" ht="15.5" x14ac:dyDescent="0.35">
      <c r="B501" t="s">
        <v>56</v>
      </c>
      <c r="C501" s="2">
        <f>+(C500/C491-1)*100</f>
        <v>-6.3734549875888558</v>
      </c>
      <c r="D501" s="2">
        <f t="shared" ref="D501:M501" si="29">+(D500/D491-1)*100</f>
        <v>-5.9926392688704926</v>
      </c>
      <c r="E501" s="2">
        <f t="shared" si="29"/>
        <v>-1.8403275343546022</v>
      </c>
      <c r="F501" s="2">
        <f t="shared" si="29"/>
        <v>-1.6585661328140322</v>
      </c>
      <c r="G501" s="2">
        <f t="shared" si="29"/>
        <v>-5.7133605838673551</v>
      </c>
      <c r="H501" s="2">
        <f t="shared" si="29"/>
        <v>-2.1957531372963746</v>
      </c>
      <c r="I501" s="2">
        <f t="shared" si="29"/>
        <v>-4.7738561625798699</v>
      </c>
      <c r="J501" s="2">
        <f t="shared" si="29"/>
        <v>-5.3718559181412884</v>
      </c>
      <c r="K501" s="2">
        <f t="shared" si="29"/>
        <v>-2.5035287517498173</v>
      </c>
      <c r="L501" s="2">
        <f t="shared" si="29"/>
        <v>-6.4024330659333213</v>
      </c>
      <c r="M501" s="2">
        <f t="shared" si="29"/>
        <v>-3.976626779161152</v>
      </c>
      <c r="N501" s="6"/>
      <c r="O501" s="6"/>
      <c r="Y501" t="s">
        <v>278</v>
      </c>
      <c r="Z501" s="51">
        <f>+M506</f>
        <v>33402.09842207317</v>
      </c>
    </row>
    <row r="502" spans="2:26" ht="15.5" x14ac:dyDescent="0.35">
      <c r="B502" t="s">
        <v>18</v>
      </c>
      <c r="N502" s="6"/>
      <c r="O502" s="6"/>
      <c r="Y502" t="s">
        <v>23</v>
      </c>
      <c r="Z502" s="51">
        <f>+M507</f>
        <v>56386.578697711615</v>
      </c>
    </row>
    <row r="503" spans="2:26" ht="15.5" x14ac:dyDescent="0.35">
      <c r="B503" t="s">
        <v>19</v>
      </c>
      <c r="N503" s="6"/>
      <c r="O503" s="6"/>
      <c r="Y503" t="s">
        <v>272</v>
      </c>
      <c r="Z503" s="7">
        <f>+M508</f>
        <v>-0.62799208660227535</v>
      </c>
    </row>
    <row r="504" spans="2:26" ht="15.5" x14ac:dyDescent="0.35">
      <c r="B504" t="s">
        <v>20</v>
      </c>
      <c r="N504" s="6"/>
      <c r="O504" s="6"/>
      <c r="Y504" t="str">
        <f>+B514</f>
        <v>Muutosprosentti turvepeltojen khk-päästöissä</v>
      </c>
      <c r="Z504" s="7">
        <f>+M514/100</f>
        <v>-0.28614975640749518</v>
      </c>
    </row>
    <row r="505" spans="2:26" ht="15.5" x14ac:dyDescent="0.35">
      <c r="B505" t="s">
        <v>21</v>
      </c>
      <c r="C505" s="3">
        <f t="shared" ref="C505:L505" si="30">+C18+C45+C72+C99+C126+C153+C180+C207+C234+C261+C288+C315+C342+C369+C396+C423+C450+C477</f>
        <v>26547.08544032769</v>
      </c>
      <c r="D505" s="3">
        <f t="shared" si="30"/>
        <v>13187.325177947179</v>
      </c>
      <c r="E505" s="3">
        <f t="shared" si="30"/>
        <v>4186.7972821399262</v>
      </c>
      <c r="F505" s="3">
        <f t="shared" si="30"/>
        <v>1661.9212333148746</v>
      </c>
      <c r="G505" s="3">
        <f t="shared" si="30"/>
        <v>517.51740485334676</v>
      </c>
      <c r="H505" s="3">
        <f t="shared" si="30"/>
        <v>34074.252453742913</v>
      </c>
      <c r="I505" s="3">
        <f t="shared" si="30"/>
        <v>9301.2257288182718</v>
      </c>
      <c r="J505" s="3">
        <f t="shared" si="30"/>
        <v>287.22395936174104</v>
      </c>
      <c r="K505" s="3">
        <f t="shared" si="30"/>
        <v>25.328439278831294</v>
      </c>
      <c r="L505" s="3">
        <f t="shared" si="30"/>
        <v>0</v>
      </c>
      <c r="M505" s="3">
        <f>SUM(C505:L505)</f>
        <v>89788.67711978477</v>
      </c>
      <c r="N505" s="6"/>
      <c r="O505" s="6"/>
      <c r="R505" s="3">
        <f>SUM(C505:L505)</f>
        <v>89788.67711978477</v>
      </c>
    </row>
    <row r="506" spans="2:26" ht="15.5" x14ac:dyDescent="0.35">
      <c r="B506" t="s">
        <v>22</v>
      </c>
      <c r="C506" s="3">
        <f t="shared" ref="C506:L506" si="31">+C19+C46+C73+C100+C127+C154+C181+C208+C235+C262+C289+C316+C343+C370+C397+C424+C451+C478</f>
        <v>11355.398821700101</v>
      </c>
      <c r="D506" s="3">
        <f t="shared" si="31"/>
        <v>5215.414272314606</v>
      </c>
      <c r="E506" s="3">
        <f t="shared" si="31"/>
        <v>1870.7248511806999</v>
      </c>
      <c r="F506" s="3">
        <f t="shared" si="31"/>
        <v>691.55855763924887</v>
      </c>
      <c r="G506" s="3">
        <f t="shared" si="31"/>
        <v>287.96933629960057</v>
      </c>
      <c r="H506" s="3">
        <f t="shared" si="31"/>
        <v>11313.283994257612</v>
      </c>
      <c r="I506" s="3">
        <f t="shared" si="31"/>
        <v>2576.2849856326561</v>
      </c>
      <c r="J506" s="3">
        <f t="shared" si="31"/>
        <v>71.985482278703827</v>
      </c>
      <c r="K506" s="3">
        <f t="shared" si="31"/>
        <v>1.9247950030767695</v>
      </c>
      <c r="L506" s="3">
        <f t="shared" si="31"/>
        <v>17.553325766862958</v>
      </c>
      <c r="M506" s="3">
        <f t="shared" ref="M506:M507" si="32">SUM(C506:L506)</f>
        <v>33402.09842207317</v>
      </c>
      <c r="N506" s="6"/>
      <c r="O506" s="6"/>
      <c r="R506" s="3">
        <f t="shared" ref="R506:R507" si="33">SUM(C506:L506)</f>
        <v>33402.09842207317</v>
      </c>
    </row>
    <row r="507" spans="2:26" ht="15.5" x14ac:dyDescent="0.35">
      <c r="B507" t="s">
        <v>23</v>
      </c>
      <c r="C507" s="3">
        <f t="shared" ref="C507:L507" si="34">+C20+C47+C74+C101+C128+C155+C182+C209+C236+C263+C290+C317+C344+C371+C398+C425+C452+C479</f>
        <v>15191.686618627587</v>
      </c>
      <c r="D507" s="3">
        <f t="shared" si="34"/>
        <v>7971.9109056325751</v>
      </c>
      <c r="E507" s="3">
        <f t="shared" si="34"/>
        <v>2316.072430959226</v>
      </c>
      <c r="F507" s="3">
        <f t="shared" si="34"/>
        <v>970.36267567562584</v>
      </c>
      <c r="G507" s="3">
        <f t="shared" si="34"/>
        <v>229.54806855374616</v>
      </c>
      <c r="H507" s="3">
        <f t="shared" si="34"/>
        <v>22760.968459485302</v>
      </c>
      <c r="I507" s="3">
        <f t="shared" si="34"/>
        <v>6724.9407431856134</v>
      </c>
      <c r="J507" s="3">
        <f t="shared" si="34"/>
        <v>215.23847708303722</v>
      </c>
      <c r="K507" s="3">
        <f t="shared" si="34"/>
        <v>23.403644275754527</v>
      </c>
      <c r="L507" s="3">
        <f t="shared" si="34"/>
        <v>-17.553325766862958</v>
      </c>
      <c r="M507" s="3">
        <f t="shared" si="32"/>
        <v>56386.578697711615</v>
      </c>
      <c r="N507" s="6">
        <f>10*M507/1000</f>
        <v>563.86578697711616</v>
      </c>
      <c r="O507" s="6">
        <f>5*M507/1000</f>
        <v>281.93289348855808</v>
      </c>
      <c r="R507" s="3">
        <f t="shared" si="33"/>
        <v>56386.578697711615</v>
      </c>
    </row>
    <row r="508" spans="2:26" ht="15.5" x14ac:dyDescent="0.35">
      <c r="B508" t="s">
        <v>53</v>
      </c>
      <c r="C508" s="7">
        <f>-C507/C505</f>
        <v>-0.57225440633682101</v>
      </c>
      <c r="D508" s="7">
        <f t="shared" ref="D508:M508" si="35">-D507/D505</f>
        <v>-0.60451310618803833</v>
      </c>
      <c r="E508" s="7">
        <f t="shared" si="35"/>
        <v>-0.55318475552641311</v>
      </c>
      <c r="F508" s="7">
        <f t="shared" si="35"/>
        <v>-0.58388006376218959</v>
      </c>
      <c r="G508" s="7">
        <f t="shared" si="35"/>
        <v>-0.44355622902923453</v>
      </c>
      <c r="H508" s="7">
        <f t="shared" si="35"/>
        <v>-0.66798144699973028</v>
      </c>
      <c r="I508" s="7">
        <f t="shared" si="35"/>
        <v>-0.7230166151488534</v>
      </c>
      <c r="J508" s="7">
        <f t="shared" si="35"/>
        <v>-0.74937507846257878</v>
      </c>
      <c r="K508" s="7">
        <f t="shared" si="35"/>
        <v>-0.92400656898408073</v>
      </c>
      <c r="L508" s="7">
        <v>0</v>
      </c>
      <c r="M508" s="7">
        <f t="shared" si="35"/>
        <v>-0.62799208660227535</v>
      </c>
      <c r="N508" s="6"/>
      <c r="O508" s="6"/>
    </row>
    <row r="509" spans="2:26" x14ac:dyDescent="0.35">
      <c r="N509" s="2">
        <f>+N497+N507</f>
        <v>820.304173975705</v>
      </c>
      <c r="O509" s="2">
        <f>+O497+O507</f>
        <v>410.1520869878525</v>
      </c>
      <c r="P509" s="2">
        <f>+N509-O509</f>
        <v>410.1520869878525</v>
      </c>
    </row>
    <row r="510" spans="2:26" ht="15.5" x14ac:dyDescent="0.35">
      <c r="C510" t="s">
        <v>0</v>
      </c>
      <c r="D510" t="s">
        <v>1</v>
      </c>
      <c r="E510" t="s">
        <v>2</v>
      </c>
      <c r="F510" t="s">
        <v>3</v>
      </c>
      <c r="G510" t="s">
        <v>4</v>
      </c>
      <c r="H510" t="s">
        <v>5</v>
      </c>
      <c r="I510" t="s">
        <v>6</v>
      </c>
      <c r="J510" t="s">
        <v>7</v>
      </c>
      <c r="K510" t="s">
        <v>8</v>
      </c>
      <c r="L510" t="s">
        <v>9</v>
      </c>
      <c r="M510" t="s">
        <v>10</v>
      </c>
      <c r="N510" s="4" t="s">
        <v>51</v>
      </c>
      <c r="O510" s="4" t="s">
        <v>52</v>
      </c>
    </row>
    <row r="511" spans="2:26" x14ac:dyDescent="0.35">
      <c r="B511" t="s">
        <v>25</v>
      </c>
      <c r="C511" s="3">
        <f>+C24+C51+C78+C105+C132+C159+C186+C213+C240+C267+C294+C321+C348+C375+C402+C429+C456+C483</f>
        <v>2510.3329456007982</v>
      </c>
      <c r="D511" s="3">
        <f t="shared" ref="D511:L511" si="36">+D24+D51+D78+D105+D132+D159+D186+D213+D240+D267+D294+D321+D348+D375+D402+D429+D456+D483</f>
        <v>1344.2831018978611</v>
      </c>
      <c r="E511" s="3">
        <f t="shared" si="36"/>
        <v>183.31820745652661</v>
      </c>
      <c r="F511" s="3">
        <f t="shared" si="36"/>
        <v>76.681619144708776</v>
      </c>
      <c r="G511" s="3">
        <f t="shared" si="36"/>
        <v>104.94313553664213</v>
      </c>
      <c r="H511" s="3">
        <f t="shared" si="36"/>
        <v>1942.9749427426971</v>
      </c>
      <c r="I511" s="3">
        <f t="shared" si="36"/>
        <v>1247.4990439229437</v>
      </c>
      <c r="J511" s="3">
        <f t="shared" si="36"/>
        <v>74.113271471274743</v>
      </c>
      <c r="K511" s="3">
        <f t="shared" si="36"/>
        <v>17.500448797803564</v>
      </c>
      <c r="L511" s="3">
        <f t="shared" si="36"/>
        <v>244.87725350246433</v>
      </c>
      <c r="M511" s="2">
        <f>SUM(C511:L511)</f>
        <v>7746.5239700737211</v>
      </c>
      <c r="N511" s="2">
        <f>+M511</f>
        <v>7746.5239700737211</v>
      </c>
      <c r="O511" s="3">
        <f>+M511</f>
        <v>7746.5239700737211</v>
      </c>
    </row>
    <row r="512" spans="2:26" x14ac:dyDescent="0.35">
      <c r="B512" t="s">
        <v>26</v>
      </c>
      <c r="C512" s="3">
        <f t="shared" ref="C512:L512" si="37">+C25+C52+C79+C106+C133+C160+C187+C214+C241+C268+C295+C322+C349+C376+C403+C430+C457+C484</f>
        <v>1811.5839635492655</v>
      </c>
      <c r="D512" s="3">
        <f t="shared" si="37"/>
        <v>973.72398161861679</v>
      </c>
      <c r="E512" s="3">
        <f t="shared" si="37"/>
        <v>124.28903949179741</v>
      </c>
      <c r="F512" s="3">
        <f t="shared" si="37"/>
        <v>53.661065152335112</v>
      </c>
      <c r="G512" s="3">
        <f t="shared" si="37"/>
        <v>79.218034950647677</v>
      </c>
      <c r="H512" s="3">
        <f t="shared" si="37"/>
        <v>1307.707461823617</v>
      </c>
      <c r="I512" s="3">
        <f t="shared" si="37"/>
        <v>917.03895902678482</v>
      </c>
      <c r="J512" s="3">
        <f t="shared" si="37"/>
        <v>49.820962408585629</v>
      </c>
      <c r="K512" s="3">
        <f t="shared" si="37"/>
        <v>17.154372156762577</v>
      </c>
      <c r="L512" s="3">
        <f t="shared" si="37"/>
        <v>195.66018285389185</v>
      </c>
      <c r="M512" s="3">
        <f>SUM(C512:L512)</f>
        <v>5529.8580230323032</v>
      </c>
      <c r="N512" s="2">
        <f>+M512+P509</f>
        <v>5940.0101100201555</v>
      </c>
      <c r="O512" s="2">
        <f>+M512+N509</f>
        <v>6350.1621970080087</v>
      </c>
    </row>
    <row r="513" spans="2:15" x14ac:dyDescent="0.35">
      <c r="B513" t="s">
        <v>27</v>
      </c>
      <c r="C513" s="3">
        <f>+C512-C511</f>
        <v>-698.74898205153272</v>
      </c>
      <c r="D513" s="3">
        <f t="shared" ref="D513:L513" si="38">+D512-D511</f>
        <v>-370.55912027924433</v>
      </c>
      <c r="E513" s="3">
        <f t="shared" si="38"/>
        <v>-59.029167964729197</v>
      </c>
      <c r="F513" s="3">
        <f t="shared" si="38"/>
        <v>-23.020553992373664</v>
      </c>
      <c r="G513" s="3">
        <f t="shared" si="38"/>
        <v>-25.725100585994454</v>
      </c>
      <c r="H513" s="3">
        <f t="shared" si="38"/>
        <v>-635.26748091908007</v>
      </c>
      <c r="I513" s="3">
        <f t="shared" si="38"/>
        <v>-330.46008489615883</v>
      </c>
      <c r="J513" s="3">
        <f t="shared" si="38"/>
        <v>-24.292309062689114</v>
      </c>
      <c r="K513" s="3">
        <f t="shared" si="38"/>
        <v>-0.34607664104098745</v>
      </c>
      <c r="L513" s="3">
        <f t="shared" si="38"/>
        <v>-49.217070648572474</v>
      </c>
      <c r="M513" s="3">
        <f>+M512-M511</f>
        <v>-2216.6659470414179</v>
      </c>
      <c r="N513" s="2">
        <f>+N512-N511</f>
        <v>-1806.5138600535656</v>
      </c>
      <c r="O513" s="2">
        <f>+O512-O511</f>
        <v>-1396.3617730657124</v>
      </c>
    </row>
    <row r="514" spans="2:15" x14ac:dyDescent="0.35">
      <c r="B514" t="s">
        <v>281</v>
      </c>
      <c r="C514" s="2">
        <f>100*C513/C511</f>
        <v>-27.834912626870736</v>
      </c>
      <c r="D514" s="2">
        <f t="shared" ref="D514:M514" si="39">100*D513/D511</f>
        <v>-27.56555667151423</v>
      </c>
      <c r="E514" s="2">
        <f t="shared" si="39"/>
        <v>-32.200384666497349</v>
      </c>
      <c r="F514" s="2">
        <f t="shared" si="39"/>
        <v>-30.02095449879678</v>
      </c>
      <c r="G514" s="2">
        <f t="shared" si="39"/>
        <v>-24.513371412475315</v>
      </c>
      <c r="H514" s="2">
        <f t="shared" si="39"/>
        <v>-32.695608519909094</v>
      </c>
      <c r="I514" s="2">
        <f t="shared" si="39"/>
        <v>-26.489806666061934</v>
      </c>
      <c r="J514" s="2">
        <f t="shared" si="39"/>
        <v>-32.777272653662941</v>
      </c>
      <c r="K514" s="2">
        <f t="shared" si="39"/>
        <v>-1.9775300910249949</v>
      </c>
      <c r="L514" s="2">
        <v>0</v>
      </c>
      <c r="M514" s="2">
        <f t="shared" si="39"/>
        <v>-28.614975640749517</v>
      </c>
      <c r="N514" s="2">
        <f>100*N513/N511</f>
        <v>-23.320315886615319</v>
      </c>
      <c r="O514" s="2">
        <f>100*O513/O511</f>
        <v>-18.025656132481107</v>
      </c>
    </row>
    <row r="518" spans="2:15" x14ac:dyDescent="0.35">
      <c r="C518" t="s">
        <v>25</v>
      </c>
      <c r="D518" t="s">
        <v>26</v>
      </c>
      <c r="E518" t="s">
        <v>27</v>
      </c>
      <c r="F518" t="s">
        <v>28</v>
      </c>
    </row>
    <row r="519" spans="2:15" x14ac:dyDescent="0.35">
      <c r="B519" t="s">
        <v>0</v>
      </c>
      <c r="C519" s="3">
        <v>2510.3329456007982</v>
      </c>
      <c r="D519" s="3">
        <v>1811.5839635492655</v>
      </c>
      <c r="E519" s="2">
        <v>-698.74898205153272</v>
      </c>
      <c r="F519" s="2">
        <v>-27.834912626870736</v>
      </c>
    </row>
    <row r="520" spans="2:15" x14ac:dyDescent="0.35">
      <c r="B520" t="s">
        <v>1</v>
      </c>
      <c r="C520" s="3">
        <v>1344.2831018978611</v>
      </c>
      <c r="D520" s="3">
        <v>973.72398161861679</v>
      </c>
      <c r="E520" s="2">
        <v>-370.55912027924433</v>
      </c>
      <c r="F520" s="2">
        <v>-27.56555667151423</v>
      </c>
    </row>
    <row r="521" spans="2:15" x14ac:dyDescent="0.35">
      <c r="B521" t="s">
        <v>2</v>
      </c>
      <c r="C521" s="3">
        <v>183.31820745652661</v>
      </c>
      <c r="D521" s="3">
        <v>124.28903949179741</v>
      </c>
      <c r="E521" s="2">
        <v>-59.029167964729197</v>
      </c>
      <c r="F521" s="2">
        <v>-32.200384666497349</v>
      </c>
    </row>
    <row r="522" spans="2:15" x14ac:dyDescent="0.35">
      <c r="B522" t="s">
        <v>3</v>
      </c>
      <c r="C522" s="3">
        <v>76.681619144708776</v>
      </c>
      <c r="D522" s="3">
        <v>53.661065152335112</v>
      </c>
      <c r="E522" s="2">
        <v>-23.020553992373664</v>
      </c>
      <c r="F522" s="2">
        <v>-30.02095449879678</v>
      </c>
    </row>
    <row r="523" spans="2:15" x14ac:dyDescent="0.35">
      <c r="B523" t="s">
        <v>4</v>
      </c>
      <c r="C523" s="3">
        <v>104.94313553664213</v>
      </c>
      <c r="D523" s="3">
        <v>79.218034950647677</v>
      </c>
      <c r="E523" s="2">
        <v>-25.725100585994454</v>
      </c>
      <c r="F523" s="2">
        <v>-24.513371412475315</v>
      </c>
    </row>
    <row r="524" spans="2:15" x14ac:dyDescent="0.35">
      <c r="B524" t="s">
        <v>5</v>
      </c>
      <c r="C524" s="3">
        <v>1942.9749427426971</v>
      </c>
      <c r="D524" s="3">
        <v>1307.707461823617</v>
      </c>
      <c r="E524" s="2">
        <v>-635.26748091908007</v>
      </c>
      <c r="F524" s="2">
        <v>-32.695608519909094</v>
      </c>
    </row>
    <row r="525" spans="2:15" x14ac:dyDescent="0.35">
      <c r="B525" t="s">
        <v>6</v>
      </c>
      <c r="C525" s="3">
        <v>1247.4990439229437</v>
      </c>
      <c r="D525" s="3">
        <v>917.03895902678482</v>
      </c>
      <c r="E525" s="2">
        <v>-330.46008489615883</v>
      </c>
      <c r="F525" s="2">
        <v>-26.489806666061934</v>
      </c>
    </row>
    <row r="526" spans="2:15" x14ac:dyDescent="0.35">
      <c r="B526" t="s">
        <v>7</v>
      </c>
      <c r="C526" s="3">
        <v>74.113271471274743</v>
      </c>
      <c r="D526" s="3">
        <v>49.820962408585629</v>
      </c>
      <c r="E526" s="2">
        <v>-24.292309062689114</v>
      </c>
      <c r="F526" s="2">
        <v>-32.777272653662941</v>
      </c>
    </row>
    <row r="527" spans="2:15" x14ac:dyDescent="0.35">
      <c r="B527" t="s">
        <v>8</v>
      </c>
      <c r="C527" s="3">
        <v>17.500448797803564</v>
      </c>
      <c r="D527" s="3">
        <v>17.154372156762577</v>
      </c>
      <c r="E527" s="2">
        <v>-0.34607664104098745</v>
      </c>
      <c r="F527" s="2">
        <v>-1.9775300910249949</v>
      </c>
    </row>
    <row r="528" spans="2:15" x14ac:dyDescent="0.35">
      <c r="B528" t="s">
        <v>9</v>
      </c>
      <c r="C528" s="3">
        <v>244.87725350246433</v>
      </c>
      <c r="D528" s="3">
        <v>195.66018285389185</v>
      </c>
      <c r="E528">
        <v>-49.217070648572474</v>
      </c>
      <c r="F528" s="2">
        <v>0</v>
      </c>
      <c r="I528" t="str">
        <f>+C518</f>
        <v>Kasvihuonekaasupäästöt turvepelloilta 2022, kt CO2 ekv.</v>
      </c>
      <c r="J528" t="str">
        <f t="shared" ref="J528:L528" si="40">+D518</f>
        <v>Kasvihuonekaasupäästöt turvepelloilta muutosten jälkeen, kt CO2 ekv.</v>
      </c>
      <c r="K528" t="str">
        <f t="shared" si="40"/>
        <v>Kasvihuonekaasupäästöjen muutos, kt CO2 ekv.</v>
      </c>
      <c r="L528" t="str">
        <f t="shared" si="40"/>
        <v>Muutosprosentti turvepeltojen päästöissä</v>
      </c>
    </row>
    <row r="529" spans="2:13" x14ac:dyDescent="0.35">
      <c r="B529" t="s">
        <v>10</v>
      </c>
      <c r="C529" s="3">
        <v>7746.5239700737211</v>
      </c>
      <c r="D529" s="3">
        <v>5529.8580230323032</v>
      </c>
      <c r="E529">
        <v>-2216.6659470414179</v>
      </c>
      <c r="F529" s="2">
        <v>-28.614975640749517</v>
      </c>
      <c r="H529" t="str">
        <f>+B529</f>
        <v>Yhteensä</v>
      </c>
      <c r="I529" s="3">
        <f t="shared" ref="I529:K531" si="41">+C529</f>
        <v>7746.5239700737211</v>
      </c>
      <c r="J529" s="3">
        <f t="shared" si="41"/>
        <v>5529.8580230323032</v>
      </c>
      <c r="K529" s="3">
        <f t="shared" si="41"/>
        <v>-2216.6659470414179</v>
      </c>
      <c r="L529" s="7">
        <f>+F529/100</f>
        <v>-0.28614975640749518</v>
      </c>
      <c r="M529" s="2"/>
    </row>
    <row r="530" spans="2:13" x14ac:dyDescent="0.35">
      <c r="B530" t="s">
        <v>51</v>
      </c>
      <c r="C530" s="3">
        <v>7746.5239700737211</v>
      </c>
      <c r="D530" s="3">
        <v>5940.0101100201555</v>
      </c>
      <c r="E530">
        <v>-1806.5138600535656</v>
      </c>
      <c r="F530" s="2">
        <v>-23.320315886615319</v>
      </c>
      <c r="H530" t="str">
        <f t="shared" ref="H530:H531" si="42">+B530</f>
        <v>hs1</v>
      </c>
      <c r="I530" s="3">
        <f t="shared" si="41"/>
        <v>7746.5239700737211</v>
      </c>
      <c r="J530" s="3">
        <f t="shared" si="41"/>
        <v>5940.0101100201555</v>
      </c>
      <c r="K530" s="3">
        <f t="shared" si="41"/>
        <v>-1806.5138600535656</v>
      </c>
      <c r="L530" s="7">
        <f t="shared" ref="L530:L531" si="43">+F530/100</f>
        <v>-0.2332031588661532</v>
      </c>
      <c r="M530" s="2"/>
    </row>
    <row r="531" spans="2:13" x14ac:dyDescent="0.35">
      <c r="B531" t="s">
        <v>52</v>
      </c>
      <c r="C531" s="3">
        <v>7746.5239700737211</v>
      </c>
      <c r="D531" s="3">
        <v>6350.1621970080087</v>
      </c>
      <c r="E531">
        <v>-1396.3617730657124</v>
      </c>
      <c r="F531" s="2">
        <v>-18.025656132481107</v>
      </c>
      <c r="H531" t="str">
        <f t="shared" si="42"/>
        <v>hs2</v>
      </c>
      <c r="I531" s="3">
        <f t="shared" si="41"/>
        <v>7746.5239700737211</v>
      </c>
      <c r="J531" s="3">
        <f t="shared" si="41"/>
        <v>6350.1621970080087</v>
      </c>
      <c r="K531" s="3">
        <f t="shared" si="41"/>
        <v>-1396.3617730657124</v>
      </c>
      <c r="L531" s="7">
        <f t="shared" si="43"/>
        <v>-0.18025656132481108</v>
      </c>
      <c r="M531" s="2"/>
    </row>
  </sheetData>
  <phoneticPr fontId="10"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4532B-75E2-4B60-92B5-45675B93703A}">
  <dimension ref="A2:AZ152"/>
  <sheetViews>
    <sheetView zoomScale="50" zoomScaleNormal="50" workbookViewId="0">
      <selection activeCell="O3" sqref="O3"/>
    </sheetView>
  </sheetViews>
  <sheetFormatPr defaultRowHeight="14.5" x14ac:dyDescent="0.35"/>
  <cols>
    <col min="1" max="1" width="68.54296875" customWidth="1"/>
    <col min="27" max="27" width="69.08984375" customWidth="1"/>
  </cols>
  <sheetData>
    <row r="2" spans="1:25" x14ac:dyDescent="0.35">
      <c r="N2">
        <f>+Koko_maa!N1</f>
        <v>0</v>
      </c>
      <c r="O2" t="s">
        <v>186</v>
      </c>
    </row>
    <row r="3" spans="1:25" x14ac:dyDescent="0.35">
      <c r="A3" s="8" t="s">
        <v>64</v>
      </c>
      <c r="O3" t="s">
        <v>304</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72</v>
      </c>
    </row>
    <row r="7" spans="1:25" ht="15.5" x14ac:dyDescent="0.35">
      <c r="A7" s="4" t="s">
        <v>73</v>
      </c>
    </row>
    <row r="8" spans="1:25" ht="15.5" x14ac:dyDescent="0.35">
      <c r="A8" s="4" t="s">
        <v>74</v>
      </c>
    </row>
    <row r="9" spans="1:25" ht="15.5" x14ac:dyDescent="0.35">
      <c r="A9" s="4" t="s">
        <v>75</v>
      </c>
    </row>
    <row r="10" spans="1:25" ht="15.5" x14ac:dyDescent="0.35">
      <c r="A10" s="4" t="s">
        <v>76</v>
      </c>
    </row>
    <row r="11" spans="1:25" ht="15.5" x14ac:dyDescent="0.35">
      <c r="A11" s="4" t="s">
        <v>77</v>
      </c>
    </row>
    <row r="12" spans="1:25" ht="15.5" x14ac:dyDescent="0.35">
      <c r="A12" s="4" t="s">
        <v>78</v>
      </c>
      <c r="F12" s="9"/>
    </row>
    <row r="13" spans="1:25" ht="15.5" x14ac:dyDescent="0.35">
      <c r="A13" s="4" t="s">
        <v>79</v>
      </c>
    </row>
    <row r="14" spans="1:25" ht="15.5" x14ac:dyDescent="0.35">
      <c r="A14" s="22"/>
      <c r="B14" s="24"/>
      <c r="C14" s="24"/>
      <c r="D14" s="24"/>
      <c r="E14" s="22" t="s">
        <v>72</v>
      </c>
      <c r="F14" s="22" t="s">
        <v>73</v>
      </c>
      <c r="G14" s="22" t="s">
        <v>80</v>
      </c>
      <c r="H14" s="22" t="s">
        <v>75</v>
      </c>
      <c r="I14" s="22" t="s">
        <v>76</v>
      </c>
      <c r="J14" s="22" t="s">
        <v>77</v>
      </c>
      <c r="K14" s="22" t="s">
        <v>78</v>
      </c>
      <c r="L14" s="22" t="s">
        <v>79</v>
      </c>
      <c r="M14" s="22" t="s">
        <v>81</v>
      </c>
      <c r="N14" s="22" t="s">
        <v>9</v>
      </c>
      <c r="O14" s="24"/>
    </row>
    <row r="15" spans="1:25" ht="15.5" x14ac:dyDescent="0.35">
      <c r="A15" s="22" t="s">
        <v>82</v>
      </c>
      <c r="B15" s="24"/>
      <c r="C15" s="24"/>
      <c r="D15" s="24"/>
      <c r="E15" s="53">
        <v>16259.513999999999</v>
      </c>
      <c r="F15" s="53">
        <v>9973.634</v>
      </c>
      <c r="G15" s="53">
        <v>1951.6980000000001</v>
      </c>
      <c r="H15" s="53">
        <v>2255.7600000000002</v>
      </c>
      <c r="I15" s="53">
        <v>716.88</v>
      </c>
      <c r="J15" s="53">
        <v>149.82599999999999</v>
      </c>
      <c r="K15" s="53">
        <v>278.23799999999989</v>
      </c>
      <c r="L15" s="53">
        <v>173.08199999999999</v>
      </c>
      <c r="M15" s="53">
        <v>13.2</v>
      </c>
      <c r="N15" s="54">
        <v>0</v>
      </c>
      <c r="O15" s="26">
        <v>31771.832000000002</v>
      </c>
    </row>
    <row r="16" spans="1:25" ht="15.5" x14ac:dyDescent="0.35">
      <c r="A16" s="55" t="s">
        <v>65</v>
      </c>
      <c r="B16" s="26"/>
      <c r="C16" s="26"/>
      <c r="D16" s="26"/>
      <c r="E16" s="26">
        <v>18037.215189177201</v>
      </c>
      <c r="F16" s="26">
        <v>10768.738512361848</v>
      </c>
      <c r="G16" s="26">
        <v>429.10321834758736</v>
      </c>
      <c r="H16" s="26">
        <v>611.64986700319878</v>
      </c>
      <c r="I16" s="26">
        <v>889.21423128110871</v>
      </c>
      <c r="J16" s="26">
        <v>12513.66823441998</v>
      </c>
      <c r="K16" s="26">
        <v>15529.470811627474</v>
      </c>
      <c r="L16" s="26">
        <v>1355.964916041215</v>
      </c>
      <c r="M16" s="26">
        <v>171.87144460830274</v>
      </c>
      <c r="N16" s="26">
        <v>5089.1681975030133</v>
      </c>
      <c r="O16" s="26">
        <v>65396.064622370934</v>
      </c>
    </row>
    <row r="17" spans="1:22" ht="15.5" x14ac:dyDescent="0.35">
      <c r="A17" s="56" t="s">
        <v>83</v>
      </c>
      <c r="B17" s="26"/>
      <c r="C17" s="26"/>
      <c r="D17" s="26"/>
      <c r="E17" s="26">
        <v>582.56064950610812</v>
      </c>
      <c r="F17" s="26">
        <v>372.27773320987632</v>
      </c>
      <c r="G17" s="26">
        <v>5.5825505791874699</v>
      </c>
      <c r="H17" s="26">
        <v>16.9665837866673</v>
      </c>
      <c r="I17" s="26">
        <v>19.064032531494021</v>
      </c>
      <c r="J17" s="26">
        <v>443.41112612261389</v>
      </c>
      <c r="K17" s="26">
        <v>405.57198102859701</v>
      </c>
      <c r="L17" s="26">
        <v>38.281095171755595</v>
      </c>
      <c r="M17" s="26">
        <v>7.3376288315821201</v>
      </c>
      <c r="N17" s="26">
        <v>173.3733066569113</v>
      </c>
      <c r="O17" s="26">
        <v>2064.4266874247933</v>
      </c>
    </row>
    <row r="18" spans="1:22" ht="15.5" x14ac:dyDescent="0.35">
      <c r="A18" s="56" t="s">
        <v>84</v>
      </c>
      <c r="B18" s="26"/>
      <c r="C18" s="26"/>
      <c r="D18" s="26"/>
      <c r="E18" s="26">
        <v>484.42278320629248</v>
      </c>
      <c r="F18" s="53">
        <v>291.64929775630412</v>
      </c>
      <c r="G18" s="26">
        <v>4.5166219072120191</v>
      </c>
      <c r="H18" s="26">
        <v>12.157657952171137</v>
      </c>
      <c r="I18" s="26">
        <v>11.274266633771848</v>
      </c>
      <c r="J18" s="26">
        <v>308.70242792638589</v>
      </c>
      <c r="K18" s="26">
        <v>314.90823977969183</v>
      </c>
      <c r="L18" s="26">
        <v>21.779583955198902</v>
      </c>
      <c r="M18" s="26">
        <v>7.6750737414764725</v>
      </c>
      <c r="N18" s="26">
        <v>151.02063411557648</v>
      </c>
      <c r="O18" s="26">
        <v>1608.1065869740812</v>
      </c>
    </row>
    <row r="19" spans="1:22" ht="15.5" x14ac:dyDescent="0.35">
      <c r="A19" s="56" t="s">
        <v>85</v>
      </c>
      <c r="B19" s="26"/>
      <c r="C19" s="26"/>
      <c r="D19" s="26"/>
      <c r="E19" s="26">
        <v>1385.2404158213812</v>
      </c>
      <c r="F19" s="53">
        <v>900.03270891841203</v>
      </c>
      <c r="G19" s="26">
        <v>27.895086850841565</v>
      </c>
      <c r="H19" s="26">
        <v>29.30506706942494</v>
      </c>
      <c r="I19" s="26">
        <v>25.281124872427895</v>
      </c>
      <c r="J19" s="26">
        <v>832.12997118931867</v>
      </c>
      <c r="K19" s="26">
        <v>931.84554265560905</v>
      </c>
      <c r="L19" s="26">
        <v>74.75471493539338</v>
      </c>
      <c r="M19" s="26">
        <v>13.405006037459254</v>
      </c>
      <c r="N19" s="26">
        <v>319.4722295196654</v>
      </c>
      <c r="O19" s="26">
        <v>4539.3618678699331</v>
      </c>
    </row>
    <row r="20" spans="1:22" ht="15.5" x14ac:dyDescent="0.35">
      <c r="A20" s="55" t="s">
        <v>66</v>
      </c>
      <c r="B20" s="26"/>
      <c r="C20" s="26"/>
      <c r="D20" s="26"/>
      <c r="E20" s="26">
        <f>E17*$N$2+E18+E19</f>
        <v>1869.6631990276737</v>
      </c>
      <c r="F20" s="26">
        <f t="shared" ref="F20:O20" si="0">F17*$N$2+F18+F19</f>
        <v>1191.6820066747161</v>
      </c>
      <c r="G20" s="26">
        <f t="shared" si="0"/>
        <v>32.411708758053585</v>
      </c>
      <c r="H20" s="26">
        <f t="shared" si="0"/>
        <v>41.462725021596079</v>
      </c>
      <c r="I20" s="26">
        <f t="shared" si="0"/>
        <v>36.55539150619974</v>
      </c>
      <c r="J20" s="26">
        <f t="shared" si="0"/>
        <v>1140.8323991157044</v>
      </c>
      <c r="K20" s="26">
        <f t="shared" si="0"/>
        <v>1246.7537824353008</v>
      </c>
      <c r="L20" s="26">
        <f t="shared" si="0"/>
        <v>96.534298890592282</v>
      </c>
      <c r="M20" s="26">
        <f t="shared" si="0"/>
        <v>21.080079778935726</v>
      </c>
      <c r="N20" s="26">
        <f t="shared" si="0"/>
        <v>470.49286363524186</v>
      </c>
      <c r="O20" s="26">
        <f t="shared" si="0"/>
        <v>6147.4684548440146</v>
      </c>
      <c r="P20" s="3">
        <f t="shared" ref="P20" si="1">SUM(E20:N20)</f>
        <v>6147.4684548440146</v>
      </c>
    </row>
    <row r="21" spans="1:22" ht="15.5" x14ac:dyDescent="0.35">
      <c r="A21" s="55" t="s">
        <v>67</v>
      </c>
      <c r="B21" s="26"/>
      <c r="C21" s="26"/>
      <c r="D21" s="26"/>
      <c r="E21" s="26">
        <v>605.72798500260205</v>
      </c>
      <c r="F21" s="26">
        <v>274.00968101769433</v>
      </c>
      <c r="G21" s="26">
        <v>17.994828920180954</v>
      </c>
      <c r="H21" s="26">
        <v>19.639728841529973</v>
      </c>
      <c r="I21" s="26">
        <v>4.7046037834477277</v>
      </c>
      <c r="J21" s="26">
        <v>537.76029729916502</v>
      </c>
      <c r="K21" s="26">
        <v>262.40362553546856</v>
      </c>
      <c r="L21" s="26">
        <v>8.4847962263217429</v>
      </c>
      <c r="M21" s="26">
        <v>2.6823496048100974</v>
      </c>
      <c r="N21" s="26">
        <v>0</v>
      </c>
      <c r="O21" s="26">
        <v>1733.4078962312203</v>
      </c>
      <c r="T21">
        <v>12</v>
      </c>
      <c r="U21">
        <v>270</v>
      </c>
      <c r="V21">
        <f>+T21*U21</f>
        <v>3240</v>
      </c>
    </row>
    <row r="22" spans="1:22" ht="15.5" x14ac:dyDescent="0.35">
      <c r="A22" s="55" t="s">
        <v>68</v>
      </c>
      <c r="B22" s="26"/>
      <c r="C22" s="26"/>
      <c r="D22" s="26"/>
      <c r="E22" s="26">
        <v>1143.2973523289675</v>
      </c>
      <c r="F22" s="26">
        <v>804.55829842532603</v>
      </c>
      <c r="G22" s="26">
        <v>9.5353542914757252</v>
      </c>
      <c r="H22" s="26">
        <v>18.616469865504325</v>
      </c>
      <c r="I22" s="26">
        <v>27.332904821744776</v>
      </c>
      <c r="J22" s="26">
        <v>425.89393391338803</v>
      </c>
      <c r="K22" s="26">
        <v>758.94726991226776</v>
      </c>
      <c r="L22" s="26">
        <v>63.066423591552855</v>
      </c>
      <c r="M22" s="26">
        <v>7.105201904860623</v>
      </c>
      <c r="N22" s="26">
        <v>0</v>
      </c>
      <c r="O22" s="26">
        <v>3258.3532090550875</v>
      </c>
    </row>
    <row r="23" spans="1:22" ht="15.5" x14ac:dyDescent="0.35">
      <c r="A23" s="55" t="s">
        <v>86</v>
      </c>
      <c r="B23" s="26"/>
      <c r="C23" s="26"/>
      <c r="D23" s="26"/>
      <c r="E23" s="26">
        <v>82.903674854639817</v>
      </c>
      <c r="F23" s="26">
        <v>88.31657770944895</v>
      </c>
      <c r="G23" s="26">
        <v>2.7243932920466918</v>
      </c>
      <c r="H23" s="26">
        <v>3.044675776536705</v>
      </c>
      <c r="I23" s="26">
        <v>0.49386920774945514</v>
      </c>
      <c r="J23" s="26">
        <v>111.74227050173148</v>
      </c>
      <c r="K23" s="26">
        <v>110.02901604395434</v>
      </c>
      <c r="L23" s="26">
        <v>5.8690091931216193</v>
      </c>
      <c r="M23" s="26">
        <v>0</v>
      </c>
      <c r="N23" s="26">
        <v>0</v>
      </c>
      <c r="O23" s="26">
        <v>405.12348657922905</v>
      </c>
    </row>
    <row r="24" spans="1:22" ht="15.5" x14ac:dyDescent="0.35">
      <c r="A24" s="57" t="s">
        <v>87</v>
      </c>
      <c r="B24" s="27"/>
      <c r="C24" s="27"/>
      <c r="D24" s="27"/>
      <c r="E24" s="27">
        <v>24.053409884109584</v>
      </c>
      <c r="F24" s="27">
        <v>22.759626961501013</v>
      </c>
      <c r="G24" s="27">
        <v>50.507184938511926</v>
      </c>
      <c r="H24" s="27">
        <v>8.8511586074618549</v>
      </c>
      <c r="I24" s="27">
        <v>0</v>
      </c>
      <c r="J24" s="27">
        <v>19.229067522081444</v>
      </c>
      <c r="K24" s="27">
        <v>16.57150321652238</v>
      </c>
      <c r="L24" s="27">
        <v>27.581221694859735</v>
      </c>
      <c r="M24" s="27">
        <v>0</v>
      </c>
      <c r="N24" s="27">
        <v>24.062245271045175</v>
      </c>
      <c r="O24" s="27">
        <v>21.294768616957228</v>
      </c>
    </row>
    <row r="25" spans="1:22" ht="15.5" x14ac:dyDescent="0.35">
      <c r="A25" s="22" t="s">
        <v>88</v>
      </c>
      <c r="B25" s="24"/>
      <c r="C25" s="24"/>
      <c r="D25" s="24"/>
      <c r="E25" s="53">
        <v>1050.8318114057695</v>
      </c>
      <c r="F25" s="53">
        <v>730.88293975647389</v>
      </c>
      <c r="G25" s="53">
        <v>18.109762704853903</v>
      </c>
      <c r="H25" s="53">
        <v>18.269274579796676</v>
      </c>
      <c r="I25" s="53">
        <v>21.669397978717456</v>
      </c>
      <c r="J25" s="53">
        <v>680.93488375186143</v>
      </c>
      <c r="K25" s="53">
        <v>695.64507754166164</v>
      </c>
      <c r="L25" s="53">
        <v>71.268994389539884</v>
      </c>
      <c r="M25" s="26">
        <v>0</v>
      </c>
      <c r="N25" s="26">
        <v>245.78056988670485</v>
      </c>
      <c r="O25" s="26">
        <v>3533.3927119953792</v>
      </c>
    </row>
    <row r="26" spans="1:22" ht="15.5" x14ac:dyDescent="0.35">
      <c r="A26" s="22" t="s">
        <v>89</v>
      </c>
      <c r="B26" s="24"/>
      <c r="C26" s="24"/>
      <c r="D26" s="24"/>
      <c r="E26" s="53">
        <v>333.1975550978608</v>
      </c>
      <c r="F26" s="53">
        <v>204.84408708132284</v>
      </c>
      <c r="G26" s="53">
        <v>14.089023104513073</v>
      </c>
      <c r="H26" s="53">
        <v>2.5938379663378752</v>
      </c>
      <c r="I26" s="53">
        <v>0</v>
      </c>
      <c r="J26" s="53">
        <v>160.01083403147095</v>
      </c>
      <c r="K26" s="53">
        <v>154.42081407419468</v>
      </c>
      <c r="L26" s="53">
        <v>20.618263653691272</v>
      </c>
      <c r="M26" s="53">
        <v>0</v>
      </c>
      <c r="N26" s="53">
        <v>76.872191439898273</v>
      </c>
      <c r="O26" s="26">
        <v>966.64660644928995</v>
      </c>
      <c r="Q26" s="3">
        <f>0.9*O25-O26</f>
        <v>2213.4068343465515</v>
      </c>
      <c r="R26" s="3">
        <f>+X60</f>
        <v>965.00330721832597</v>
      </c>
      <c r="S26" s="3">
        <f>0.9*O25-R26</f>
        <v>2215.0501335775152</v>
      </c>
    </row>
    <row r="27" spans="1:22" ht="15.5" x14ac:dyDescent="0.35">
      <c r="A27" s="22" t="s">
        <v>90</v>
      </c>
      <c r="B27" s="24"/>
      <c r="C27" s="24"/>
      <c r="D27" s="24"/>
      <c r="E27" s="26">
        <v>1052.0428607235203</v>
      </c>
      <c r="F27" s="26">
        <v>695.18862183708916</v>
      </c>
      <c r="G27" s="26">
        <v>13.806063746328492</v>
      </c>
      <c r="H27" s="26">
        <v>26.711229103087064</v>
      </c>
      <c r="I27" s="26">
        <v>25.281124872427895</v>
      </c>
      <c r="J27" s="26">
        <v>672.11913715784772</v>
      </c>
      <c r="K27" s="26">
        <v>777.42472858141434</v>
      </c>
      <c r="L27" s="26">
        <v>54.136451281702108</v>
      </c>
      <c r="M27" s="26">
        <v>13.405006037459254</v>
      </c>
      <c r="N27" s="26"/>
      <c r="O27" s="26">
        <v>3330.1152233408766</v>
      </c>
    </row>
    <row r="28" spans="1:22" ht="15.5" x14ac:dyDescent="0.35">
      <c r="A28" s="55" t="s">
        <v>91</v>
      </c>
      <c r="B28" s="26"/>
      <c r="C28" s="26"/>
      <c r="D28" s="26"/>
      <c r="E28" s="58">
        <v>342.4</v>
      </c>
      <c r="F28" s="26">
        <v>222.8</v>
      </c>
      <c r="G28" s="26">
        <v>1.2</v>
      </c>
      <c r="H28" s="26">
        <v>0.7</v>
      </c>
      <c r="I28" s="26">
        <v>10.5</v>
      </c>
      <c r="J28" s="26">
        <v>321</v>
      </c>
      <c r="K28" s="26">
        <v>262.60000000000002</v>
      </c>
      <c r="L28" s="26">
        <v>21.4</v>
      </c>
      <c r="M28" s="26">
        <v>3</v>
      </c>
      <c r="N28" s="26">
        <v>82.7</v>
      </c>
      <c r="O28" s="26">
        <v>1268.3000000000004</v>
      </c>
    </row>
    <row r="29" spans="1:22" ht="15.5" x14ac:dyDescent="0.35">
      <c r="A29" s="22" t="s">
        <v>92</v>
      </c>
      <c r="B29" s="24"/>
      <c r="C29" s="24"/>
      <c r="D29" s="24"/>
      <c r="E29" s="59">
        <v>79.562274062200856</v>
      </c>
      <c r="F29" s="59">
        <v>176.17261523040855</v>
      </c>
      <c r="G29" s="59">
        <v>7.8070287381522085</v>
      </c>
      <c r="H29" s="59">
        <v>0</v>
      </c>
      <c r="I29" s="59">
        <v>14.054628471381998</v>
      </c>
      <c r="J29" s="59">
        <v>208.28316028765309</v>
      </c>
      <c r="K29" s="59">
        <v>129.31843883353235</v>
      </c>
      <c r="L29" s="59">
        <v>11.646767280437057</v>
      </c>
      <c r="M29" s="59">
        <v>0</v>
      </c>
      <c r="N29" s="59">
        <v>23.769044387427126</v>
      </c>
      <c r="O29" s="26">
        <v>650.61395729119329</v>
      </c>
    </row>
    <row r="30" spans="1:22" ht="15.5" x14ac:dyDescent="0.35">
      <c r="A30" s="4"/>
      <c r="E30" s="9"/>
      <c r="F30" s="9"/>
      <c r="G30" s="9"/>
      <c r="H30" s="9"/>
      <c r="I30" s="9"/>
      <c r="J30" s="9"/>
      <c r="K30" s="9"/>
      <c r="L30" s="9"/>
      <c r="M30" s="9"/>
      <c r="N30" s="9"/>
    </row>
    <row r="31" spans="1:22" ht="15.5" x14ac:dyDescent="0.35">
      <c r="A31" s="4" t="s">
        <v>93</v>
      </c>
      <c r="E31" s="4"/>
      <c r="F31" s="4"/>
    </row>
    <row r="32" spans="1:22" ht="15.5" x14ac:dyDescent="0.35">
      <c r="A32" s="4" t="s">
        <v>242</v>
      </c>
      <c r="E32" t="s">
        <v>95</v>
      </c>
      <c r="G32" t="s">
        <v>95</v>
      </c>
      <c r="I32" t="s">
        <v>95</v>
      </c>
      <c r="K32" t="s">
        <v>95</v>
      </c>
      <c r="M32" t="s">
        <v>95</v>
      </c>
      <c r="O32" t="s">
        <v>95</v>
      </c>
      <c r="Q32" t="s">
        <v>95</v>
      </c>
      <c r="S32" t="s">
        <v>95</v>
      </c>
    </row>
    <row r="33" spans="1:39" ht="23.5" x14ac:dyDescent="0.55000000000000004">
      <c r="A33" s="14" t="s">
        <v>64</v>
      </c>
      <c r="E33" s="4" t="s">
        <v>72</v>
      </c>
      <c r="F33" s="4"/>
      <c r="G33" s="4" t="s">
        <v>73</v>
      </c>
      <c r="H33" s="4"/>
      <c r="I33" s="4" t="s">
        <v>80</v>
      </c>
      <c r="J33" s="4"/>
      <c r="K33" s="4" t="s">
        <v>75</v>
      </c>
      <c r="L33" s="4"/>
      <c r="M33" s="4" t="s">
        <v>76</v>
      </c>
      <c r="N33" s="4"/>
      <c r="O33" s="4" t="s">
        <v>77</v>
      </c>
      <c r="P33" s="4"/>
      <c r="Q33" s="4" t="s">
        <v>78</v>
      </c>
      <c r="R33" s="4"/>
      <c r="S33" s="4" t="s">
        <v>79</v>
      </c>
      <c r="T33" s="4"/>
      <c r="U33" s="4" t="s">
        <v>81</v>
      </c>
      <c r="V33" s="4"/>
      <c r="W33" s="4" t="s">
        <v>9</v>
      </c>
      <c r="X33" s="4" t="s">
        <v>10</v>
      </c>
      <c r="AB33" s="4" t="s">
        <v>0</v>
      </c>
      <c r="AC33" s="4" t="s">
        <v>1</v>
      </c>
      <c r="AD33" s="4" t="s">
        <v>2</v>
      </c>
      <c r="AE33" s="4" t="s">
        <v>3</v>
      </c>
      <c r="AF33" s="4" t="s">
        <v>4</v>
      </c>
      <c r="AG33" s="4" t="s">
        <v>5</v>
      </c>
      <c r="AH33" s="4" t="s">
        <v>6</v>
      </c>
      <c r="AI33" s="4" t="s">
        <v>79</v>
      </c>
      <c r="AJ33" s="4" t="s">
        <v>81</v>
      </c>
      <c r="AK33" s="4" t="s">
        <v>9</v>
      </c>
      <c r="AL33" s="4" t="s">
        <v>10</v>
      </c>
    </row>
    <row r="34" spans="1:39" ht="23.5" x14ac:dyDescent="0.55000000000000004">
      <c r="A34" s="14" t="s">
        <v>96</v>
      </c>
      <c r="E34" s="9">
        <f>+E15</f>
        <v>16259.513999999999</v>
      </c>
      <c r="F34" s="9"/>
      <c r="G34" s="9">
        <f>+F15</f>
        <v>9973.634</v>
      </c>
      <c r="H34" s="9"/>
      <c r="I34" s="10">
        <f>+G15</f>
        <v>1951.6980000000001</v>
      </c>
      <c r="J34" s="9"/>
      <c r="K34" s="10">
        <f>+H15</f>
        <v>2255.7600000000002</v>
      </c>
      <c r="L34" s="9"/>
      <c r="M34" s="9">
        <f>+I15</f>
        <v>716.88</v>
      </c>
      <c r="N34" s="9"/>
      <c r="O34" s="9">
        <f>+J15</f>
        <v>149.82599999999999</v>
      </c>
      <c r="P34" s="9"/>
      <c r="Q34" s="9">
        <f>+K15</f>
        <v>278.23799999999989</v>
      </c>
      <c r="R34" s="9"/>
      <c r="S34" s="9">
        <f>+L15</f>
        <v>173.08199999999999</v>
      </c>
      <c r="T34" s="9"/>
      <c r="U34" s="9">
        <f>+M15</f>
        <v>13.2</v>
      </c>
      <c r="V34" s="9"/>
      <c r="W34" s="9">
        <f>+N15</f>
        <v>0</v>
      </c>
      <c r="X34">
        <f>SUM(E34:U34)</f>
        <v>31771.832000000002</v>
      </c>
      <c r="Y34" t="s">
        <v>97</v>
      </c>
      <c r="AA34" t="s">
        <v>98</v>
      </c>
      <c r="AB34" s="3">
        <f t="shared" ref="AB34:AB52" si="2">+E34</f>
        <v>16259.513999999999</v>
      </c>
      <c r="AC34" s="2">
        <f t="shared" ref="AC34:AC52" si="3">+G34</f>
        <v>9973.634</v>
      </c>
      <c r="AD34" s="3">
        <f t="shared" ref="AD34:AD52" si="4">+I34</f>
        <v>1951.6980000000001</v>
      </c>
      <c r="AE34" s="3">
        <f t="shared" ref="AE34:AE52" si="5">+K34</f>
        <v>2255.7600000000002</v>
      </c>
      <c r="AF34" s="3">
        <f t="shared" ref="AF34:AF52" si="6">+M34</f>
        <v>716.88</v>
      </c>
      <c r="AG34" s="3">
        <f t="shared" ref="AG34:AG52" si="7">+O34</f>
        <v>149.82599999999999</v>
      </c>
      <c r="AH34" s="3">
        <f t="shared" ref="AH34:AH52" si="8">+Q34</f>
        <v>278.23799999999989</v>
      </c>
      <c r="AI34" s="2">
        <f t="shared" ref="AI34:AI52" si="9">+S34</f>
        <v>173.08199999999999</v>
      </c>
      <c r="AJ34">
        <f t="shared" ref="AJ34:AJ52" si="10">+U34</f>
        <v>13.2</v>
      </c>
      <c r="AK34">
        <f t="shared" ref="AK34:AK52" si="11">+W34</f>
        <v>0</v>
      </c>
      <c r="AL34" s="3">
        <f>SUM(AB34:AK34)</f>
        <v>31771.832000000002</v>
      </c>
      <c r="AM34" t="s">
        <v>98</v>
      </c>
    </row>
    <row r="35" spans="1:39" ht="23.5" x14ac:dyDescent="0.55000000000000004">
      <c r="A35" s="14" t="s">
        <v>99</v>
      </c>
      <c r="E35" s="15">
        <f>+E34/E36</f>
        <v>0.81677868739249482</v>
      </c>
      <c r="F35" s="15"/>
      <c r="G35" s="15">
        <f>+G34/G36</f>
        <v>0.83388656645689541</v>
      </c>
      <c r="H35" s="15"/>
      <c r="I35" s="15">
        <f>+I34/I36</f>
        <v>4.2288946367129219</v>
      </c>
      <c r="J35" s="15"/>
      <c r="K35" s="15">
        <f>+K34/K36</f>
        <v>3.453860831264393</v>
      </c>
      <c r="L35" s="15"/>
      <c r="M35" s="15">
        <f>+M34/M36</f>
        <v>0.77436111787899964</v>
      </c>
      <c r="N35" s="15"/>
      <c r="O35" s="15">
        <f>+O34/O36</f>
        <v>1.0972645871210024E-2</v>
      </c>
      <c r="P35" s="15"/>
      <c r="Q35" s="15">
        <f>+Q34/Q36</f>
        <v>1.6585257215647332E-2</v>
      </c>
      <c r="R35" s="15"/>
      <c r="S35" s="15">
        <f>+S34/S36</f>
        <v>0.11916151018926777</v>
      </c>
      <c r="T35" s="15"/>
      <c r="U35" s="15">
        <f>+U34/U36</f>
        <v>6.8410965095609413E-2</v>
      </c>
      <c r="V35" s="15"/>
      <c r="W35" s="15">
        <f>+W34/W36</f>
        <v>0</v>
      </c>
      <c r="X35" s="4"/>
      <c r="AA35" t="s">
        <v>100</v>
      </c>
      <c r="AB35" s="1">
        <f t="shared" si="2"/>
        <v>0.81677868739249482</v>
      </c>
      <c r="AC35" s="1">
        <f t="shared" si="3"/>
        <v>0.83388656645689541</v>
      </c>
      <c r="AD35" s="1">
        <f t="shared" si="4"/>
        <v>4.2288946367129219</v>
      </c>
      <c r="AE35" s="1">
        <f t="shared" si="5"/>
        <v>3.453860831264393</v>
      </c>
      <c r="AF35" s="1">
        <f t="shared" si="6"/>
        <v>0.77436111787899964</v>
      </c>
      <c r="AG35" s="1">
        <f t="shared" si="7"/>
        <v>1.0972645871210024E-2</v>
      </c>
      <c r="AH35" s="1">
        <f t="shared" si="8"/>
        <v>1.6585257215647332E-2</v>
      </c>
      <c r="AI35" s="1">
        <f t="shared" si="9"/>
        <v>0.11916151018926777</v>
      </c>
      <c r="AJ35" s="1">
        <f t="shared" si="10"/>
        <v>6.8410965095609413E-2</v>
      </c>
      <c r="AK35" s="1">
        <f t="shared" si="11"/>
        <v>0</v>
      </c>
      <c r="AL35" s="1">
        <f>+AL34/AL36</f>
        <v>0.44409090009169028</v>
      </c>
      <c r="AM35" t="s">
        <v>100</v>
      </c>
    </row>
    <row r="36" spans="1:39" ht="23.5" x14ac:dyDescent="0.55000000000000004">
      <c r="A36" s="14" t="s">
        <v>101</v>
      </c>
      <c r="E36" s="11">
        <f>+E37+E42</f>
        <v>19906.878388204874</v>
      </c>
      <c r="F36" s="11"/>
      <c r="G36" s="11">
        <f>+G37+G42</f>
        <v>11960.420519036565</v>
      </c>
      <c r="H36" s="11"/>
      <c r="I36" s="11">
        <f>+I37+I42</f>
        <v>461.51492710564094</v>
      </c>
      <c r="J36" s="11"/>
      <c r="K36" s="11">
        <f>+K37+K42</f>
        <v>653.11259202479482</v>
      </c>
      <c r="L36" s="11"/>
      <c r="M36" s="11">
        <f>+M37+M42</f>
        <v>925.76962278730844</v>
      </c>
      <c r="N36" s="11"/>
      <c r="O36" s="11">
        <f>+O37+O42</f>
        <v>13654.500633535685</v>
      </c>
      <c r="P36" s="11"/>
      <c r="Q36" s="11">
        <f>+Q37+Q42</f>
        <v>16776.224594062776</v>
      </c>
      <c r="R36" s="11"/>
      <c r="S36" s="11">
        <f>+S37+S42</f>
        <v>1452.4992149318073</v>
      </c>
      <c r="T36" s="11"/>
      <c r="U36" s="11">
        <f>+U37+U42</f>
        <v>192.95152438723846</v>
      </c>
      <c r="V36" s="11"/>
      <c r="W36" s="11">
        <f>+W37+W42</f>
        <v>5559.6610611382548</v>
      </c>
      <c r="X36" s="11">
        <f>+W36+U36+S36+Q36+O36+M36+K36+I36+G36+E36</f>
        <v>71543.533077214946</v>
      </c>
      <c r="AA36" t="s">
        <v>101</v>
      </c>
      <c r="AB36" s="3">
        <f t="shared" si="2"/>
        <v>19906.878388204874</v>
      </c>
      <c r="AC36" s="3">
        <f t="shared" si="3"/>
        <v>11960.420519036565</v>
      </c>
      <c r="AD36" s="3">
        <f t="shared" si="4"/>
        <v>461.51492710564094</v>
      </c>
      <c r="AE36" s="3">
        <f t="shared" si="5"/>
        <v>653.11259202479482</v>
      </c>
      <c r="AF36" s="3">
        <f t="shared" si="6"/>
        <v>925.76962278730844</v>
      </c>
      <c r="AG36" s="3">
        <f t="shared" si="7"/>
        <v>13654.500633535685</v>
      </c>
      <c r="AH36" s="3">
        <f t="shared" si="8"/>
        <v>16776.224594062776</v>
      </c>
      <c r="AI36" s="3">
        <f t="shared" si="9"/>
        <v>1452.4992149318073</v>
      </c>
      <c r="AJ36" s="3">
        <f t="shared" si="10"/>
        <v>192.95152438723846</v>
      </c>
      <c r="AK36" s="3">
        <f t="shared" si="11"/>
        <v>5559.6610611382548</v>
      </c>
      <c r="AL36" s="3">
        <f>SUM(AB36:AK36)</f>
        <v>71543.533077214946</v>
      </c>
      <c r="AM36" t="s">
        <v>101</v>
      </c>
    </row>
    <row r="37" spans="1:39" ht="15.5" x14ac:dyDescent="0.35">
      <c r="A37" s="4" t="s">
        <v>65</v>
      </c>
      <c r="E37" s="3">
        <f>+E16</f>
        <v>18037.215189177201</v>
      </c>
      <c r="F37" s="3"/>
      <c r="G37" s="3">
        <f>+F16</f>
        <v>10768.738512361848</v>
      </c>
      <c r="H37" s="3"/>
      <c r="I37" s="3">
        <f>+G16</f>
        <v>429.10321834758736</v>
      </c>
      <c r="J37" s="3"/>
      <c r="K37" s="3">
        <f>+H16</f>
        <v>611.64986700319878</v>
      </c>
      <c r="L37" s="3"/>
      <c r="M37" s="3">
        <f>+I16</f>
        <v>889.21423128110871</v>
      </c>
      <c r="N37" s="3"/>
      <c r="O37" s="3">
        <f>+J16</f>
        <v>12513.66823441998</v>
      </c>
      <c r="P37" s="3"/>
      <c r="Q37" s="3">
        <f>+K16</f>
        <v>15529.470811627474</v>
      </c>
      <c r="R37" s="3"/>
      <c r="S37" s="3">
        <f>+L16</f>
        <v>1355.964916041215</v>
      </c>
      <c r="T37" s="3"/>
      <c r="U37" s="3">
        <f>+M16</f>
        <v>171.87144460830274</v>
      </c>
      <c r="V37" s="3"/>
      <c r="W37" s="3">
        <f>+N16</f>
        <v>5089.1681975030133</v>
      </c>
      <c r="X37" s="11">
        <f>+W37+U37+S37+Q37+O37+M37+K37+I37+G37+E37</f>
        <v>65396.064622370941</v>
      </c>
      <c r="AA37" s="4" t="s">
        <v>65</v>
      </c>
      <c r="AB37" s="3">
        <f t="shared" si="2"/>
        <v>18037.215189177201</v>
      </c>
      <c r="AC37" s="3">
        <f t="shared" si="3"/>
        <v>10768.738512361848</v>
      </c>
      <c r="AD37" s="3">
        <f t="shared" si="4"/>
        <v>429.10321834758736</v>
      </c>
      <c r="AE37" s="3">
        <f t="shared" si="5"/>
        <v>611.64986700319878</v>
      </c>
      <c r="AF37" s="3">
        <f t="shared" si="6"/>
        <v>889.21423128110871</v>
      </c>
      <c r="AG37" s="3">
        <f t="shared" si="7"/>
        <v>12513.66823441998</v>
      </c>
      <c r="AH37" s="3">
        <f t="shared" si="8"/>
        <v>15529.470811627474</v>
      </c>
      <c r="AI37" s="3">
        <f t="shared" si="9"/>
        <v>1355.964916041215</v>
      </c>
      <c r="AJ37" s="3">
        <f t="shared" si="10"/>
        <v>171.87144460830274</v>
      </c>
      <c r="AK37" s="3">
        <f t="shared" si="11"/>
        <v>5089.1681975030133</v>
      </c>
      <c r="AL37" s="3">
        <f>SUM(AB37:AK37)</f>
        <v>65396.064622370934</v>
      </c>
      <c r="AM37" s="4" t="s">
        <v>65</v>
      </c>
    </row>
    <row r="38" spans="1:39" ht="15.5" x14ac:dyDescent="0.35">
      <c r="A38" s="4" t="s">
        <v>102</v>
      </c>
      <c r="E38" s="16">
        <f>+E37/E36</f>
        <v>0.9060795388122993</v>
      </c>
      <c r="G38" s="16">
        <f>+G37/G36</f>
        <v>0.90036453945929407</v>
      </c>
      <c r="I38" s="16">
        <f>+I37/I36</f>
        <v>0.92977104996078597</v>
      </c>
      <c r="K38" s="16">
        <f>+K37/K36</f>
        <v>0.9365151958055925</v>
      </c>
      <c r="M38" s="16">
        <f>+M37/M36</f>
        <v>0.96051351156226239</v>
      </c>
      <c r="O38" s="16">
        <f>+O37/O36</f>
        <v>0.91645008266990002</v>
      </c>
      <c r="Q38" s="16">
        <f>+Q37/Q36</f>
        <v>0.92568329212303602</v>
      </c>
      <c r="S38" s="16">
        <f>+S37/S36</f>
        <v>0.93353917310370149</v>
      </c>
      <c r="U38" s="16">
        <f>+U37/U36</f>
        <v>0.890749348335649</v>
      </c>
      <c r="W38" s="16">
        <f>+W37/W36</f>
        <v>0.91537382252958499</v>
      </c>
      <c r="X38" s="16">
        <f>+X37/X36</f>
        <v>0.91407373678052473</v>
      </c>
      <c r="AA38" s="4" t="s">
        <v>102</v>
      </c>
      <c r="AB38" s="17">
        <f t="shared" si="2"/>
        <v>0.9060795388122993</v>
      </c>
      <c r="AC38" s="17">
        <f t="shared" si="3"/>
        <v>0.90036453945929407</v>
      </c>
      <c r="AD38" s="16">
        <f t="shared" si="4"/>
        <v>0.92977104996078597</v>
      </c>
      <c r="AE38" s="16">
        <f t="shared" si="5"/>
        <v>0.9365151958055925</v>
      </c>
      <c r="AF38" s="17">
        <f t="shared" si="6"/>
        <v>0.96051351156226239</v>
      </c>
      <c r="AG38" s="17">
        <f t="shared" si="7"/>
        <v>0.91645008266990002</v>
      </c>
      <c r="AH38" s="17">
        <f t="shared" si="8"/>
        <v>0.92568329212303602</v>
      </c>
      <c r="AI38" s="17">
        <f t="shared" si="9"/>
        <v>0.93353917310370149</v>
      </c>
      <c r="AJ38" s="17">
        <f t="shared" si="10"/>
        <v>0.890749348335649</v>
      </c>
      <c r="AK38" s="17">
        <f t="shared" si="11"/>
        <v>0.91537382252958499</v>
      </c>
      <c r="AL38" s="17">
        <f>+X38</f>
        <v>0.91407373678052473</v>
      </c>
      <c r="AM38" s="4" t="s">
        <v>102</v>
      </c>
    </row>
    <row r="39" spans="1:39" ht="15.5" x14ac:dyDescent="0.35">
      <c r="A39" s="5" t="s">
        <v>103</v>
      </c>
      <c r="E39" s="3">
        <f>+E17</f>
        <v>582.56064950610812</v>
      </c>
      <c r="F39" s="3"/>
      <c r="G39" s="3">
        <f>+F17</f>
        <v>372.27773320987632</v>
      </c>
      <c r="H39" s="3"/>
      <c r="I39" s="3">
        <f>+G17</f>
        <v>5.5825505791874699</v>
      </c>
      <c r="J39" s="3"/>
      <c r="K39" s="3">
        <f>+H17</f>
        <v>16.9665837866673</v>
      </c>
      <c r="L39" s="3"/>
      <c r="M39" s="3">
        <f>+I17</f>
        <v>19.064032531494021</v>
      </c>
      <c r="N39" s="3"/>
      <c r="O39" s="3">
        <f>+J17</f>
        <v>443.41112612261389</v>
      </c>
      <c r="P39" s="3"/>
      <c r="Q39" s="3">
        <f>+K17</f>
        <v>405.57198102859701</v>
      </c>
      <c r="R39" s="3"/>
      <c r="S39" s="3">
        <f>+L17</f>
        <v>38.281095171755595</v>
      </c>
      <c r="T39" s="3"/>
      <c r="U39" s="3">
        <f>+M17</f>
        <v>7.3376288315821201</v>
      </c>
      <c r="V39" s="3"/>
      <c r="W39" s="3">
        <f>+N17</f>
        <v>173.3733066569113</v>
      </c>
      <c r="X39" s="11">
        <f>+W39+U39+S39+Q39+O39+M39+K39+I39+G39+E39</f>
        <v>2064.4266874247933</v>
      </c>
      <c r="AA39" s="5" t="s">
        <v>103</v>
      </c>
      <c r="AB39" s="3">
        <f t="shared" si="2"/>
        <v>582.56064950610812</v>
      </c>
      <c r="AC39" s="3">
        <f t="shared" si="3"/>
        <v>372.27773320987632</v>
      </c>
      <c r="AD39" s="3">
        <f t="shared" si="4"/>
        <v>5.5825505791874699</v>
      </c>
      <c r="AE39" s="3">
        <f t="shared" si="5"/>
        <v>16.9665837866673</v>
      </c>
      <c r="AF39" s="3">
        <f t="shared" si="6"/>
        <v>19.064032531494021</v>
      </c>
      <c r="AG39" s="3">
        <f t="shared" si="7"/>
        <v>443.41112612261389</v>
      </c>
      <c r="AH39" s="3">
        <f t="shared" si="8"/>
        <v>405.57198102859701</v>
      </c>
      <c r="AI39" s="3">
        <f t="shared" si="9"/>
        <v>38.281095171755595</v>
      </c>
      <c r="AJ39" s="3">
        <f t="shared" si="10"/>
        <v>7.3376288315821201</v>
      </c>
      <c r="AK39" s="3">
        <f t="shared" si="11"/>
        <v>173.3733066569113</v>
      </c>
      <c r="AL39" s="3">
        <f>SUM(AB39:AK39)</f>
        <v>2064.4266874247933</v>
      </c>
      <c r="AM39" s="5" t="s">
        <v>104</v>
      </c>
    </row>
    <row r="40" spans="1:39" ht="15.5" x14ac:dyDescent="0.35">
      <c r="A40" s="18" t="s">
        <v>84</v>
      </c>
      <c r="E40" s="3">
        <f>+E18</f>
        <v>484.42278320629248</v>
      </c>
      <c r="F40" s="3"/>
      <c r="G40" s="3">
        <f>+F18</f>
        <v>291.64929775630412</v>
      </c>
      <c r="H40" s="3"/>
      <c r="I40" s="3">
        <f>+G18</f>
        <v>4.5166219072120191</v>
      </c>
      <c r="J40" s="3"/>
      <c r="K40" s="3">
        <f>+H18</f>
        <v>12.157657952171137</v>
      </c>
      <c r="L40" s="3"/>
      <c r="M40" s="3">
        <f>+I18</f>
        <v>11.274266633771848</v>
      </c>
      <c r="N40" s="3"/>
      <c r="O40" s="3">
        <f>+J18</f>
        <v>308.70242792638589</v>
      </c>
      <c r="P40" s="3"/>
      <c r="Q40" s="3">
        <f>+K18</f>
        <v>314.90823977969183</v>
      </c>
      <c r="R40" s="3"/>
      <c r="S40" s="3">
        <f>+L18</f>
        <v>21.779583955198902</v>
      </c>
      <c r="T40" s="3"/>
      <c r="U40" s="3">
        <f>+M18</f>
        <v>7.6750737414764725</v>
      </c>
      <c r="V40" s="3"/>
      <c r="W40" s="3">
        <f>+N18</f>
        <v>151.02063411557648</v>
      </c>
      <c r="X40" s="11">
        <f>+W40+U40+S40+Q40+O40+M40+K40+I40+G40+E40</f>
        <v>1608.106586974081</v>
      </c>
      <c r="AA40" s="5" t="s">
        <v>84</v>
      </c>
      <c r="AB40" s="3">
        <f t="shared" si="2"/>
        <v>484.42278320629248</v>
      </c>
      <c r="AC40" s="3">
        <f t="shared" si="3"/>
        <v>291.64929775630412</v>
      </c>
      <c r="AD40" s="3">
        <f t="shared" si="4"/>
        <v>4.5166219072120191</v>
      </c>
      <c r="AE40" s="3">
        <f t="shared" si="5"/>
        <v>12.157657952171137</v>
      </c>
      <c r="AF40" s="3">
        <f t="shared" si="6"/>
        <v>11.274266633771848</v>
      </c>
      <c r="AG40" s="3">
        <f t="shared" si="7"/>
        <v>308.70242792638589</v>
      </c>
      <c r="AH40" s="3">
        <f t="shared" si="8"/>
        <v>314.90823977969183</v>
      </c>
      <c r="AI40" s="3">
        <f t="shared" si="9"/>
        <v>21.779583955198902</v>
      </c>
      <c r="AJ40" s="3">
        <f t="shared" si="10"/>
        <v>7.6750737414764725</v>
      </c>
      <c r="AK40" s="3">
        <f t="shared" si="11"/>
        <v>151.02063411557648</v>
      </c>
      <c r="AL40" s="3">
        <f t="shared" ref="AL40:AL43" si="12">SUM(AB40:AK40)</f>
        <v>1608.1065869740812</v>
      </c>
      <c r="AM40" s="5" t="s">
        <v>84</v>
      </c>
    </row>
    <row r="41" spans="1:39" ht="15.5" x14ac:dyDescent="0.35">
      <c r="A41" s="18" t="s">
        <v>85</v>
      </c>
      <c r="B41">
        <f>+E41/E42</f>
        <v>0.74090371813585543</v>
      </c>
      <c r="D41" s="3"/>
      <c r="E41" s="3">
        <f>+E19</f>
        <v>1385.2404158213812</v>
      </c>
      <c r="F41" s="3"/>
      <c r="G41" s="3">
        <f>+F19</f>
        <v>900.03270891841203</v>
      </c>
      <c r="H41" s="3"/>
      <c r="I41" s="3">
        <f>+G19</f>
        <v>27.895086850841565</v>
      </c>
      <c r="J41" s="3"/>
      <c r="K41" s="3">
        <f>+H19</f>
        <v>29.30506706942494</v>
      </c>
      <c r="L41" s="3"/>
      <c r="M41" s="3">
        <f>+I19</f>
        <v>25.281124872427895</v>
      </c>
      <c r="N41" s="3"/>
      <c r="O41" s="3">
        <f>+J19</f>
        <v>832.12997118931867</v>
      </c>
      <c r="P41" s="3"/>
      <c r="Q41" s="3">
        <f>+K19</f>
        <v>931.84554265560905</v>
      </c>
      <c r="R41" s="3"/>
      <c r="S41" s="3">
        <f>+L19</f>
        <v>74.75471493539338</v>
      </c>
      <c r="T41" s="3"/>
      <c r="U41" s="3">
        <f>+M19</f>
        <v>13.405006037459254</v>
      </c>
      <c r="V41" s="3"/>
      <c r="W41" s="3">
        <f>+N19</f>
        <v>319.4722295196654</v>
      </c>
      <c r="X41" s="11">
        <f>+W41+U41+S41+Q41+O41+M41+K41+I41+G41+E41</f>
        <v>4539.3618678699331</v>
      </c>
      <c r="Y41" s="3">
        <f>SUM(E41:W41)</f>
        <v>4539.3618678699331</v>
      </c>
      <c r="Z41">
        <f>0.95*Y41</f>
        <v>4312.3937744764362</v>
      </c>
      <c r="AA41" s="5" t="s">
        <v>85</v>
      </c>
      <c r="AB41" s="3">
        <f t="shared" si="2"/>
        <v>1385.2404158213812</v>
      </c>
      <c r="AC41" s="3">
        <f t="shared" si="3"/>
        <v>900.03270891841203</v>
      </c>
      <c r="AD41" s="3">
        <f t="shared" si="4"/>
        <v>27.895086850841565</v>
      </c>
      <c r="AE41" s="3">
        <f t="shared" si="5"/>
        <v>29.30506706942494</v>
      </c>
      <c r="AF41" s="3">
        <f t="shared" si="6"/>
        <v>25.281124872427895</v>
      </c>
      <c r="AG41" s="3">
        <f t="shared" si="7"/>
        <v>832.12997118931867</v>
      </c>
      <c r="AH41" s="3">
        <f t="shared" si="8"/>
        <v>931.84554265560905</v>
      </c>
      <c r="AI41" s="3">
        <f t="shared" si="9"/>
        <v>74.75471493539338</v>
      </c>
      <c r="AJ41" s="3">
        <f t="shared" si="10"/>
        <v>13.405006037459254</v>
      </c>
      <c r="AK41" s="3">
        <f t="shared" si="11"/>
        <v>319.4722295196654</v>
      </c>
      <c r="AL41" s="3">
        <f t="shared" si="12"/>
        <v>4539.3618678699331</v>
      </c>
      <c r="AM41" s="5" t="s">
        <v>85</v>
      </c>
    </row>
    <row r="42" spans="1:39" ht="23.5" x14ac:dyDescent="0.55000000000000004">
      <c r="A42" s="4" t="s">
        <v>66</v>
      </c>
      <c r="D42" s="3"/>
      <c r="E42" s="19">
        <f>+E39*$N$2+E40+E41</f>
        <v>1869.6631990276737</v>
      </c>
      <c r="F42" s="19"/>
      <c r="G42" s="19">
        <f>+G39*$N$2+G40+G41</f>
        <v>1191.6820066747161</v>
      </c>
      <c r="H42" s="19"/>
      <c r="I42" s="19">
        <f>+I39*$N$2+I40+I41</f>
        <v>32.411708758053585</v>
      </c>
      <c r="J42" s="19"/>
      <c r="K42" s="19">
        <f>+K39*$N$2+K40+K41</f>
        <v>41.462725021596079</v>
      </c>
      <c r="L42" s="19"/>
      <c r="M42" s="19">
        <f>+M39*$N$2+M40+M41</f>
        <v>36.55539150619974</v>
      </c>
      <c r="N42" s="19"/>
      <c r="O42" s="19">
        <f>+O39*$N$2+O40+O41</f>
        <v>1140.8323991157044</v>
      </c>
      <c r="P42" s="19"/>
      <c r="Q42" s="19">
        <f>+Q39*$N$2+Q40+Q41</f>
        <v>1246.7537824353008</v>
      </c>
      <c r="R42" s="19"/>
      <c r="S42" s="19">
        <f>+S39*$N$2+S40+S41</f>
        <v>96.534298890592282</v>
      </c>
      <c r="T42" s="19"/>
      <c r="U42" s="19">
        <f>+U39*$N$2+U40+U41</f>
        <v>21.080079778935726</v>
      </c>
      <c r="V42" s="19"/>
      <c r="W42" s="19">
        <f>+W39*$N$2+W40+W41</f>
        <v>470.49286363524186</v>
      </c>
      <c r="X42" s="19">
        <f>+X39*$N$2+X40+X41</f>
        <v>6147.4684548440146</v>
      </c>
      <c r="Y42" s="20">
        <f>0.0017*X42</f>
        <v>10.450696373234825</v>
      </c>
      <c r="AA42" s="4" t="s">
        <v>66</v>
      </c>
      <c r="AB42" s="3">
        <f t="shared" si="2"/>
        <v>1869.6631990276737</v>
      </c>
      <c r="AC42" s="3">
        <f t="shared" si="3"/>
        <v>1191.6820066747161</v>
      </c>
      <c r="AD42" s="3">
        <f t="shared" si="4"/>
        <v>32.411708758053585</v>
      </c>
      <c r="AE42" s="3">
        <f t="shared" si="5"/>
        <v>41.462725021596079</v>
      </c>
      <c r="AF42" s="3">
        <f t="shared" si="6"/>
        <v>36.55539150619974</v>
      </c>
      <c r="AG42" s="3">
        <f t="shared" si="7"/>
        <v>1140.8323991157044</v>
      </c>
      <c r="AH42" s="3">
        <f t="shared" si="8"/>
        <v>1246.7537824353008</v>
      </c>
      <c r="AI42" s="3">
        <f t="shared" si="9"/>
        <v>96.534298890592282</v>
      </c>
      <c r="AJ42" s="3">
        <f t="shared" si="10"/>
        <v>21.080079778935726</v>
      </c>
      <c r="AK42" s="3">
        <f t="shared" si="11"/>
        <v>470.49286363524186</v>
      </c>
      <c r="AL42" s="3">
        <f t="shared" si="12"/>
        <v>6147.4684548440146</v>
      </c>
      <c r="AM42" s="4" t="s">
        <v>66</v>
      </c>
    </row>
    <row r="43" spans="1:39" ht="15.5" x14ac:dyDescent="0.35">
      <c r="A43" s="4" t="s">
        <v>67</v>
      </c>
      <c r="B43" s="21">
        <f>+E43/(E43+E45+E46)</f>
        <v>0.33065035870561993</v>
      </c>
      <c r="E43" s="3">
        <f>+E21</f>
        <v>605.72798500260205</v>
      </c>
      <c r="F43" s="3"/>
      <c r="G43" s="3">
        <f>+F21</f>
        <v>274.00968101769433</v>
      </c>
      <c r="H43" s="3"/>
      <c r="I43" s="3">
        <f>+G21</f>
        <v>17.994828920180954</v>
      </c>
      <c r="J43" s="3"/>
      <c r="K43" s="3">
        <f>+H21</f>
        <v>19.639728841529973</v>
      </c>
      <c r="L43" s="3"/>
      <c r="M43" s="3">
        <f>+I21</f>
        <v>4.7046037834477277</v>
      </c>
      <c r="N43" s="3"/>
      <c r="O43" s="3">
        <f>+J21</f>
        <v>537.76029729916502</v>
      </c>
      <c r="P43" s="3"/>
      <c r="Q43" s="3">
        <f>+K21</f>
        <v>262.40362553546856</v>
      </c>
      <c r="R43" s="3"/>
      <c r="S43" s="3">
        <f>+L21</f>
        <v>8.4847962263217429</v>
      </c>
      <c r="T43" s="3"/>
      <c r="U43" s="3">
        <f>+M21</f>
        <v>2.6823496048100974</v>
      </c>
      <c r="V43" s="3"/>
      <c r="W43" s="3">
        <f>+N21</f>
        <v>0</v>
      </c>
      <c r="X43" s="11">
        <f>+W43+U43+S43+Q43+O43+M43+K43+I43+G43+E43</f>
        <v>1733.4078962312205</v>
      </c>
      <c r="AA43" s="4" t="s">
        <v>67</v>
      </c>
      <c r="AB43" s="3">
        <f t="shared" si="2"/>
        <v>605.72798500260205</v>
      </c>
      <c r="AC43" s="3">
        <f t="shared" si="3"/>
        <v>274.00968101769433</v>
      </c>
      <c r="AD43" s="3">
        <f t="shared" si="4"/>
        <v>17.994828920180954</v>
      </c>
      <c r="AE43" s="3">
        <f t="shared" si="5"/>
        <v>19.639728841529973</v>
      </c>
      <c r="AF43" s="3">
        <f t="shared" si="6"/>
        <v>4.7046037834477277</v>
      </c>
      <c r="AG43" s="3">
        <f t="shared" si="7"/>
        <v>537.76029729916502</v>
      </c>
      <c r="AH43" s="3">
        <f t="shared" si="8"/>
        <v>262.40362553546856</v>
      </c>
      <c r="AI43" s="3">
        <f t="shared" si="9"/>
        <v>8.4847962263217429</v>
      </c>
      <c r="AJ43" s="3">
        <f t="shared" si="10"/>
        <v>2.6823496048100974</v>
      </c>
      <c r="AK43" s="3">
        <f t="shared" si="11"/>
        <v>0</v>
      </c>
      <c r="AL43" s="3">
        <f t="shared" si="12"/>
        <v>1733.4078962312203</v>
      </c>
      <c r="AM43" s="4" t="s">
        <v>67</v>
      </c>
    </row>
    <row r="44" spans="1:39" ht="15.5" x14ac:dyDescent="0.35">
      <c r="A44" s="22" t="s">
        <v>105</v>
      </c>
      <c r="B44" s="23"/>
      <c r="C44" s="24"/>
      <c r="D44" s="24"/>
      <c r="E44" s="25">
        <f>+E43/(E40+E41)</f>
        <v>0.32397705924661374</v>
      </c>
      <c r="F44" s="25"/>
      <c r="G44" s="25">
        <f t="shared" ref="G44:X44" si="13">+G43/(G40+G41)</f>
        <v>0.22993523396589183</v>
      </c>
      <c r="H44" s="25"/>
      <c r="I44" s="25">
        <f t="shared" si="13"/>
        <v>0.55519531705373726</v>
      </c>
      <c r="J44" s="25"/>
      <c r="K44" s="25">
        <f t="shared" si="13"/>
        <v>0.47367192656296747</v>
      </c>
      <c r="L44" s="25"/>
      <c r="M44" s="25">
        <f t="shared" si="13"/>
        <v>0.1286979454904712</v>
      </c>
      <c r="N44" s="25"/>
      <c r="O44" s="25">
        <f t="shared" si="13"/>
        <v>0.47137537268050955</v>
      </c>
      <c r="P44" s="25"/>
      <c r="Q44" s="25">
        <f t="shared" si="13"/>
        <v>0.21046948421757508</v>
      </c>
      <c r="R44" s="25"/>
      <c r="S44" s="25">
        <f t="shared" si="13"/>
        <v>8.7894109387359171E-2</v>
      </c>
      <c r="T44" s="25"/>
      <c r="U44" s="25">
        <f t="shared" si="13"/>
        <v>0.12724570461495291</v>
      </c>
      <c r="V44" s="25"/>
      <c r="W44" s="25">
        <f t="shared" si="13"/>
        <v>0</v>
      </c>
      <c r="X44" s="25">
        <f t="shared" si="13"/>
        <v>0.28197101115099643</v>
      </c>
      <c r="AA44" s="4" t="s">
        <v>105</v>
      </c>
      <c r="AB44" s="17">
        <f t="shared" si="2"/>
        <v>0.32397705924661374</v>
      </c>
      <c r="AC44" s="17">
        <f t="shared" si="3"/>
        <v>0.22993523396589183</v>
      </c>
      <c r="AD44" s="16">
        <f t="shared" si="4"/>
        <v>0.55519531705373726</v>
      </c>
      <c r="AE44" s="16">
        <f t="shared" si="5"/>
        <v>0.47367192656296747</v>
      </c>
      <c r="AF44" s="17">
        <f t="shared" si="6"/>
        <v>0.1286979454904712</v>
      </c>
      <c r="AG44" s="17">
        <f t="shared" si="7"/>
        <v>0.47137537268050955</v>
      </c>
      <c r="AH44" s="17">
        <f t="shared" si="8"/>
        <v>0.21046948421757508</v>
      </c>
      <c r="AI44" s="17">
        <f t="shared" si="9"/>
        <v>8.7894109387359171E-2</v>
      </c>
      <c r="AJ44" s="17">
        <f t="shared" si="10"/>
        <v>0.12724570461495291</v>
      </c>
      <c r="AK44" s="17">
        <f t="shared" si="11"/>
        <v>0</v>
      </c>
      <c r="AL44" s="17">
        <f>+X44</f>
        <v>0.28197101115099643</v>
      </c>
      <c r="AM44" s="4" t="s">
        <v>105</v>
      </c>
    </row>
    <row r="45" spans="1:39" ht="15.5" x14ac:dyDescent="0.35">
      <c r="A45" s="4" t="s">
        <v>106</v>
      </c>
      <c r="B45" s="21">
        <f>1-B43</f>
        <v>0.66934964129438002</v>
      </c>
      <c r="E45" s="3">
        <f t="shared" ref="E45:E52" si="14">+E22</f>
        <v>1143.2973523289675</v>
      </c>
      <c r="F45" s="3"/>
      <c r="G45" s="3">
        <f t="shared" ref="G45:G52" si="15">+F22</f>
        <v>804.55829842532603</v>
      </c>
      <c r="H45" s="3"/>
      <c r="I45" s="3">
        <f t="shared" ref="I45:I52" si="16">+G22</f>
        <v>9.5353542914757252</v>
      </c>
      <c r="J45" s="3"/>
      <c r="K45" s="3">
        <f t="shared" ref="K45:K52" si="17">+H22</f>
        <v>18.616469865504325</v>
      </c>
      <c r="L45" s="3"/>
      <c r="M45" s="3">
        <f t="shared" ref="M45:M52" si="18">+I22</f>
        <v>27.332904821744776</v>
      </c>
      <c r="N45" s="3"/>
      <c r="O45" s="3">
        <f t="shared" ref="O45:O52" si="19">+J22</f>
        <v>425.89393391338803</v>
      </c>
      <c r="P45" s="3"/>
      <c r="Q45" s="3">
        <f t="shared" ref="Q45:Q52" si="20">+K22</f>
        <v>758.94726991226776</v>
      </c>
      <c r="R45" s="3"/>
      <c r="S45" s="3">
        <f t="shared" ref="S45:S52" si="21">+L22</f>
        <v>63.066423591552855</v>
      </c>
      <c r="T45" s="3"/>
      <c r="U45" s="3">
        <f t="shared" ref="U45:U52" si="22">+M22</f>
        <v>7.105201904860623</v>
      </c>
      <c r="V45" s="3"/>
      <c r="W45" s="3">
        <f t="shared" ref="W45:W52" si="23">+N22</f>
        <v>0</v>
      </c>
      <c r="X45" s="11">
        <f>+W45+U45+S45+Q45+O45+M45+K45+I45+G45+E45</f>
        <v>3258.3532090550875</v>
      </c>
      <c r="AA45" s="4" t="s">
        <v>68</v>
      </c>
      <c r="AB45" s="3">
        <f t="shared" si="2"/>
        <v>1143.2973523289675</v>
      </c>
      <c r="AC45" s="3">
        <f t="shared" si="3"/>
        <v>804.55829842532603</v>
      </c>
      <c r="AD45" s="3">
        <f t="shared" si="4"/>
        <v>9.5353542914757252</v>
      </c>
      <c r="AE45" s="3">
        <f t="shared" si="5"/>
        <v>18.616469865504325</v>
      </c>
      <c r="AF45" s="3">
        <f t="shared" si="6"/>
        <v>27.332904821744776</v>
      </c>
      <c r="AG45" s="3">
        <f t="shared" si="7"/>
        <v>425.89393391338803</v>
      </c>
      <c r="AH45" s="3">
        <f t="shared" si="8"/>
        <v>758.94726991226776</v>
      </c>
      <c r="AI45" s="3">
        <f t="shared" si="9"/>
        <v>63.066423591552855</v>
      </c>
      <c r="AJ45" s="3">
        <f t="shared" si="10"/>
        <v>7.105201904860623</v>
      </c>
      <c r="AK45" s="3">
        <f t="shared" si="11"/>
        <v>0</v>
      </c>
      <c r="AL45" s="3">
        <f>SUM(AB45:AK45)</f>
        <v>3258.3532090550875</v>
      </c>
      <c r="AM45" s="4" t="s">
        <v>68</v>
      </c>
    </row>
    <row r="46" spans="1:39" ht="15.5" x14ac:dyDescent="0.35">
      <c r="A46" s="4" t="s">
        <v>86</v>
      </c>
      <c r="B46" s="3"/>
      <c r="E46" s="3">
        <f t="shared" si="14"/>
        <v>82.903674854639817</v>
      </c>
      <c r="F46" s="3"/>
      <c r="G46" s="3">
        <f t="shared" si="15"/>
        <v>88.31657770944895</v>
      </c>
      <c r="H46" s="3"/>
      <c r="I46" s="3">
        <f t="shared" si="16"/>
        <v>2.7243932920466918</v>
      </c>
      <c r="J46" s="3"/>
      <c r="K46" s="3">
        <f t="shared" si="17"/>
        <v>3.044675776536705</v>
      </c>
      <c r="L46" s="3"/>
      <c r="M46" s="3">
        <f t="shared" si="18"/>
        <v>0.49386920774945514</v>
      </c>
      <c r="N46" s="3"/>
      <c r="O46" s="3">
        <f t="shared" si="19"/>
        <v>111.74227050173148</v>
      </c>
      <c r="P46" s="3"/>
      <c r="Q46" s="3">
        <f t="shared" si="20"/>
        <v>110.02901604395434</v>
      </c>
      <c r="R46" s="3"/>
      <c r="S46" s="3">
        <f t="shared" si="21"/>
        <v>5.8690091931216193</v>
      </c>
      <c r="T46" s="3"/>
      <c r="U46" s="3">
        <f t="shared" si="22"/>
        <v>0</v>
      </c>
      <c r="V46" s="3"/>
      <c r="W46" s="3">
        <f t="shared" si="23"/>
        <v>0</v>
      </c>
      <c r="X46" s="11">
        <f>+W46+U46+S46+Q46+O46+M46+K46+I46+G46+E46</f>
        <v>405.12348657922905</v>
      </c>
      <c r="Y46">
        <f>+X46/X42</f>
        <v>6.5900864649415858E-2</v>
      </c>
      <c r="AA46" s="4" t="s">
        <v>86</v>
      </c>
      <c r="AB46" s="3">
        <f t="shared" si="2"/>
        <v>82.903674854639817</v>
      </c>
      <c r="AC46" s="3">
        <f t="shared" si="3"/>
        <v>88.31657770944895</v>
      </c>
      <c r="AD46" s="3">
        <f t="shared" si="4"/>
        <v>2.7243932920466918</v>
      </c>
      <c r="AE46" s="3">
        <f t="shared" si="5"/>
        <v>3.044675776536705</v>
      </c>
      <c r="AF46" s="3">
        <f t="shared" si="6"/>
        <v>0.49386920774945514</v>
      </c>
      <c r="AG46" s="3">
        <f t="shared" si="7"/>
        <v>111.74227050173148</v>
      </c>
      <c r="AH46" s="3">
        <f t="shared" si="8"/>
        <v>110.02901604395434</v>
      </c>
      <c r="AI46" s="3">
        <f t="shared" si="9"/>
        <v>5.8690091931216193</v>
      </c>
      <c r="AJ46" s="3">
        <f t="shared" si="10"/>
        <v>0</v>
      </c>
      <c r="AK46" s="3">
        <f t="shared" si="11"/>
        <v>0</v>
      </c>
      <c r="AL46" s="3">
        <f>SUM(AB46:AK46)</f>
        <v>405.12348657922905</v>
      </c>
      <c r="AM46" s="4" t="s">
        <v>69</v>
      </c>
    </row>
    <row r="47" spans="1:39" ht="15.5" x14ac:dyDescent="0.35">
      <c r="A47" s="22" t="s">
        <v>107</v>
      </c>
      <c r="E47" s="26">
        <f t="shared" si="14"/>
        <v>24.053409884109584</v>
      </c>
      <c r="F47" s="26"/>
      <c r="G47" s="26">
        <f t="shared" si="15"/>
        <v>22.759626961501013</v>
      </c>
      <c r="H47" s="26"/>
      <c r="I47" s="26">
        <f t="shared" si="16"/>
        <v>50.507184938511926</v>
      </c>
      <c r="J47" s="26"/>
      <c r="K47" s="26">
        <f t="shared" si="17"/>
        <v>8.8511586074618549</v>
      </c>
      <c r="L47" s="26"/>
      <c r="M47" s="26">
        <f t="shared" si="18"/>
        <v>0</v>
      </c>
      <c r="N47" s="26"/>
      <c r="O47" s="26">
        <f t="shared" si="19"/>
        <v>19.229067522081444</v>
      </c>
      <c r="P47" s="26"/>
      <c r="Q47" s="26">
        <f t="shared" si="20"/>
        <v>16.57150321652238</v>
      </c>
      <c r="R47" s="26"/>
      <c r="S47" s="26">
        <f t="shared" si="21"/>
        <v>27.581221694859735</v>
      </c>
      <c r="T47" s="26"/>
      <c r="U47" s="26">
        <f t="shared" si="22"/>
        <v>0</v>
      </c>
      <c r="V47" s="26"/>
      <c r="W47" s="26">
        <f t="shared" si="23"/>
        <v>24.062245271045175</v>
      </c>
      <c r="X47" s="27">
        <f>+O24</f>
        <v>21.294768616957228</v>
      </c>
      <c r="AA47" s="4" t="s">
        <v>107</v>
      </c>
      <c r="AB47" s="19">
        <f t="shared" si="2"/>
        <v>24.053409884109584</v>
      </c>
      <c r="AC47" s="19">
        <f t="shared" si="3"/>
        <v>22.759626961501013</v>
      </c>
      <c r="AD47" s="3">
        <f t="shared" si="4"/>
        <v>50.507184938511926</v>
      </c>
      <c r="AE47" s="3">
        <f t="shared" si="5"/>
        <v>8.8511586074618549</v>
      </c>
      <c r="AF47" s="19">
        <f t="shared" si="6"/>
        <v>0</v>
      </c>
      <c r="AG47" s="19">
        <f t="shared" si="7"/>
        <v>19.229067522081444</v>
      </c>
      <c r="AH47" s="19">
        <f t="shared" si="8"/>
        <v>16.57150321652238</v>
      </c>
      <c r="AI47" s="19">
        <f t="shared" si="9"/>
        <v>27.581221694859735</v>
      </c>
      <c r="AJ47" s="19">
        <f t="shared" si="10"/>
        <v>0</v>
      </c>
      <c r="AK47" s="19">
        <f t="shared" si="11"/>
        <v>24.062245271045175</v>
      </c>
      <c r="AL47" s="19">
        <f>+X47</f>
        <v>21.294768616957228</v>
      </c>
      <c r="AM47" s="4" t="s">
        <v>107</v>
      </c>
    </row>
    <row r="48" spans="1:39" ht="15.5" x14ac:dyDescent="0.35">
      <c r="A48" s="4" t="s">
        <v>88</v>
      </c>
      <c r="E48" s="3">
        <f t="shared" si="14"/>
        <v>1050.8318114057695</v>
      </c>
      <c r="F48" s="3"/>
      <c r="G48" s="3">
        <f t="shared" si="15"/>
        <v>730.88293975647389</v>
      </c>
      <c r="H48" s="3"/>
      <c r="I48" s="3">
        <f t="shared" si="16"/>
        <v>18.109762704853903</v>
      </c>
      <c r="J48" s="3"/>
      <c r="K48" s="3">
        <f t="shared" si="17"/>
        <v>18.269274579796676</v>
      </c>
      <c r="L48" s="3"/>
      <c r="M48" s="3">
        <f t="shared" si="18"/>
        <v>21.669397978717456</v>
      </c>
      <c r="N48" s="3"/>
      <c r="O48" s="3">
        <f t="shared" si="19"/>
        <v>680.93488375186143</v>
      </c>
      <c r="P48" s="3"/>
      <c r="Q48" s="3">
        <f t="shared" si="20"/>
        <v>695.64507754166164</v>
      </c>
      <c r="R48" s="3"/>
      <c r="S48" s="3">
        <f t="shared" si="21"/>
        <v>71.268994389539884</v>
      </c>
      <c r="T48" s="3"/>
      <c r="U48" s="3">
        <f t="shared" si="22"/>
        <v>0</v>
      </c>
      <c r="V48" s="3"/>
      <c r="W48" s="3">
        <f t="shared" si="23"/>
        <v>245.78056988670485</v>
      </c>
      <c r="X48" s="11">
        <f>+W48+U48+S48+Q48+O48+M48+K48+I48+G48+E48</f>
        <v>3533.3927119953787</v>
      </c>
      <c r="AA48" s="4" t="s">
        <v>88</v>
      </c>
      <c r="AB48" s="3">
        <f t="shared" si="2"/>
        <v>1050.8318114057695</v>
      </c>
      <c r="AC48" s="3">
        <f t="shared" si="3"/>
        <v>730.88293975647389</v>
      </c>
      <c r="AD48" s="3">
        <f t="shared" si="4"/>
        <v>18.109762704853903</v>
      </c>
      <c r="AE48" s="3">
        <f t="shared" si="5"/>
        <v>18.269274579796676</v>
      </c>
      <c r="AF48" s="3">
        <f t="shared" si="6"/>
        <v>21.669397978717456</v>
      </c>
      <c r="AG48" s="3">
        <f t="shared" si="7"/>
        <v>680.93488375186143</v>
      </c>
      <c r="AH48" s="3">
        <f t="shared" si="8"/>
        <v>695.64507754166164</v>
      </c>
      <c r="AI48" s="3">
        <f t="shared" si="9"/>
        <v>71.268994389539884</v>
      </c>
      <c r="AJ48" s="3">
        <f t="shared" si="10"/>
        <v>0</v>
      </c>
      <c r="AK48" s="3">
        <f t="shared" si="11"/>
        <v>245.78056988670485</v>
      </c>
      <c r="AL48" s="3">
        <f t="shared" ref="AL48:AL53" si="24">SUM(AB48:AK48)</f>
        <v>3533.3927119953792</v>
      </c>
      <c r="AM48" s="4" t="s">
        <v>88</v>
      </c>
    </row>
    <row r="49" spans="1:39" ht="15.5" x14ac:dyDescent="0.35">
      <c r="A49" s="22" t="s">
        <v>89</v>
      </c>
      <c r="E49" s="3">
        <f t="shared" si="14"/>
        <v>333.1975550978608</v>
      </c>
      <c r="F49" s="3"/>
      <c r="G49" s="3">
        <f t="shared" si="15"/>
        <v>204.84408708132284</v>
      </c>
      <c r="H49" s="3"/>
      <c r="I49" s="3">
        <f t="shared" si="16"/>
        <v>14.089023104513073</v>
      </c>
      <c r="J49" s="3"/>
      <c r="K49" s="3">
        <f t="shared" si="17"/>
        <v>2.5938379663378752</v>
      </c>
      <c r="L49" s="3"/>
      <c r="M49" s="3">
        <f t="shared" si="18"/>
        <v>0</v>
      </c>
      <c r="N49" s="3"/>
      <c r="O49" s="3">
        <f t="shared" si="19"/>
        <v>160.01083403147095</v>
      </c>
      <c r="P49" s="3"/>
      <c r="Q49" s="3">
        <f t="shared" si="20"/>
        <v>154.42081407419468</v>
      </c>
      <c r="R49" s="3"/>
      <c r="S49" s="3">
        <f t="shared" si="21"/>
        <v>20.618263653691272</v>
      </c>
      <c r="T49" s="3"/>
      <c r="U49" s="3">
        <f t="shared" si="22"/>
        <v>0</v>
      </c>
      <c r="V49" s="3"/>
      <c r="W49" s="3">
        <f t="shared" si="23"/>
        <v>76.872191439898273</v>
      </c>
      <c r="X49" s="11">
        <f>+W49+U49+S49+Q49+O49+M49+K49+I49+G49+E49</f>
        <v>966.64660644928972</v>
      </c>
      <c r="AA49" s="4" t="s">
        <v>89</v>
      </c>
      <c r="AB49" s="3">
        <f t="shared" si="2"/>
        <v>333.1975550978608</v>
      </c>
      <c r="AC49" s="3">
        <f t="shared" si="3"/>
        <v>204.84408708132284</v>
      </c>
      <c r="AD49" s="3">
        <f t="shared" si="4"/>
        <v>14.089023104513073</v>
      </c>
      <c r="AE49" s="3">
        <f t="shared" si="5"/>
        <v>2.5938379663378752</v>
      </c>
      <c r="AF49" s="3">
        <f t="shared" si="6"/>
        <v>0</v>
      </c>
      <c r="AG49" s="3">
        <f t="shared" si="7"/>
        <v>160.01083403147095</v>
      </c>
      <c r="AH49" s="3">
        <f t="shared" si="8"/>
        <v>154.42081407419468</v>
      </c>
      <c r="AI49" s="3">
        <f t="shared" si="9"/>
        <v>20.618263653691272</v>
      </c>
      <c r="AJ49" s="3">
        <f t="shared" si="10"/>
        <v>0</v>
      </c>
      <c r="AK49" s="3">
        <f t="shared" si="11"/>
        <v>76.872191439898273</v>
      </c>
      <c r="AL49" s="3">
        <f t="shared" si="24"/>
        <v>966.64660644928995</v>
      </c>
      <c r="AM49" s="4" t="s">
        <v>89</v>
      </c>
    </row>
    <row r="50" spans="1:39" ht="15.5" x14ac:dyDescent="0.35">
      <c r="A50" s="4" t="s">
        <v>90</v>
      </c>
      <c r="E50" s="3">
        <f t="shared" si="14"/>
        <v>1052.0428607235203</v>
      </c>
      <c r="F50" s="3"/>
      <c r="G50" s="3">
        <f t="shared" si="15"/>
        <v>695.18862183708916</v>
      </c>
      <c r="H50" s="3"/>
      <c r="I50" s="3">
        <f t="shared" si="16"/>
        <v>13.806063746328492</v>
      </c>
      <c r="J50" s="3"/>
      <c r="K50" s="3">
        <f t="shared" si="17"/>
        <v>26.711229103087064</v>
      </c>
      <c r="L50" s="3"/>
      <c r="M50" s="3">
        <f t="shared" si="18"/>
        <v>25.281124872427895</v>
      </c>
      <c r="N50" s="3"/>
      <c r="O50" s="3">
        <f t="shared" si="19"/>
        <v>672.11913715784772</v>
      </c>
      <c r="P50" s="3"/>
      <c r="Q50" s="3">
        <f t="shared" si="20"/>
        <v>777.42472858141434</v>
      </c>
      <c r="R50" s="3"/>
      <c r="S50" s="3">
        <v>0</v>
      </c>
      <c r="T50" s="3"/>
      <c r="U50" s="3">
        <f t="shared" si="22"/>
        <v>13.405006037459254</v>
      </c>
      <c r="V50" s="3"/>
      <c r="W50" s="3">
        <f t="shared" si="23"/>
        <v>0</v>
      </c>
      <c r="X50" s="11">
        <f>+W50+U50+S50+Q50+O50+M50+K50+I50+G50+E50</f>
        <v>3275.9787720591744</v>
      </c>
      <c r="AA50" s="4" t="s">
        <v>90</v>
      </c>
      <c r="AB50" s="19">
        <f t="shared" si="2"/>
        <v>1052.0428607235203</v>
      </c>
      <c r="AC50" s="19">
        <f t="shared" si="3"/>
        <v>695.18862183708916</v>
      </c>
      <c r="AD50" s="3">
        <f t="shared" si="4"/>
        <v>13.806063746328492</v>
      </c>
      <c r="AE50" s="3">
        <f t="shared" si="5"/>
        <v>26.711229103087064</v>
      </c>
      <c r="AF50" s="19">
        <f t="shared" si="6"/>
        <v>25.281124872427895</v>
      </c>
      <c r="AG50" s="19">
        <f t="shared" si="7"/>
        <v>672.11913715784772</v>
      </c>
      <c r="AH50" s="19">
        <f t="shared" si="8"/>
        <v>777.42472858141434</v>
      </c>
      <c r="AI50" s="19">
        <f t="shared" si="9"/>
        <v>0</v>
      </c>
      <c r="AJ50" s="19">
        <f t="shared" si="10"/>
        <v>13.405006037459254</v>
      </c>
      <c r="AK50" s="19">
        <f t="shared" si="11"/>
        <v>0</v>
      </c>
      <c r="AL50" s="19">
        <f t="shared" si="24"/>
        <v>3275.9787720591744</v>
      </c>
      <c r="AM50" s="4" t="s">
        <v>90</v>
      </c>
    </row>
    <row r="51" spans="1:39" ht="15.5" x14ac:dyDescent="0.35">
      <c r="A51" s="4" t="s">
        <v>70</v>
      </c>
      <c r="E51" s="3">
        <f t="shared" si="14"/>
        <v>342.4</v>
      </c>
      <c r="F51" s="3"/>
      <c r="G51" s="3">
        <f t="shared" si="15"/>
        <v>222.8</v>
      </c>
      <c r="H51" s="3"/>
      <c r="I51" s="3">
        <f t="shared" si="16"/>
        <v>1.2</v>
      </c>
      <c r="J51" s="3"/>
      <c r="K51" s="3">
        <f t="shared" si="17"/>
        <v>0.7</v>
      </c>
      <c r="L51" s="3"/>
      <c r="M51" s="3">
        <f t="shared" si="18"/>
        <v>10.5</v>
      </c>
      <c r="N51" s="3"/>
      <c r="O51" s="3">
        <f t="shared" si="19"/>
        <v>321</v>
      </c>
      <c r="P51" s="3"/>
      <c r="Q51" s="3">
        <f t="shared" si="20"/>
        <v>262.60000000000002</v>
      </c>
      <c r="R51" s="3"/>
      <c r="S51" s="3">
        <f t="shared" si="21"/>
        <v>21.4</v>
      </c>
      <c r="T51" s="3"/>
      <c r="U51" s="3">
        <f t="shared" si="22"/>
        <v>3</v>
      </c>
      <c r="V51" s="3"/>
      <c r="W51" s="3">
        <f t="shared" si="23"/>
        <v>82.7</v>
      </c>
      <c r="X51" s="11">
        <f>+W51+U51+S51+Q51+O51+M51+K51+I51+G51+E51</f>
        <v>1268.3000000000002</v>
      </c>
      <c r="AA51" s="4" t="s">
        <v>70</v>
      </c>
      <c r="AB51" s="3">
        <f t="shared" si="2"/>
        <v>342.4</v>
      </c>
      <c r="AC51" s="3">
        <f t="shared" si="3"/>
        <v>222.8</v>
      </c>
      <c r="AD51" s="3">
        <f t="shared" si="4"/>
        <v>1.2</v>
      </c>
      <c r="AE51" s="3">
        <f t="shared" si="5"/>
        <v>0.7</v>
      </c>
      <c r="AF51" s="3">
        <f t="shared" si="6"/>
        <v>10.5</v>
      </c>
      <c r="AG51" s="3">
        <f t="shared" si="7"/>
        <v>321</v>
      </c>
      <c r="AH51" s="3">
        <f t="shared" si="8"/>
        <v>262.60000000000002</v>
      </c>
      <c r="AI51" s="3">
        <f t="shared" si="9"/>
        <v>21.4</v>
      </c>
      <c r="AJ51" s="3">
        <f t="shared" si="10"/>
        <v>3</v>
      </c>
      <c r="AK51" s="3">
        <f t="shared" si="11"/>
        <v>82.7</v>
      </c>
      <c r="AL51" s="3">
        <f t="shared" si="24"/>
        <v>1268.3000000000004</v>
      </c>
      <c r="AM51" s="4" t="s">
        <v>70</v>
      </c>
    </row>
    <row r="52" spans="1:39" ht="15.5" x14ac:dyDescent="0.35">
      <c r="A52" s="4" t="s">
        <v>71</v>
      </c>
      <c r="E52" s="3">
        <f t="shared" si="14"/>
        <v>79.562274062200856</v>
      </c>
      <c r="F52" s="3"/>
      <c r="G52" s="3">
        <f t="shared" si="15"/>
        <v>176.17261523040855</v>
      </c>
      <c r="H52" s="3"/>
      <c r="I52" s="3">
        <f t="shared" si="16"/>
        <v>7.8070287381522085</v>
      </c>
      <c r="J52" s="3"/>
      <c r="K52" s="3">
        <f t="shared" si="17"/>
        <v>0</v>
      </c>
      <c r="L52" s="3"/>
      <c r="M52" s="3">
        <f t="shared" si="18"/>
        <v>14.054628471381998</v>
      </c>
      <c r="N52" s="3"/>
      <c r="O52" s="3">
        <f t="shared" si="19"/>
        <v>208.28316028765309</v>
      </c>
      <c r="P52" s="3"/>
      <c r="Q52" s="3">
        <f t="shared" si="20"/>
        <v>129.31843883353235</v>
      </c>
      <c r="R52" s="3"/>
      <c r="S52" s="3">
        <f t="shared" si="21"/>
        <v>11.646767280437057</v>
      </c>
      <c r="T52" s="3"/>
      <c r="U52" s="3">
        <f t="shared" si="22"/>
        <v>0</v>
      </c>
      <c r="V52" s="3"/>
      <c r="W52" s="3">
        <f t="shared" si="23"/>
        <v>23.769044387427126</v>
      </c>
      <c r="X52" s="11">
        <f>+W52+U52+S52+Q52+O52+M52+K52+I52+G52+E52</f>
        <v>650.61395729119317</v>
      </c>
      <c r="AA52" s="4" t="s">
        <v>71</v>
      </c>
      <c r="AB52" s="3">
        <f t="shared" si="2"/>
        <v>79.562274062200856</v>
      </c>
      <c r="AC52" s="3">
        <f t="shared" si="3"/>
        <v>176.17261523040855</v>
      </c>
      <c r="AD52" s="3">
        <f t="shared" si="4"/>
        <v>7.8070287381522085</v>
      </c>
      <c r="AE52" s="3">
        <f t="shared" si="5"/>
        <v>0</v>
      </c>
      <c r="AF52" s="3">
        <f t="shared" si="6"/>
        <v>14.054628471381998</v>
      </c>
      <c r="AG52" s="3">
        <f t="shared" si="7"/>
        <v>208.28316028765309</v>
      </c>
      <c r="AH52" s="3">
        <f t="shared" si="8"/>
        <v>129.31843883353235</v>
      </c>
      <c r="AI52" s="3">
        <f t="shared" si="9"/>
        <v>11.646767280437057</v>
      </c>
      <c r="AJ52" s="3">
        <f t="shared" si="10"/>
        <v>0</v>
      </c>
      <c r="AK52" s="3">
        <f t="shared" si="11"/>
        <v>23.769044387427126</v>
      </c>
      <c r="AL52" s="3">
        <f t="shared" si="24"/>
        <v>650.61395729119329</v>
      </c>
      <c r="AM52" s="4" t="s">
        <v>71</v>
      </c>
    </row>
    <row r="53" spans="1:39" ht="15.5" x14ac:dyDescent="0.35">
      <c r="A53" s="4" t="s">
        <v>108</v>
      </c>
      <c r="E53" s="2">
        <f>0.001*(35*E43+25*E45+25*E46)</f>
        <v>51.855505154681254</v>
      </c>
      <c r="F53" s="2"/>
      <c r="G53" s="2">
        <f>0.001*(35*G43+25*G45+25*G46+35*G44*G39+25*(1-G44)*G39)</f>
        <v>42.075151746094633</v>
      </c>
      <c r="H53" s="2"/>
      <c r="I53" s="2">
        <f>0.001*(35*I43+25*I45+25*I46+35*I44*I39+25*(1-I44)*I39)</f>
        <v>1.1068705256618856</v>
      </c>
      <c r="J53" s="2"/>
      <c r="K53" s="2">
        <f>0.001*(35*K43+25*K45+25*K46+35*K44*K39+25*(1-K44)*K39)</f>
        <v>1.7334496894654845</v>
      </c>
      <c r="L53" s="2"/>
      <c r="M53" s="2">
        <f>0.001*(35*M43+25*M45+25*M46+35*M44*M39+25*(1-M44)*M39)</f>
        <v>1.3614663146410448</v>
      </c>
      <c r="N53" s="2"/>
      <c r="O53" s="2">
        <f>0.001*(35*O43+25*O45+25*O46+35*O44*O39+25*(1-O44)*O39)</f>
        <v>45.437924517181436</v>
      </c>
      <c r="P53" s="2"/>
      <c r="Q53" s="2">
        <f>0.001*(35*Q43+25*Q45+25*Q46+35*Q44*Q39+25*(1-Q44)*Q39)</f>
        <v>41.901438824963769</v>
      </c>
      <c r="R53" s="2"/>
      <c r="S53" s="2">
        <f>0.001*(35*S43+25*S45+25*S46+35*S44*S39+25*(1-S44)*S39)</f>
        <v>3.0110278944969546</v>
      </c>
      <c r="T53" s="2"/>
      <c r="U53" s="2">
        <f>0.001*(35*U43+25*U45+25*U46+35*U44*U39+25*(1-U44)*U39)</f>
        <v>0.46428982208819869</v>
      </c>
      <c r="V53" s="2"/>
      <c r="W53" s="2">
        <f>0.001*(35*W43+25*W45+25*W46+35*W44*W39+25*(1-W44)*W39)</f>
        <v>4.3343326664227826</v>
      </c>
      <c r="X53" s="2">
        <f>SUM(E53:W53)</f>
        <v>193.28145715569747</v>
      </c>
      <c r="AA53" s="4" t="s">
        <v>109</v>
      </c>
      <c r="AB53" s="2">
        <f>+E54</f>
        <v>52.798859825717869</v>
      </c>
      <c r="AC53" s="2">
        <f>+G54</f>
        <v>32.532146977044846</v>
      </c>
      <c r="AD53" s="2">
        <f>+I54</f>
        <v>0.99024100815314908</v>
      </c>
      <c r="AE53" s="2">
        <f>+K54</f>
        <v>1.2329654139552018</v>
      </c>
      <c r="AF53" s="2">
        <f>+M54</f>
        <v>0.96093082548947073</v>
      </c>
      <c r="AG53" s="2">
        <f>+O54</f>
        <v>33.898412950884257</v>
      </c>
      <c r="AH53" s="2">
        <f>+Q54</f>
        <v>33.792880816237201</v>
      </c>
      <c r="AI53" s="2">
        <f>+S54</f>
        <v>2.4982054345280242</v>
      </c>
      <c r="AJ53" s="2">
        <f>+U54</f>
        <v>0.55382549052149421</v>
      </c>
      <c r="AK53" s="2">
        <f>+W54</f>
        <v>11.762321590881047</v>
      </c>
      <c r="AL53" s="3">
        <f t="shared" si="24"/>
        <v>171.02079033341252</v>
      </c>
      <c r="AM53" s="4" t="s">
        <v>109</v>
      </c>
    </row>
    <row r="54" spans="1:39" ht="15.5" x14ac:dyDescent="0.35">
      <c r="A54" s="4" t="s">
        <v>110</v>
      </c>
      <c r="E54" s="2">
        <f>+(E44*E42*35+(1-E44)*E42*25)/1000</f>
        <v>52.798859825717869</v>
      </c>
      <c r="F54" s="3"/>
      <c r="G54" s="2">
        <f>+(G44*G42*35+(1-G44)*G42*25)/1000</f>
        <v>32.532146977044846</v>
      </c>
      <c r="H54" s="3"/>
      <c r="I54" s="2">
        <f>+(I44*I42*35+(1-I44)*I42*25)/1000</f>
        <v>0.99024100815314908</v>
      </c>
      <c r="J54" s="3"/>
      <c r="K54" s="2">
        <f>+(K44*K42*35+(1-K44)*K42*25)/1000</f>
        <v>1.2329654139552018</v>
      </c>
      <c r="L54" s="3"/>
      <c r="M54" s="2">
        <f>+(M44*M42*35+(1-M44)*M42*25)/1000</f>
        <v>0.96093082548947073</v>
      </c>
      <c r="N54" s="3"/>
      <c r="O54" s="2">
        <f>+(O44*O42*35+(1-O44)*O42*25)/1000</f>
        <v>33.898412950884257</v>
      </c>
      <c r="P54" s="3"/>
      <c r="Q54" s="2">
        <f>+(Q44*Q42*35+(1-Q44)*Q42*25)/1000</f>
        <v>33.792880816237201</v>
      </c>
      <c r="R54" s="3"/>
      <c r="S54" s="2">
        <f>+(S44*S42*35+(1-S44)*S42*25)/1000</f>
        <v>2.4982054345280242</v>
      </c>
      <c r="T54" s="3"/>
      <c r="U54" s="2">
        <f>+(U44*U42*35+(1-U44)*U42*25)/1000</f>
        <v>0.55382549052149421</v>
      </c>
      <c r="V54" s="3"/>
      <c r="W54" s="2">
        <f>+(W44*W42*35+(1-W44)*W42*25)/1000</f>
        <v>11.762321590881047</v>
      </c>
      <c r="X54" s="49">
        <f>+E54+G54+I54+K54+M54+O54+Q54+S54+U54+W54</f>
        <v>171.02079033341252</v>
      </c>
    </row>
    <row r="55" spans="1:39" ht="15.5" x14ac:dyDescent="0.35">
      <c r="A55" s="4" t="s">
        <v>111</v>
      </c>
    </row>
    <row r="56" spans="1:39" ht="15.5" x14ac:dyDescent="0.35">
      <c r="A56" s="4" t="s">
        <v>243</v>
      </c>
      <c r="E56" s="3">
        <f>0.0017*E41</f>
        <v>2.3549087068963481</v>
      </c>
      <c r="F56" s="3"/>
      <c r="G56" s="3">
        <f>0.0017*G41</f>
        <v>1.5300556051613003</v>
      </c>
      <c r="H56" s="3"/>
      <c r="I56" s="3">
        <f>0.0017*I41</f>
        <v>4.7421647646430656E-2</v>
      </c>
      <c r="J56" s="3"/>
      <c r="K56" s="3">
        <f>0.0017*K41</f>
        <v>4.9818614018022393E-2</v>
      </c>
      <c r="L56" s="3"/>
      <c r="M56" s="3">
        <f>0.0017*M41</f>
        <v>4.2977912283127417E-2</v>
      </c>
      <c r="N56" s="3"/>
      <c r="O56" s="3">
        <f>0.0017*O41</f>
        <v>1.4146209510218417</v>
      </c>
      <c r="P56" s="3"/>
      <c r="Q56" s="3">
        <f>0.0017*Q41</f>
        <v>1.5841374225145353</v>
      </c>
      <c r="R56" s="3"/>
      <c r="S56" s="3">
        <f>0.0017*S41</f>
        <v>0.12708301539016875</v>
      </c>
      <c r="T56" s="3"/>
      <c r="U56" s="3">
        <f>0.0017*U41</f>
        <v>2.2788510263680731E-2</v>
      </c>
      <c r="V56" s="3"/>
      <c r="W56" s="3">
        <f>0.0017*W41</f>
        <v>0.54310279018343111</v>
      </c>
      <c r="X56" s="3">
        <f>0.0017*X41</f>
        <v>7.7169151753788858</v>
      </c>
      <c r="Z56" s="3">
        <f>+X41-X56</f>
        <v>4531.6449526945544</v>
      </c>
    </row>
    <row r="57" spans="1:39" ht="15.5" x14ac:dyDescent="0.35">
      <c r="A57" s="4" t="s">
        <v>113</v>
      </c>
      <c r="B57" s="21">
        <f>+E57/(E57+E58)</f>
        <v>0.24053409884109583</v>
      </c>
      <c r="E57" s="28">
        <f>E47/100*E56</f>
        <v>0.56643584366636335</v>
      </c>
      <c r="F57" s="28"/>
      <c r="G57" s="28">
        <f t="shared" ref="G57:W57" si="25">G47/100*G56</f>
        <v>0.34823494803824878</v>
      </c>
      <c r="H57" s="28"/>
      <c r="I57" s="28">
        <f t="shared" si="25"/>
        <v>2.3951339277672221E-2</v>
      </c>
      <c r="J57" s="28"/>
      <c r="K57" s="28">
        <f t="shared" si="25"/>
        <v>4.4095245427743877E-3</v>
      </c>
      <c r="L57" s="28"/>
      <c r="M57" s="28">
        <f t="shared" si="25"/>
        <v>0</v>
      </c>
      <c r="N57" s="28"/>
      <c r="O57" s="28">
        <f t="shared" si="25"/>
        <v>0.27201841785350062</v>
      </c>
      <c r="P57" s="28"/>
      <c r="Q57" s="28">
        <f t="shared" si="25"/>
        <v>0.26251538392613094</v>
      </c>
      <c r="R57" s="28"/>
      <c r="S57" s="28">
        <f>S47/100*S56</f>
        <v>3.5051048211275158E-2</v>
      </c>
      <c r="T57" s="28"/>
      <c r="U57" s="28">
        <f t="shared" si="25"/>
        <v>0</v>
      </c>
      <c r="V57" s="28"/>
      <c r="W57" s="28">
        <f t="shared" si="25"/>
        <v>0.13068272544782705</v>
      </c>
      <c r="X57" s="28">
        <f>+W57+U57+S57+Q57+O57+M57+K57+I57+G57+E57</f>
        <v>1.6432992309637924</v>
      </c>
      <c r="Y57" s="3"/>
      <c r="Z57">
        <v>162.48258732539568</v>
      </c>
    </row>
    <row r="58" spans="1:39" ht="15.5" x14ac:dyDescent="0.35">
      <c r="A58" s="29" t="s">
        <v>114</v>
      </c>
      <c r="B58" s="21">
        <f>1-B57</f>
        <v>0.75946590115890422</v>
      </c>
      <c r="E58" s="30">
        <f>E56-E57</f>
        <v>1.7884728632299849</v>
      </c>
      <c r="F58" s="30"/>
      <c r="G58" s="30">
        <f t="shared" ref="G58:W58" si="26">G56-G57</f>
        <v>1.1818206571230516</v>
      </c>
      <c r="H58" s="30"/>
      <c r="I58" s="30">
        <f t="shared" si="26"/>
        <v>2.3470308368758436E-2</v>
      </c>
      <c r="J58" s="30"/>
      <c r="K58" s="30">
        <f t="shared" si="26"/>
        <v>4.5409089475248007E-2</v>
      </c>
      <c r="L58" s="30"/>
      <c r="M58" s="30">
        <f t="shared" si="26"/>
        <v>4.2977912283127417E-2</v>
      </c>
      <c r="N58" s="30"/>
      <c r="O58" s="30">
        <f t="shared" si="26"/>
        <v>1.1426025331683412</v>
      </c>
      <c r="P58" s="30"/>
      <c r="Q58" s="30">
        <f t="shared" si="26"/>
        <v>1.3216220385884043</v>
      </c>
      <c r="R58" s="30"/>
      <c r="S58" s="30">
        <f t="shared" si="26"/>
        <v>9.2031967178893587E-2</v>
      </c>
      <c r="T58" s="30"/>
      <c r="U58" s="30">
        <f t="shared" si="26"/>
        <v>2.2788510263680731E-2</v>
      </c>
      <c r="V58" s="30"/>
      <c r="W58" s="30">
        <f t="shared" si="26"/>
        <v>0.41242006473560405</v>
      </c>
      <c r="X58" s="28">
        <f t="shared" ref="X58:X60" si="27">+W58+U58+S58+Q58+O58+M58+K58+I58+G58+E58</f>
        <v>6.0736159444150948</v>
      </c>
      <c r="Z58">
        <v>534.19835945887417</v>
      </c>
    </row>
    <row r="59" spans="1:39" ht="15.5" x14ac:dyDescent="0.35">
      <c r="A59" s="29" t="s">
        <v>115</v>
      </c>
      <c r="E59" s="3">
        <f t="shared" ref="E59:U59" si="28">+E41-E56</f>
        <v>1382.8855071144849</v>
      </c>
      <c r="F59" s="3"/>
      <c r="G59" s="3">
        <f t="shared" si="28"/>
        <v>898.50265331325068</v>
      </c>
      <c r="H59" s="3"/>
      <c r="I59" s="3">
        <f t="shared" si="28"/>
        <v>27.847665203195135</v>
      </c>
      <c r="J59" s="3"/>
      <c r="K59" s="3">
        <f t="shared" si="28"/>
        <v>29.255248455406917</v>
      </c>
      <c r="L59" s="3"/>
      <c r="M59" s="3">
        <f t="shared" si="28"/>
        <v>25.238146960144768</v>
      </c>
      <c r="N59" s="3"/>
      <c r="O59" s="3">
        <f t="shared" si="28"/>
        <v>830.71535023829688</v>
      </c>
      <c r="P59" s="3"/>
      <c r="Q59" s="3">
        <f t="shared" si="28"/>
        <v>930.26140523309448</v>
      </c>
      <c r="R59" s="3"/>
      <c r="S59" s="3">
        <f t="shared" si="28"/>
        <v>74.627631920003211</v>
      </c>
      <c r="T59" s="3"/>
      <c r="U59" s="3">
        <f t="shared" si="28"/>
        <v>13.382217527195573</v>
      </c>
      <c r="V59" s="3"/>
      <c r="W59" s="3">
        <f t="shared" ref="W59" si="29">+W41-W56</f>
        <v>318.92912672948199</v>
      </c>
      <c r="X59" s="28">
        <f t="shared" si="27"/>
        <v>4531.6449526945544</v>
      </c>
    </row>
    <row r="60" spans="1:39" ht="15.5" x14ac:dyDescent="0.35">
      <c r="A60" s="4" t="s">
        <v>116</v>
      </c>
      <c r="B60" s="21">
        <f>+E60/(E60+E61)</f>
        <v>0.24053409884109583</v>
      </c>
      <c r="E60" s="28">
        <f>E47/100*E59</f>
        <v>332.63111925419446</v>
      </c>
      <c r="F60" s="28"/>
      <c r="G60" s="28">
        <f t="shared" ref="G60:W60" si="30">G47/100*G59</f>
        <v>204.49585213328456</v>
      </c>
      <c r="H60" s="28"/>
      <c r="I60" s="28">
        <f t="shared" si="30"/>
        <v>14.0650717652354</v>
      </c>
      <c r="J60" s="28"/>
      <c r="K60" s="28">
        <f t="shared" si="30"/>
        <v>2.5894284417951008</v>
      </c>
      <c r="L60" s="28"/>
      <c r="M60" s="28">
        <f t="shared" si="30"/>
        <v>0</v>
      </c>
      <c r="N60" s="28"/>
      <c r="O60" s="28">
        <f t="shared" si="30"/>
        <v>159.73881561361748</v>
      </c>
      <c r="P60" s="28"/>
      <c r="Q60" s="28">
        <f t="shared" si="30"/>
        <v>154.15829869026854</v>
      </c>
      <c r="R60" s="28"/>
      <c r="S60" s="28">
        <f t="shared" si="30"/>
        <v>20.583212605479996</v>
      </c>
      <c r="T60" s="28"/>
      <c r="U60" s="28">
        <f t="shared" si="30"/>
        <v>0</v>
      </c>
      <c r="V60" s="28"/>
      <c r="W60" s="28">
        <f t="shared" si="30"/>
        <v>76.741508714450447</v>
      </c>
      <c r="X60" s="28">
        <f t="shared" si="27"/>
        <v>965.00330721832597</v>
      </c>
    </row>
    <row r="61" spans="1:39" ht="15.5" x14ac:dyDescent="0.35">
      <c r="A61" s="29" t="s">
        <v>114</v>
      </c>
      <c r="B61" s="21">
        <f>1-B60</f>
        <v>0.75946590115890422</v>
      </c>
      <c r="E61" s="30">
        <f>E59-E60</f>
        <v>1050.2543878602905</v>
      </c>
      <c r="F61" s="30"/>
      <c r="G61" s="30">
        <f t="shared" ref="G61:W61" si="31">G59-G60</f>
        <v>694.00680117996615</v>
      </c>
      <c r="H61" s="30"/>
      <c r="I61" s="30">
        <f t="shared" si="31"/>
        <v>13.782593437959735</v>
      </c>
      <c r="J61" s="30"/>
      <c r="K61" s="30">
        <f t="shared" si="31"/>
        <v>26.665820013611818</v>
      </c>
      <c r="L61" s="30"/>
      <c r="M61" s="30">
        <f t="shared" si="31"/>
        <v>25.238146960144768</v>
      </c>
      <c r="N61" s="30"/>
      <c r="O61" s="30">
        <f t="shared" si="31"/>
        <v>670.9765346246794</v>
      </c>
      <c r="P61" s="30"/>
      <c r="Q61" s="30">
        <f t="shared" si="31"/>
        <v>776.10310654282591</v>
      </c>
      <c r="R61" s="30"/>
      <c r="S61" s="30">
        <f t="shared" si="31"/>
        <v>54.044419314523211</v>
      </c>
      <c r="T61" s="30"/>
      <c r="U61" s="30">
        <f t="shared" si="31"/>
        <v>13.382217527195573</v>
      </c>
      <c r="V61" s="30"/>
      <c r="W61" s="30">
        <f t="shared" si="31"/>
        <v>242.18761801503155</v>
      </c>
      <c r="X61" s="30">
        <f>X59-X60</f>
        <v>3566.6416454762284</v>
      </c>
      <c r="Y61" s="3"/>
    </row>
    <row r="62" spans="1:39" ht="15.5" x14ac:dyDescent="0.35">
      <c r="A62" s="29" t="s">
        <v>244</v>
      </c>
      <c r="B62" s="21"/>
      <c r="E62" s="3">
        <f>0.0017*E40</f>
        <v>0.82351873145069721</v>
      </c>
      <c r="F62" s="3"/>
      <c r="G62" s="3">
        <f>0.0017*G40</f>
        <v>0.49580380618571696</v>
      </c>
      <c r="H62" s="3"/>
      <c r="I62" s="3">
        <f>0.0017*I40</f>
        <v>7.6782572422604322E-3</v>
      </c>
      <c r="J62" s="3"/>
      <c r="K62" s="3">
        <f>0.0017*K40</f>
        <v>2.066801851869093E-2</v>
      </c>
      <c r="L62" s="3"/>
      <c r="M62" s="3">
        <f>0.0017*M40</f>
        <v>1.916625327741214E-2</v>
      </c>
      <c r="N62" s="3"/>
      <c r="O62" s="3">
        <f>0.0017*O40</f>
        <v>0.52479412747485599</v>
      </c>
      <c r="P62" s="3"/>
      <c r="Q62" s="3">
        <f>0.0017*Q40</f>
        <v>0.53534400762547607</v>
      </c>
      <c r="R62" s="3"/>
      <c r="S62" s="3">
        <f>0.0017*S40</f>
        <v>3.702529272383813E-2</v>
      </c>
      <c r="T62" s="3"/>
      <c r="U62" s="3">
        <f>0.0017*U40</f>
        <v>1.3047625360510002E-2</v>
      </c>
      <c r="V62" s="3"/>
      <c r="W62" s="3">
        <f>0.0017*W40</f>
        <v>0.25673507799647999</v>
      </c>
      <c r="X62" s="3">
        <f>0.0017*X40</f>
        <v>2.7337811978559374</v>
      </c>
      <c r="Y62" s="3"/>
    </row>
    <row r="63" spans="1:39" ht="15.5" x14ac:dyDescent="0.35">
      <c r="A63" s="29" t="s">
        <v>245</v>
      </c>
      <c r="B63" s="21"/>
      <c r="E63" s="3">
        <f>0.0017*E39</f>
        <v>0.9903531041603838</v>
      </c>
      <c r="F63" s="3"/>
      <c r="G63" s="3">
        <f>0.0017*G39</f>
        <v>0.63287214645678969</v>
      </c>
      <c r="H63" s="3"/>
      <c r="I63" s="3">
        <f>0.0017*I39</f>
        <v>9.4903359846186981E-3</v>
      </c>
      <c r="J63" s="3"/>
      <c r="K63" s="3">
        <f>0.0017*K39</f>
        <v>2.8843192437334408E-2</v>
      </c>
      <c r="L63" s="3"/>
      <c r="M63" s="3">
        <f>0.0017*M39</f>
        <v>3.2408855303539832E-2</v>
      </c>
      <c r="N63" s="3"/>
      <c r="O63" s="3">
        <f>0.0017*O39</f>
        <v>0.7537989144084436</v>
      </c>
      <c r="P63" s="3"/>
      <c r="Q63" s="3">
        <f>0.0017*Q39</f>
        <v>0.68947236774861487</v>
      </c>
      <c r="R63" s="3"/>
      <c r="S63" s="3">
        <f>0.0017*S39</f>
        <v>6.5077861791984506E-2</v>
      </c>
      <c r="T63" s="3"/>
      <c r="U63" s="3">
        <f>0.0017*U39</f>
        <v>1.2473969013689603E-2</v>
      </c>
      <c r="V63" s="3"/>
      <c r="W63" s="3">
        <f>0.0017*W39</f>
        <v>0.29473462131674921</v>
      </c>
      <c r="X63" s="3">
        <f>0.0017*X39</f>
        <v>3.5095253686221484</v>
      </c>
      <c r="Y63" s="3"/>
    </row>
    <row r="64" spans="1:39" ht="15.5" x14ac:dyDescent="0.35">
      <c r="A64" s="29" t="s">
        <v>119</v>
      </c>
      <c r="B64" s="21"/>
      <c r="E64" s="3">
        <f>+E62+E56+E63</f>
        <v>4.1687805425074291</v>
      </c>
      <c r="F64" s="3"/>
      <c r="G64" s="3">
        <f>+G62+G56+G63</f>
        <v>2.6587315578038071</v>
      </c>
      <c r="H64" s="3"/>
      <c r="I64" s="3">
        <f>+I62+I56+I63</f>
        <v>6.4590240873309793E-2</v>
      </c>
      <c r="J64" s="3"/>
      <c r="K64" s="3">
        <f>+K62+K56+K63</f>
        <v>9.9329824974047728E-2</v>
      </c>
      <c r="L64" s="3"/>
      <c r="M64" s="3">
        <f>+M62+M56+M63</f>
        <v>9.4553020864079393E-2</v>
      </c>
      <c r="N64" s="3"/>
      <c r="O64" s="3">
        <f>+O62+O56+O63</f>
        <v>2.6932139929051413</v>
      </c>
      <c r="P64" s="3"/>
      <c r="Q64" s="3">
        <f>+Q62+Q56+Q63</f>
        <v>2.8089537978886261</v>
      </c>
      <c r="R64" s="3"/>
      <c r="S64" s="3">
        <f>+S62+S56+S63</f>
        <v>0.22918616990599139</v>
      </c>
      <c r="T64" s="3"/>
      <c r="U64" s="3">
        <f>+U62+U56+U63</f>
        <v>4.8310104637880338E-2</v>
      </c>
      <c r="V64" s="3"/>
      <c r="W64" s="3">
        <f>+W62+W56+W63</f>
        <v>1.0945724894966604</v>
      </c>
      <c r="X64" s="3">
        <f>+X62+X56+X63</f>
        <v>13.960221741856971</v>
      </c>
      <c r="Y64" s="1">
        <f>+X64/X42</f>
        <v>2.270889528657402E-3</v>
      </c>
    </row>
    <row r="65" spans="1:52" ht="15.5" x14ac:dyDescent="0.35">
      <c r="A65" s="29" t="s">
        <v>120</v>
      </c>
      <c r="B65" s="21"/>
      <c r="E65" s="35">
        <v>1.6999999999999999E-3</v>
      </c>
      <c r="F65" s="3"/>
      <c r="G65" s="35">
        <v>1.6999999999999999E-3</v>
      </c>
      <c r="H65" s="3"/>
      <c r="I65" s="35">
        <v>1.6999999999999999E-3</v>
      </c>
      <c r="J65" s="3"/>
      <c r="K65" s="35">
        <v>1.6999999999999999E-3</v>
      </c>
      <c r="L65" s="3"/>
      <c r="M65" s="35">
        <v>1.6999999999999999E-3</v>
      </c>
      <c r="N65" s="3"/>
      <c r="O65" s="35">
        <v>1.6999999999999999E-3</v>
      </c>
      <c r="P65" s="3"/>
      <c r="Q65" s="35">
        <v>1.6999999999999999E-3</v>
      </c>
      <c r="R65" s="3"/>
      <c r="S65" s="35">
        <v>1.6999999999999999E-3</v>
      </c>
      <c r="T65" s="3"/>
      <c r="U65" s="35">
        <v>1.6999999999999999E-3</v>
      </c>
      <c r="V65" s="3"/>
      <c r="W65" s="35">
        <v>1.6999999999999999E-3</v>
      </c>
      <c r="X65" s="35">
        <v>1.6999999999999999E-3</v>
      </c>
      <c r="Y65" s="1"/>
    </row>
    <row r="66" spans="1:52" ht="15.5" x14ac:dyDescent="0.35">
      <c r="A66" s="29"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9" t="s">
        <v>122</v>
      </c>
      <c r="E67" s="3"/>
      <c r="F67" s="3"/>
      <c r="G67" s="3"/>
      <c r="H67" s="3"/>
      <c r="I67" s="3"/>
      <c r="J67" s="3"/>
      <c r="K67" s="3"/>
      <c r="L67" s="3"/>
      <c r="M67" s="3"/>
      <c r="N67" s="3"/>
      <c r="O67" s="3"/>
      <c r="P67" s="3"/>
      <c r="Q67" s="3"/>
      <c r="R67" s="3"/>
      <c r="S67" s="3"/>
      <c r="T67" s="3"/>
      <c r="U67" s="3"/>
      <c r="V67" s="3"/>
      <c r="W67" s="3"/>
      <c r="X67" s="3"/>
    </row>
    <row r="68" spans="1:52" ht="15.5" x14ac:dyDescent="0.35">
      <c r="A68" s="29"/>
      <c r="E68" s="3"/>
      <c r="F68" s="3"/>
      <c r="G68" s="3"/>
      <c r="H68" s="3"/>
      <c r="I68" s="3"/>
      <c r="J68" s="3"/>
      <c r="K68" s="3"/>
      <c r="L68" s="3"/>
      <c r="M68" s="3"/>
      <c r="N68" s="3"/>
      <c r="O68" s="3"/>
      <c r="P68" s="3"/>
      <c r="Q68" s="3"/>
      <c r="R68" s="3"/>
      <c r="S68" s="3"/>
      <c r="T68" s="3"/>
      <c r="U68" s="3"/>
      <c r="V68" s="3"/>
      <c r="W68" s="3"/>
    </row>
    <row r="69" spans="1:52" ht="15.5" x14ac:dyDescent="0.35">
      <c r="A69" s="22" t="s">
        <v>123</v>
      </c>
      <c r="D69" s="31" t="s">
        <v>124</v>
      </c>
    </row>
    <row r="70" spans="1:52" ht="23.5" x14ac:dyDescent="0.55000000000000004">
      <c r="A70" s="14" t="s">
        <v>125</v>
      </c>
      <c r="B70" s="8"/>
      <c r="D70" s="4" t="s">
        <v>72</v>
      </c>
      <c r="E70" s="4"/>
      <c r="F70" s="4" t="s">
        <v>73</v>
      </c>
      <c r="G70" s="4"/>
      <c r="H70" s="4" t="s">
        <v>80</v>
      </c>
      <c r="I70" s="4"/>
      <c r="J70" s="4" t="s">
        <v>75</v>
      </c>
      <c r="K70" s="4"/>
      <c r="L70" s="4" t="s">
        <v>76</v>
      </c>
      <c r="M70" s="4"/>
      <c r="N70" s="4" t="s">
        <v>77</v>
      </c>
      <c r="O70" s="4"/>
      <c r="P70" s="4" t="s">
        <v>78</v>
      </c>
      <c r="Q70" s="4"/>
      <c r="R70" s="4" t="s">
        <v>79</v>
      </c>
      <c r="S70" s="4"/>
      <c r="T70" s="4" t="s">
        <v>81</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79</v>
      </c>
      <c r="AJ71" s="4" t="s">
        <v>81</v>
      </c>
      <c r="AK71" s="4" t="s">
        <v>9</v>
      </c>
      <c r="AL71" s="4" t="s">
        <v>10</v>
      </c>
    </row>
    <row r="72" spans="1:52" ht="15.5" x14ac:dyDescent="0.35">
      <c r="A72" s="4" t="s">
        <v>128</v>
      </c>
      <c r="B72" s="8"/>
      <c r="C72" s="8" t="s">
        <v>129</v>
      </c>
      <c r="D72" s="8" t="s">
        <v>130</v>
      </c>
      <c r="E72" s="4" t="s">
        <v>58</v>
      </c>
      <c r="F72" s="8" t="s">
        <v>130</v>
      </c>
      <c r="G72" s="4" t="s">
        <v>58</v>
      </c>
      <c r="H72" s="8" t="s">
        <v>130</v>
      </c>
      <c r="I72" s="4" t="s">
        <v>58</v>
      </c>
      <c r="J72" s="8" t="s">
        <v>130</v>
      </c>
      <c r="K72" s="4" t="s">
        <v>58</v>
      </c>
      <c r="L72" s="8" t="s">
        <v>130</v>
      </c>
      <c r="M72" s="4" t="s">
        <v>58</v>
      </c>
      <c r="N72" s="8" t="s">
        <v>130</v>
      </c>
      <c r="O72" s="4" t="s">
        <v>58</v>
      </c>
      <c r="P72" s="8" t="s">
        <v>130</v>
      </c>
      <c r="Q72" s="4" t="s">
        <v>58</v>
      </c>
      <c r="R72" s="8" t="s">
        <v>130</v>
      </c>
      <c r="S72" s="4" t="s">
        <v>58</v>
      </c>
      <c r="T72" s="8" t="s">
        <v>130</v>
      </c>
      <c r="U72" s="4" t="s">
        <v>58</v>
      </c>
      <c r="V72" s="8" t="s">
        <v>130</v>
      </c>
      <c r="W72" s="4" t="s">
        <v>58</v>
      </c>
      <c r="X72" s="4"/>
      <c r="AA72" s="4" t="s">
        <v>128</v>
      </c>
    </row>
    <row r="73" spans="1:52" ht="15.5" x14ac:dyDescent="0.35">
      <c r="A73" s="5" t="s">
        <v>131</v>
      </c>
      <c r="C73">
        <v>3</v>
      </c>
      <c r="D73" s="16">
        <v>1</v>
      </c>
      <c r="E73" s="3">
        <f>+$D73*E57</f>
        <v>0.56643584366636335</v>
      </c>
      <c r="F73" s="16">
        <v>1</v>
      </c>
      <c r="G73" s="3">
        <f>+$D73*G57</f>
        <v>0.34823494803824878</v>
      </c>
      <c r="H73" s="16">
        <v>1</v>
      </c>
      <c r="I73" s="3">
        <f>+$D73*I57</f>
        <v>2.3951339277672221E-2</v>
      </c>
      <c r="J73" s="16">
        <v>1</v>
      </c>
      <c r="K73" s="3">
        <f>+$D73*K57</f>
        <v>4.4095245427743877E-3</v>
      </c>
      <c r="L73" s="16">
        <v>1</v>
      </c>
      <c r="M73" s="3">
        <f>+$D73*M57</f>
        <v>0</v>
      </c>
      <c r="N73" s="16">
        <v>1</v>
      </c>
      <c r="O73" s="3">
        <f>+$D73*O57</f>
        <v>0.27201841785350062</v>
      </c>
      <c r="P73" s="16">
        <v>1</v>
      </c>
      <c r="Q73" s="3">
        <f>+$D73*Q57</f>
        <v>0.26251538392613094</v>
      </c>
      <c r="R73" s="16">
        <v>1</v>
      </c>
      <c r="S73" s="3">
        <f>+$D73*S57</f>
        <v>3.5051048211275158E-2</v>
      </c>
      <c r="T73" s="16">
        <v>1</v>
      </c>
      <c r="U73" s="3">
        <f>+$D73*U57</f>
        <v>0</v>
      </c>
      <c r="V73" s="16">
        <v>1</v>
      </c>
      <c r="W73" s="3">
        <f>+$D73*W57</f>
        <v>0.13068272544782705</v>
      </c>
      <c r="X73" s="3">
        <f>+E73+G73+I73+K73+M73+O73+Q73+S73+U73+W73</f>
        <v>1.6432992309637926</v>
      </c>
      <c r="AA73" s="5" t="s">
        <v>131</v>
      </c>
      <c r="AB73" s="3">
        <f>+E73</f>
        <v>0.56643584366636335</v>
      </c>
      <c r="AC73" s="3">
        <f>+G73</f>
        <v>0.34823494803824878</v>
      </c>
      <c r="AD73" s="3">
        <f>+I73</f>
        <v>2.3951339277672221E-2</v>
      </c>
      <c r="AE73" s="3">
        <f>+K73</f>
        <v>4.4095245427743877E-3</v>
      </c>
      <c r="AF73" s="3">
        <f>+M73</f>
        <v>0</v>
      </c>
      <c r="AG73" s="3">
        <f>+O73</f>
        <v>0.27201841785350062</v>
      </c>
      <c r="AH73" s="3">
        <f>+Q73</f>
        <v>0.26251538392613094</v>
      </c>
      <c r="AI73" s="3">
        <f>+S73</f>
        <v>3.5051048211275158E-2</v>
      </c>
      <c r="AJ73" s="3">
        <f>+U73</f>
        <v>0</v>
      </c>
      <c r="AK73" s="3">
        <f>+W73</f>
        <v>0.13068272544782705</v>
      </c>
      <c r="AL73" s="3">
        <f>SUM(AB73:AK73)</f>
        <v>1.6432992309637926</v>
      </c>
    </row>
    <row r="74" spans="1:52" ht="15.5" x14ac:dyDescent="0.35">
      <c r="A74" s="5" t="s">
        <v>132</v>
      </c>
      <c r="C74">
        <v>15</v>
      </c>
      <c r="D74" s="16">
        <v>0</v>
      </c>
      <c r="E74" s="3">
        <f>+$D74*E57</f>
        <v>0</v>
      </c>
      <c r="F74" s="16">
        <v>0</v>
      </c>
      <c r="G74" s="3">
        <f>+$D74*G57</f>
        <v>0</v>
      </c>
      <c r="H74" s="16">
        <v>0</v>
      </c>
      <c r="I74" s="3">
        <f>+$D74*I57</f>
        <v>0</v>
      </c>
      <c r="J74" s="16">
        <v>0</v>
      </c>
      <c r="K74" s="3">
        <f>+$D74*K57</f>
        <v>0</v>
      </c>
      <c r="L74" s="16">
        <v>0</v>
      </c>
      <c r="M74" s="3">
        <f>+$D74*M57</f>
        <v>0</v>
      </c>
      <c r="N74" s="16">
        <v>0</v>
      </c>
      <c r="O74" s="3">
        <f>+$D74*O57</f>
        <v>0</v>
      </c>
      <c r="P74" s="16">
        <v>0</v>
      </c>
      <c r="Q74" s="3">
        <f>+$D74*Q57</f>
        <v>0</v>
      </c>
      <c r="R74" s="16">
        <v>0</v>
      </c>
      <c r="S74" s="3">
        <f>+$D74*S57</f>
        <v>0</v>
      </c>
      <c r="T74" s="16">
        <v>0</v>
      </c>
      <c r="U74" s="3">
        <f>+$D74*U57</f>
        <v>0</v>
      </c>
      <c r="V74" s="16">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6">
        <v>0</v>
      </c>
      <c r="E75" s="3">
        <f>+$D75*E57</f>
        <v>0</v>
      </c>
      <c r="F75" s="16">
        <v>0</v>
      </c>
      <c r="G75" s="3">
        <f>+$D75*G57</f>
        <v>0</v>
      </c>
      <c r="H75" s="16">
        <v>0</v>
      </c>
      <c r="I75" s="3">
        <f>+$D75*I57</f>
        <v>0</v>
      </c>
      <c r="J75" s="16">
        <v>0</v>
      </c>
      <c r="K75" s="3">
        <f>+$D75*K57</f>
        <v>0</v>
      </c>
      <c r="L75" s="16">
        <v>0</v>
      </c>
      <c r="M75" s="3">
        <f>+$D75*M57</f>
        <v>0</v>
      </c>
      <c r="N75" s="16">
        <v>0</v>
      </c>
      <c r="O75" s="3">
        <f>+$D75*O57</f>
        <v>0</v>
      </c>
      <c r="P75" s="16">
        <v>0</v>
      </c>
      <c r="Q75" s="3">
        <f>+$D75*Q57</f>
        <v>0</v>
      </c>
      <c r="R75" s="16">
        <v>0</v>
      </c>
      <c r="S75" s="3">
        <f>+$D75*S57</f>
        <v>0</v>
      </c>
      <c r="T75" s="16">
        <v>0</v>
      </c>
      <c r="U75" s="3">
        <f>+$D75*U57</f>
        <v>0</v>
      </c>
      <c r="V75" s="16">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6">
        <v>0</v>
      </c>
      <c r="E76" s="3">
        <f>+$D76*E57</f>
        <v>0</v>
      </c>
      <c r="F76" s="16">
        <v>0</v>
      </c>
      <c r="G76" s="3">
        <f>+$D76*G57</f>
        <v>0</v>
      </c>
      <c r="H76" s="16">
        <v>0</v>
      </c>
      <c r="I76" s="3">
        <f>+$D76*I57</f>
        <v>0</v>
      </c>
      <c r="J76" s="16">
        <v>0</v>
      </c>
      <c r="K76" s="3">
        <f>+$D76*K57</f>
        <v>0</v>
      </c>
      <c r="L76" s="16">
        <v>0</v>
      </c>
      <c r="M76" s="3">
        <f>+$D76*M57</f>
        <v>0</v>
      </c>
      <c r="N76" s="16">
        <v>0</v>
      </c>
      <c r="O76" s="3">
        <f>+$D76*O57</f>
        <v>0</v>
      </c>
      <c r="P76" s="16">
        <v>0</v>
      </c>
      <c r="Q76" s="3">
        <f>+$D76*Q57</f>
        <v>0</v>
      </c>
      <c r="R76" s="16">
        <v>0</v>
      </c>
      <c r="S76" s="3">
        <f>+$D76*S57</f>
        <v>0</v>
      </c>
      <c r="T76" s="16">
        <v>0</v>
      </c>
      <c r="U76" s="3">
        <f>+$D76*U57</f>
        <v>0</v>
      </c>
      <c r="V76" s="16">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6">
        <f t="shared" ref="D77:V77" si="33">SUM(D73:D76)</f>
        <v>1</v>
      </c>
      <c r="E77" s="28">
        <f>SUM(E73:E76)</f>
        <v>0.56643584366636335</v>
      </c>
      <c r="F77" s="16">
        <f t="shared" si="33"/>
        <v>1</v>
      </c>
      <c r="G77" s="28">
        <f>SUM(G73:G76)</f>
        <v>0.34823494803824878</v>
      </c>
      <c r="H77" s="16">
        <f t="shared" si="33"/>
        <v>1</v>
      </c>
      <c r="I77" s="28">
        <f>SUM(I73:I76)</f>
        <v>2.3951339277672221E-2</v>
      </c>
      <c r="J77" s="16">
        <f t="shared" si="33"/>
        <v>1</v>
      </c>
      <c r="K77" s="28">
        <f>SUM(K73:K76)</f>
        <v>4.4095245427743877E-3</v>
      </c>
      <c r="L77" s="16">
        <f t="shared" si="33"/>
        <v>1</v>
      </c>
      <c r="M77" s="28">
        <f>SUM(M73:M76)</f>
        <v>0</v>
      </c>
      <c r="N77" s="16">
        <f t="shared" si="33"/>
        <v>1</v>
      </c>
      <c r="O77" s="28">
        <f>SUM(O73:O76)</f>
        <v>0.27201841785350062</v>
      </c>
      <c r="P77" s="16">
        <f t="shared" si="33"/>
        <v>1</v>
      </c>
      <c r="Q77" s="28">
        <f>SUM(Q73:Q76)</f>
        <v>0.26251538392613094</v>
      </c>
      <c r="R77" s="16">
        <f t="shared" si="33"/>
        <v>1</v>
      </c>
      <c r="S77" s="28">
        <f>SUM(S73:S76)</f>
        <v>3.5051048211275158E-2</v>
      </c>
      <c r="T77" s="16">
        <f t="shared" si="33"/>
        <v>1</v>
      </c>
      <c r="U77" s="28">
        <f>SUM(U73:U76)</f>
        <v>0</v>
      </c>
      <c r="V77" s="16">
        <f t="shared" si="33"/>
        <v>1</v>
      </c>
      <c r="W77" s="28">
        <f>SUM(W73:W76)</f>
        <v>0.13068272544782705</v>
      </c>
      <c r="X77" s="3">
        <f t="shared" si="32"/>
        <v>1.6432992309637926</v>
      </c>
      <c r="Y77" s="3"/>
      <c r="AA77" s="5"/>
      <c r="AB77" s="4" t="s">
        <v>0</v>
      </c>
      <c r="AC77" s="4" t="s">
        <v>1</v>
      </c>
      <c r="AD77" s="4" t="s">
        <v>2</v>
      </c>
      <c r="AE77" s="4" t="s">
        <v>3</v>
      </c>
      <c r="AF77" s="4" t="s">
        <v>4</v>
      </c>
      <c r="AG77" s="4" t="s">
        <v>5</v>
      </c>
      <c r="AH77" s="4" t="s">
        <v>6</v>
      </c>
      <c r="AI77" s="4" t="s">
        <v>79</v>
      </c>
      <c r="AJ77" s="4" t="s">
        <v>81</v>
      </c>
      <c r="AK77" s="4" t="s">
        <v>9</v>
      </c>
      <c r="AL77" s="4" t="s">
        <v>10</v>
      </c>
      <c r="AO77" s="4" t="s">
        <v>0</v>
      </c>
      <c r="AP77" s="4" t="s">
        <v>1</v>
      </c>
      <c r="AQ77" s="4" t="s">
        <v>2</v>
      </c>
      <c r="AR77" s="4" t="s">
        <v>3</v>
      </c>
      <c r="AS77" s="4" t="s">
        <v>4</v>
      </c>
      <c r="AT77" s="4" t="s">
        <v>5</v>
      </c>
      <c r="AU77" s="4" t="s">
        <v>6</v>
      </c>
      <c r="AV77" s="4" t="s">
        <v>7</v>
      </c>
      <c r="AW77" s="4" t="s">
        <v>8</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332.63111925419446</v>
      </c>
      <c r="AC78" s="3">
        <f>+G60</f>
        <v>204.49585213328456</v>
      </c>
      <c r="AD78" s="3">
        <f>+I60</f>
        <v>14.0650717652354</v>
      </c>
      <c r="AE78" s="3">
        <f>+K60</f>
        <v>2.5894284417951008</v>
      </c>
      <c r="AF78" s="3">
        <f>+M60</f>
        <v>0</v>
      </c>
      <c r="AG78" s="3">
        <f>+O60</f>
        <v>159.73881561361748</v>
      </c>
      <c r="AH78" s="3">
        <f>+Q60</f>
        <v>154.15829869026854</v>
      </c>
      <c r="AI78" s="3">
        <f>+S60</f>
        <v>20.583212605479996</v>
      </c>
      <c r="AJ78" s="3">
        <f>+U60</f>
        <v>0</v>
      </c>
      <c r="AK78" s="3">
        <f>+W60</f>
        <v>76.741508714450447</v>
      </c>
      <c r="AL78" s="3">
        <f>+X60</f>
        <v>965.00330721832597</v>
      </c>
      <c r="AN78" t="s">
        <v>137</v>
      </c>
      <c r="AO78" s="3">
        <f>+AB$78*AB79</f>
        <v>332.63111925419446</v>
      </c>
      <c r="AP78" s="3">
        <f t="shared" ref="AP78:AX78" si="34">+AC$78*AC79</f>
        <v>204.49585213328456</v>
      </c>
      <c r="AQ78" s="3">
        <f t="shared" si="34"/>
        <v>14.0650717652354</v>
      </c>
      <c r="AR78" s="3">
        <f t="shared" si="34"/>
        <v>2.5894284417951008</v>
      </c>
      <c r="AS78" s="3">
        <f t="shared" si="34"/>
        <v>0</v>
      </c>
      <c r="AT78" s="3">
        <f t="shared" si="34"/>
        <v>159.73881561361748</v>
      </c>
      <c r="AU78" s="3">
        <f t="shared" si="34"/>
        <v>154.15829869026854</v>
      </c>
      <c r="AV78" s="3">
        <f t="shared" si="34"/>
        <v>20.583212605479996</v>
      </c>
      <c r="AW78" s="3">
        <f t="shared" si="34"/>
        <v>0</v>
      </c>
      <c r="AX78" s="3">
        <f t="shared" si="34"/>
        <v>76.741508714450447</v>
      </c>
      <c r="AY78" s="3">
        <f>SUM(AO78:AX78)</f>
        <v>965.00330721832597</v>
      </c>
      <c r="AZ78" t="s">
        <v>138</v>
      </c>
    </row>
    <row r="79" spans="1:52" ht="15.5" x14ac:dyDescent="0.35">
      <c r="A79" s="5" t="s">
        <v>139</v>
      </c>
      <c r="B79" t="s">
        <v>140</v>
      </c>
      <c r="C79">
        <v>3</v>
      </c>
      <c r="D79" s="16">
        <v>1</v>
      </c>
      <c r="E79" s="3">
        <f t="shared" ref="E79:E84" si="35">+$D79*E$60</f>
        <v>332.63111925419446</v>
      </c>
      <c r="F79" s="16">
        <v>1</v>
      </c>
      <c r="G79" s="3">
        <f>+$F79*G$60</f>
        <v>204.49585213328456</v>
      </c>
      <c r="H79" s="16">
        <v>1</v>
      </c>
      <c r="I79" s="3">
        <f t="shared" ref="I79:I84" si="36">+$H79*I$60</f>
        <v>14.0650717652354</v>
      </c>
      <c r="J79" s="16">
        <v>1</v>
      </c>
      <c r="K79" s="3">
        <f t="shared" ref="K79:K84" si="37">+$J79*K$60</f>
        <v>2.5894284417951008</v>
      </c>
      <c r="L79" s="16">
        <v>1</v>
      </c>
      <c r="M79" s="3">
        <f t="shared" ref="M79:M84" si="38">+$L79*M$60</f>
        <v>0</v>
      </c>
      <c r="N79" s="16">
        <v>1</v>
      </c>
      <c r="O79" s="3">
        <f t="shared" ref="O79:O84" si="39">+$N79*O$60</f>
        <v>159.73881561361748</v>
      </c>
      <c r="P79" s="16">
        <v>1</v>
      </c>
      <c r="Q79" s="3">
        <f t="shared" ref="Q79:Q84" si="40">+$P79*Q$60</f>
        <v>154.15829869026854</v>
      </c>
      <c r="R79" s="16">
        <v>1</v>
      </c>
      <c r="S79" s="3">
        <f t="shared" ref="S79:S84" si="41">+$R79*S$60</f>
        <v>20.583212605479996</v>
      </c>
      <c r="T79" s="16">
        <v>1</v>
      </c>
      <c r="U79" s="3">
        <f t="shared" ref="U79:U84" si="42">+$T79*U$60</f>
        <v>0</v>
      </c>
      <c r="V79" s="16">
        <v>1</v>
      </c>
      <c r="W79" s="3">
        <f t="shared" ref="W79:W84" si="43">+$V79*W$60</f>
        <v>76.741508714450447</v>
      </c>
      <c r="X79" s="3">
        <f>+E79+G79+I79+K79+M79+O79+Q79+S79+U79+W79</f>
        <v>965.00330721832597</v>
      </c>
      <c r="AA79" t="s">
        <v>139</v>
      </c>
      <c r="AB79" s="16">
        <f t="shared" ref="AB79:AB84" si="44">+D79</f>
        <v>1</v>
      </c>
      <c r="AC79" s="16">
        <f t="shared" ref="AC79:AC84" si="45">+F79</f>
        <v>1</v>
      </c>
      <c r="AD79" s="16">
        <f t="shared" ref="AD79:AD84" si="46">+H79</f>
        <v>1</v>
      </c>
      <c r="AE79" s="16">
        <f t="shared" ref="AE79:AE84" si="47">+J79</f>
        <v>1</v>
      </c>
      <c r="AF79" s="16">
        <f t="shared" ref="AF79:AF84" si="48">+L79</f>
        <v>1</v>
      </c>
      <c r="AG79" s="16">
        <f t="shared" ref="AG79:AG84" si="49">+N79</f>
        <v>1</v>
      </c>
      <c r="AH79" s="16">
        <f t="shared" ref="AH79:AH84" si="50">+P79</f>
        <v>1</v>
      </c>
      <c r="AI79" s="16">
        <f t="shared" ref="AI79:AI84" si="51">+R79</f>
        <v>1</v>
      </c>
      <c r="AJ79" s="16">
        <f t="shared" ref="AJ79:AJ84" si="52">+T79</f>
        <v>1</v>
      </c>
      <c r="AK79" s="16">
        <f t="shared" ref="AK79:AK84" si="53">+V79</f>
        <v>1</v>
      </c>
      <c r="AN79" t="s">
        <v>141</v>
      </c>
      <c r="AO79" s="3">
        <f t="shared" ref="AO79:AX84" si="54">+AB79*AO$78</f>
        <v>332.63111925419446</v>
      </c>
      <c r="AP79" s="3">
        <f t="shared" si="54"/>
        <v>204.49585213328456</v>
      </c>
      <c r="AQ79" s="3">
        <f t="shared" si="54"/>
        <v>14.0650717652354</v>
      </c>
      <c r="AR79" s="3">
        <f t="shared" si="54"/>
        <v>2.5894284417951008</v>
      </c>
      <c r="AS79" s="3">
        <f t="shared" si="54"/>
        <v>0</v>
      </c>
      <c r="AT79" s="3">
        <f t="shared" si="54"/>
        <v>159.73881561361748</v>
      </c>
      <c r="AU79" s="3">
        <f t="shared" si="54"/>
        <v>154.15829869026854</v>
      </c>
      <c r="AV79" s="3">
        <f t="shared" si="54"/>
        <v>20.583212605479996</v>
      </c>
      <c r="AW79" s="3">
        <f t="shared" si="54"/>
        <v>0</v>
      </c>
      <c r="AX79" s="3">
        <f t="shared" si="54"/>
        <v>76.741508714450447</v>
      </c>
      <c r="AY79" s="3">
        <f t="shared" ref="AY79:AY84" si="55">SUM(AO79:AX79)</f>
        <v>965.00330721832597</v>
      </c>
      <c r="AZ79" t="s">
        <v>141</v>
      </c>
    </row>
    <row r="80" spans="1:52" ht="15.5" x14ac:dyDescent="0.35">
      <c r="A80" s="5" t="s">
        <v>142</v>
      </c>
      <c r="B80" t="s">
        <v>143</v>
      </c>
      <c r="C80">
        <v>15</v>
      </c>
      <c r="D80" s="16">
        <v>0</v>
      </c>
      <c r="E80" s="3">
        <f t="shared" si="35"/>
        <v>0</v>
      </c>
      <c r="F80" s="16">
        <v>0</v>
      </c>
      <c r="G80" s="3">
        <f>+$F80*G$60</f>
        <v>0</v>
      </c>
      <c r="H80" s="16">
        <v>0</v>
      </c>
      <c r="I80" s="3">
        <f t="shared" si="36"/>
        <v>0</v>
      </c>
      <c r="J80" s="16">
        <v>0</v>
      </c>
      <c r="K80" s="3">
        <f t="shared" si="37"/>
        <v>0</v>
      </c>
      <c r="L80" s="16">
        <v>0</v>
      </c>
      <c r="M80" s="3">
        <f t="shared" si="38"/>
        <v>0</v>
      </c>
      <c r="N80" s="16">
        <v>0</v>
      </c>
      <c r="O80" s="3">
        <f t="shared" si="39"/>
        <v>0</v>
      </c>
      <c r="P80" s="16">
        <v>0</v>
      </c>
      <c r="Q80" s="3">
        <f t="shared" si="40"/>
        <v>0</v>
      </c>
      <c r="R80" s="16">
        <v>0</v>
      </c>
      <c r="S80" s="3">
        <f t="shared" si="41"/>
        <v>0</v>
      </c>
      <c r="T80" s="16">
        <v>0</v>
      </c>
      <c r="U80" s="3">
        <f t="shared" si="42"/>
        <v>0</v>
      </c>
      <c r="V80" s="16">
        <v>0</v>
      </c>
      <c r="W80" s="3">
        <f t="shared" si="43"/>
        <v>0</v>
      </c>
      <c r="X80" s="3">
        <f t="shared" ref="X80:X85" si="56">+E80+G80+I80+K80+M80+O80+Q80+S80+U80+W80</f>
        <v>0</v>
      </c>
      <c r="AA80" t="s">
        <v>142</v>
      </c>
      <c r="AB80" s="16">
        <f t="shared" si="44"/>
        <v>0</v>
      </c>
      <c r="AC80" s="16">
        <f t="shared" si="45"/>
        <v>0</v>
      </c>
      <c r="AD80" s="16">
        <f t="shared" si="46"/>
        <v>0</v>
      </c>
      <c r="AE80" s="16">
        <f t="shared" si="47"/>
        <v>0</v>
      </c>
      <c r="AF80" s="16">
        <f t="shared" si="48"/>
        <v>0</v>
      </c>
      <c r="AG80" s="16">
        <f t="shared" si="49"/>
        <v>0</v>
      </c>
      <c r="AH80" s="16">
        <f t="shared" si="50"/>
        <v>0</v>
      </c>
      <c r="AI80" s="16">
        <f t="shared" si="51"/>
        <v>0</v>
      </c>
      <c r="AJ80" s="16">
        <f t="shared" si="52"/>
        <v>0</v>
      </c>
      <c r="AK80" s="16">
        <f t="shared" si="53"/>
        <v>0</v>
      </c>
      <c r="AN80" t="s">
        <v>144</v>
      </c>
      <c r="AO80" s="3">
        <f t="shared" si="54"/>
        <v>0</v>
      </c>
      <c r="AP80" s="3">
        <f t="shared" si="54"/>
        <v>0</v>
      </c>
      <c r="AQ80" s="3">
        <f t="shared" si="54"/>
        <v>0</v>
      </c>
      <c r="AR80" s="3">
        <f t="shared" si="54"/>
        <v>0</v>
      </c>
      <c r="AS80" s="3">
        <f t="shared" si="54"/>
        <v>0</v>
      </c>
      <c r="AT80" s="3">
        <f t="shared" si="54"/>
        <v>0</v>
      </c>
      <c r="AU80" s="3">
        <f t="shared" si="54"/>
        <v>0</v>
      </c>
      <c r="AV80" s="3">
        <f t="shared" si="54"/>
        <v>0</v>
      </c>
      <c r="AW80" s="3">
        <f t="shared" si="54"/>
        <v>0</v>
      </c>
      <c r="AX80" s="3">
        <f t="shared" si="54"/>
        <v>0</v>
      </c>
      <c r="AY80" s="3">
        <f t="shared" si="55"/>
        <v>0</v>
      </c>
      <c r="AZ80" t="s">
        <v>144</v>
      </c>
    </row>
    <row r="81" spans="1:52" ht="15.5" x14ac:dyDescent="0.35">
      <c r="A81" s="5" t="s">
        <v>145</v>
      </c>
      <c r="B81" t="s">
        <v>146</v>
      </c>
      <c r="C81">
        <v>20</v>
      </c>
      <c r="D81" s="16">
        <v>0</v>
      </c>
      <c r="E81" s="3">
        <f t="shared" si="35"/>
        <v>0</v>
      </c>
      <c r="F81" s="16">
        <v>0</v>
      </c>
      <c r="G81" s="3">
        <f>+$F81*G$60</f>
        <v>0</v>
      </c>
      <c r="H81" s="16">
        <v>0</v>
      </c>
      <c r="I81" s="3">
        <f t="shared" si="36"/>
        <v>0</v>
      </c>
      <c r="J81" s="16">
        <v>0</v>
      </c>
      <c r="K81" s="3">
        <f t="shared" si="37"/>
        <v>0</v>
      </c>
      <c r="L81" s="16">
        <v>0</v>
      </c>
      <c r="M81" s="3">
        <f t="shared" si="38"/>
        <v>0</v>
      </c>
      <c r="N81" s="16">
        <v>0</v>
      </c>
      <c r="O81" s="3">
        <f t="shared" si="39"/>
        <v>0</v>
      </c>
      <c r="P81" s="16">
        <v>0</v>
      </c>
      <c r="Q81" s="3">
        <f t="shared" si="40"/>
        <v>0</v>
      </c>
      <c r="R81" s="16">
        <v>0</v>
      </c>
      <c r="S81" s="3">
        <f t="shared" si="41"/>
        <v>0</v>
      </c>
      <c r="T81" s="16">
        <v>0</v>
      </c>
      <c r="U81" s="3">
        <f t="shared" si="42"/>
        <v>0</v>
      </c>
      <c r="V81" s="16">
        <v>0</v>
      </c>
      <c r="W81" s="3">
        <f t="shared" si="43"/>
        <v>0</v>
      </c>
      <c r="X81" s="3">
        <f t="shared" si="56"/>
        <v>0</v>
      </c>
      <c r="AA81" t="s">
        <v>145</v>
      </c>
      <c r="AB81" s="16">
        <f t="shared" si="44"/>
        <v>0</v>
      </c>
      <c r="AC81" s="16">
        <f t="shared" si="45"/>
        <v>0</v>
      </c>
      <c r="AD81" s="16">
        <f t="shared" si="46"/>
        <v>0</v>
      </c>
      <c r="AE81" s="16">
        <f t="shared" si="47"/>
        <v>0</v>
      </c>
      <c r="AF81" s="16">
        <f t="shared" si="48"/>
        <v>0</v>
      </c>
      <c r="AG81" s="16">
        <f t="shared" si="49"/>
        <v>0</v>
      </c>
      <c r="AH81" s="16">
        <f t="shared" si="50"/>
        <v>0</v>
      </c>
      <c r="AI81" s="16">
        <f t="shared" si="51"/>
        <v>0</v>
      </c>
      <c r="AJ81" s="16">
        <f t="shared" si="52"/>
        <v>0</v>
      </c>
      <c r="AK81" s="16">
        <f t="shared" si="53"/>
        <v>0</v>
      </c>
      <c r="AN81" t="s">
        <v>145</v>
      </c>
      <c r="AO81" s="3">
        <f t="shared" si="54"/>
        <v>0</v>
      </c>
      <c r="AP81" s="3">
        <f t="shared" si="54"/>
        <v>0</v>
      </c>
      <c r="AQ81" s="3">
        <f t="shared" si="54"/>
        <v>0</v>
      </c>
      <c r="AR81" s="3">
        <f t="shared" si="54"/>
        <v>0</v>
      </c>
      <c r="AS81" s="3">
        <f t="shared" si="54"/>
        <v>0</v>
      </c>
      <c r="AT81" s="3">
        <f t="shared" si="54"/>
        <v>0</v>
      </c>
      <c r="AU81" s="3">
        <f t="shared" si="54"/>
        <v>0</v>
      </c>
      <c r="AV81" s="3">
        <f t="shared" si="54"/>
        <v>0</v>
      </c>
      <c r="AW81" s="3">
        <f t="shared" si="54"/>
        <v>0</v>
      </c>
      <c r="AX81" s="3">
        <f t="shared" si="54"/>
        <v>0</v>
      </c>
      <c r="AY81" s="3">
        <f t="shared" si="55"/>
        <v>0</v>
      </c>
      <c r="AZ81" t="s">
        <v>145</v>
      </c>
    </row>
    <row r="82" spans="1:52" ht="15.5" x14ac:dyDescent="0.35">
      <c r="A82" s="5" t="s">
        <v>147</v>
      </c>
      <c r="B82" t="s">
        <v>140</v>
      </c>
      <c r="C82">
        <v>25</v>
      </c>
      <c r="D82" s="16">
        <v>0</v>
      </c>
      <c r="E82" s="3">
        <f t="shared" si="35"/>
        <v>0</v>
      </c>
      <c r="F82" s="16">
        <v>0</v>
      </c>
      <c r="G82" s="3">
        <f>+$F82*G$60</f>
        <v>0</v>
      </c>
      <c r="H82" s="16">
        <v>0</v>
      </c>
      <c r="I82" s="3">
        <f t="shared" si="36"/>
        <v>0</v>
      </c>
      <c r="J82" s="16">
        <v>0</v>
      </c>
      <c r="K82" s="3">
        <f t="shared" si="37"/>
        <v>0</v>
      </c>
      <c r="L82" s="16">
        <v>0</v>
      </c>
      <c r="M82" s="3">
        <f t="shared" si="38"/>
        <v>0</v>
      </c>
      <c r="N82" s="16">
        <v>0</v>
      </c>
      <c r="O82" s="3">
        <f t="shared" si="39"/>
        <v>0</v>
      </c>
      <c r="P82" s="16">
        <v>0</v>
      </c>
      <c r="Q82" s="3">
        <f t="shared" si="40"/>
        <v>0</v>
      </c>
      <c r="R82" s="16">
        <v>0</v>
      </c>
      <c r="S82" s="3">
        <f t="shared" si="41"/>
        <v>0</v>
      </c>
      <c r="T82" s="16">
        <v>0</v>
      </c>
      <c r="U82" s="3">
        <f t="shared" si="42"/>
        <v>0</v>
      </c>
      <c r="V82" s="16">
        <v>0</v>
      </c>
      <c r="W82" s="3">
        <f t="shared" si="43"/>
        <v>0</v>
      </c>
      <c r="X82" s="3">
        <f t="shared" si="56"/>
        <v>0</v>
      </c>
      <c r="AA82" t="s">
        <v>147</v>
      </c>
      <c r="AB82" s="16">
        <f t="shared" si="44"/>
        <v>0</v>
      </c>
      <c r="AC82" s="16">
        <f t="shared" si="45"/>
        <v>0</v>
      </c>
      <c r="AD82" s="16">
        <f t="shared" si="46"/>
        <v>0</v>
      </c>
      <c r="AE82" s="16">
        <f t="shared" si="47"/>
        <v>0</v>
      </c>
      <c r="AF82" s="16">
        <f t="shared" si="48"/>
        <v>0</v>
      </c>
      <c r="AG82" s="16">
        <f t="shared" si="49"/>
        <v>0</v>
      </c>
      <c r="AH82" s="16">
        <f t="shared" si="50"/>
        <v>0</v>
      </c>
      <c r="AI82" s="16">
        <f t="shared" si="51"/>
        <v>0</v>
      </c>
      <c r="AJ82" s="16">
        <f t="shared" si="52"/>
        <v>0</v>
      </c>
      <c r="AK82" s="16">
        <f t="shared" si="53"/>
        <v>0</v>
      </c>
      <c r="AN82" t="s">
        <v>147</v>
      </c>
      <c r="AO82" s="3">
        <f t="shared" si="54"/>
        <v>0</v>
      </c>
      <c r="AP82" s="3">
        <f t="shared" si="54"/>
        <v>0</v>
      </c>
      <c r="AQ82" s="3">
        <f t="shared" si="54"/>
        <v>0</v>
      </c>
      <c r="AR82" s="3">
        <f t="shared" si="54"/>
        <v>0</v>
      </c>
      <c r="AS82" s="3">
        <f t="shared" si="54"/>
        <v>0</v>
      </c>
      <c r="AT82" s="3">
        <f t="shared" si="54"/>
        <v>0</v>
      </c>
      <c r="AU82" s="3">
        <f t="shared" si="54"/>
        <v>0</v>
      </c>
      <c r="AV82" s="3">
        <f t="shared" si="54"/>
        <v>0</v>
      </c>
      <c r="AW82" s="3">
        <f t="shared" si="54"/>
        <v>0</v>
      </c>
      <c r="AX82" s="3">
        <f t="shared" si="54"/>
        <v>0</v>
      </c>
      <c r="AY82" s="3">
        <f t="shared" si="55"/>
        <v>0</v>
      </c>
      <c r="AZ82" t="s">
        <v>147</v>
      </c>
    </row>
    <row r="83" spans="1:52" ht="15.5" x14ac:dyDescent="0.35">
      <c r="A83" s="5" t="s">
        <v>148</v>
      </c>
      <c r="B83" t="s">
        <v>146</v>
      </c>
      <c r="C83">
        <v>35</v>
      </c>
      <c r="D83" s="16">
        <v>0</v>
      </c>
      <c r="E83" s="3">
        <f t="shared" si="35"/>
        <v>0</v>
      </c>
      <c r="F83" s="16">
        <v>0</v>
      </c>
      <c r="G83" s="3">
        <f>+$F83*G$60</f>
        <v>0</v>
      </c>
      <c r="H83" s="16">
        <v>0</v>
      </c>
      <c r="I83" s="3">
        <f t="shared" si="36"/>
        <v>0</v>
      </c>
      <c r="J83" s="16">
        <v>0</v>
      </c>
      <c r="K83" s="3">
        <f t="shared" si="37"/>
        <v>0</v>
      </c>
      <c r="L83" s="16">
        <v>0</v>
      </c>
      <c r="M83" s="3">
        <f t="shared" si="38"/>
        <v>0</v>
      </c>
      <c r="N83" s="16">
        <v>0</v>
      </c>
      <c r="O83" s="3">
        <f t="shared" si="39"/>
        <v>0</v>
      </c>
      <c r="P83" s="16">
        <v>0</v>
      </c>
      <c r="Q83" s="3">
        <f t="shared" si="40"/>
        <v>0</v>
      </c>
      <c r="R83" s="16">
        <v>0</v>
      </c>
      <c r="S83" s="3">
        <f t="shared" si="41"/>
        <v>0</v>
      </c>
      <c r="T83" s="16">
        <v>0</v>
      </c>
      <c r="U83" s="3">
        <f t="shared" si="42"/>
        <v>0</v>
      </c>
      <c r="V83" s="16">
        <v>0</v>
      </c>
      <c r="W83" s="3">
        <f t="shared" si="43"/>
        <v>0</v>
      </c>
      <c r="X83" s="3">
        <f t="shared" si="56"/>
        <v>0</v>
      </c>
      <c r="AA83" t="s">
        <v>148</v>
      </c>
      <c r="AB83" s="16">
        <f t="shared" si="44"/>
        <v>0</v>
      </c>
      <c r="AC83" s="16">
        <f t="shared" si="45"/>
        <v>0</v>
      </c>
      <c r="AD83" s="16">
        <f t="shared" si="46"/>
        <v>0</v>
      </c>
      <c r="AE83" s="16">
        <f t="shared" si="47"/>
        <v>0</v>
      </c>
      <c r="AF83" s="16">
        <f t="shared" si="48"/>
        <v>0</v>
      </c>
      <c r="AG83" s="16">
        <f t="shared" si="49"/>
        <v>0</v>
      </c>
      <c r="AH83" s="16">
        <f t="shared" si="50"/>
        <v>0</v>
      </c>
      <c r="AI83" s="16">
        <f t="shared" si="51"/>
        <v>0</v>
      </c>
      <c r="AJ83" s="16">
        <f t="shared" si="52"/>
        <v>0</v>
      </c>
      <c r="AK83" s="16">
        <f t="shared" si="53"/>
        <v>0</v>
      </c>
      <c r="AN83" t="s">
        <v>148</v>
      </c>
      <c r="AO83" s="3">
        <f t="shared" si="54"/>
        <v>0</v>
      </c>
      <c r="AP83" s="3">
        <f t="shared" si="54"/>
        <v>0</v>
      </c>
      <c r="AQ83" s="3">
        <f t="shared" si="54"/>
        <v>0</v>
      </c>
      <c r="AR83" s="3">
        <f t="shared" si="54"/>
        <v>0</v>
      </c>
      <c r="AS83" s="3">
        <f t="shared" si="54"/>
        <v>0</v>
      </c>
      <c r="AT83" s="3">
        <f t="shared" si="54"/>
        <v>0</v>
      </c>
      <c r="AU83" s="3">
        <f t="shared" si="54"/>
        <v>0</v>
      </c>
      <c r="AV83" s="3">
        <f t="shared" si="54"/>
        <v>0</v>
      </c>
      <c r="AW83" s="3">
        <f t="shared" si="54"/>
        <v>0</v>
      </c>
      <c r="AX83" s="3">
        <f t="shared" si="54"/>
        <v>0</v>
      </c>
      <c r="AY83" s="3">
        <f t="shared" si="55"/>
        <v>0</v>
      </c>
      <c r="AZ83" t="s">
        <v>148</v>
      </c>
    </row>
    <row r="84" spans="1:52" ht="15.5" x14ac:dyDescent="0.35">
      <c r="A84" s="5" t="s">
        <v>149</v>
      </c>
      <c r="B84" t="s">
        <v>143</v>
      </c>
      <c r="C84">
        <v>25</v>
      </c>
      <c r="D84" s="16">
        <v>0</v>
      </c>
      <c r="E84" s="3">
        <f t="shared" si="35"/>
        <v>0</v>
      </c>
      <c r="F84" s="16">
        <v>0</v>
      </c>
      <c r="G84" s="3">
        <f t="shared" ref="G84" si="57">+$F84*G$60</f>
        <v>0</v>
      </c>
      <c r="H84" s="16">
        <v>0</v>
      </c>
      <c r="I84" s="3">
        <f t="shared" si="36"/>
        <v>0</v>
      </c>
      <c r="J84" s="16">
        <v>0</v>
      </c>
      <c r="K84" s="3">
        <f t="shared" si="37"/>
        <v>0</v>
      </c>
      <c r="L84" s="16">
        <v>0</v>
      </c>
      <c r="M84" s="3">
        <f t="shared" si="38"/>
        <v>0</v>
      </c>
      <c r="N84" s="16">
        <v>0</v>
      </c>
      <c r="O84" s="3">
        <f t="shared" si="39"/>
        <v>0</v>
      </c>
      <c r="P84" s="16">
        <v>0</v>
      </c>
      <c r="Q84" s="3">
        <f t="shared" si="40"/>
        <v>0</v>
      </c>
      <c r="R84" s="16">
        <v>0</v>
      </c>
      <c r="S84" s="3">
        <f t="shared" si="41"/>
        <v>0</v>
      </c>
      <c r="T84" s="16">
        <v>0</v>
      </c>
      <c r="U84" s="3">
        <f t="shared" si="42"/>
        <v>0</v>
      </c>
      <c r="V84" s="16">
        <v>0</v>
      </c>
      <c r="W84" s="3">
        <f t="shared" si="43"/>
        <v>0</v>
      </c>
      <c r="X84" s="3">
        <f t="shared" si="56"/>
        <v>0</v>
      </c>
      <c r="AA84" t="s">
        <v>149</v>
      </c>
      <c r="AB84" s="16">
        <f t="shared" si="44"/>
        <v>0</v>
      </c>
      <c r="AC84" s="16">
        <f t="shared" si="45"/>
        <v>0</v>
      </c>
      <c r="AD84" s="16">
        <f t="shared" si="46"/>
        <v>0</v>
      </c>
      <c r="AE84" s="16">
        <f t="shared" si="47"/>
        <v>0</v>
      </c>
      <c r="AF84" s="16">
        <f t="shared" si="48"/>
        <v>0</v>
      </c>
      <c r="AG84" s="16">
        <f t="shared" si="49"/>
        <v>0</v>
      </c>
      <c r="AH84" s="16">
        <f t="shared" si="50"/>
        <v>0</v>
      </c>
      <c r="AI84" s="16">
        <f t="shared" si="51"/>
        <v>0</v>
      </c>
      <c r="AJ84" s="16">
        <f t="shared" si="52"/>
        <v>0</v>
      </c>
      <c r="AK84" s="16">
        <f t="shared" si="53"/>
        <v>0</v>
      </c>
      <c r="AN84" t="s">
        <v>149</v>
      </c>
      <c r="AO84" s="3">
        <f t="shared" si="54"/>
        <v>0</v>
      </c>
      <c r="AP84" s="3">
        <f t="shared" si="54"/>
        <v>0</v>
      </c>
      <c r="AQ84" s="3">
        <f t="shared" si="54"/>
        <v>0</v>
      </c>
      <c r="AR84" s="3">
        <f t="shared" si="54"/>
        <v>0</v>
      </c>
      <c r="AS84" s="3">
        <f t="shared" si="54"/>
        <v>0</v>
      </c>
      <c r="AT84" s="3">
        <f t="shared" si="54"/>
        <v>0</v>
      </c>
      <c r="AU84" s="3">
        <f t="shared" si="54"/>
        <v>0</v>
      </c>
      <c r="AV84" s="3">
        <f t="shared" si="54"/>
        <v>0</v>
      </c>
      <c r="AW84" s="3">
        <f t="shared" si="54"/>
        <v>0</v>
      </c>
      <c r="AX84" s="3">
        <f t="shared" si="54"/>
        <v>0</v>
      </c>
      <c r="AY84" s="3">
        <f t="shared" si="55"/>
        <v>0</v>
      </c>
      <c r="AZ84" t="s">
        <v>149</v>
      </c>
    </row>
    <row r="85" spans="1:52" ht="15.5" x14ac:dyDescent="0.35">
      <c r="A85" s="5" t="s">
        <v>150</v>
      </c>
      <c r="D85" s="16">
        <f>SUM(D79:D84)</f>
        <v>1</v>
      </c>
      <c r="E85" s="28">
        <f>SUM(E79:E84)</f>
        <v>332.63111925419446</v>
      </c>
      <c r="F85" s="16">
        <f>SUM(F79:F84)</f>
        <v>1</v>
      </c>
      <c r="G85" s="28">
        <f t="shared" ref="G85:U85" si="58">SUM(G79:G84)</f>
        <v>204.49585213328456</v>
      </c>
      <c r="H85" s="16">
        <f>SUM(H79:H84)</f>
        <v>1</v>
      </c>
      <c r="I85" s="28">
        <f t="shared" si="58"/>
        <v>14.0650717652354</v>
      </c>
      <c r="J85" s="16">
        <f>SUM(J79:J84)</f>
        <v>1</v>
      </c>
      <c r="K85" s="28">
        <f t="shared" si="58"/>
        <v>2.5894284417951008</v>
      </c>
      <c r="L85" s="16">
        <f>SUM(L79:L84)</f>
        <v>1</v>
      </c>
      <c r="M85" s="28">
        <f>SUM(M79:M84)</f>
        <v>0</v>
      </c>
      <c r="N85" s="16">
        <f>SUM(N79:N84)</f>
        <v>1</v>
      </c>
      <c r="O85" s="28">
        <f t="shared" si="58"/>
        <v>159.73881561361748</v>
      </c>
      <c r="P85" s="16">
        <f>SUM(P79:P84)</f>
        <v>1</v>
      </c>
      <c r="Q85" s="28">
        <f t="shared" si="58"/>
        <v>154.15829869026854</v>
      </c>
      <c r="R85" s="16">
        <f>SUM(R79:R84)</f>
        <v>1</v>
      </c>
      <c r="S85" s="28">
        <f t="shared" si="58"/>
        <v>20.583212605479996</v>
      </c>
      <c r="T85" s="16">
        <f>SUM(T79:T84)</f>
        <v>1</v>
      </c>
      <c r="U85" s="28">
        <f t="shared" si="58"/>
        <v>0</v>
      </c>
      <c r="V85" s="16">
        <f>SUM(V79:V84)</f>
        <v>1</v>
      </c>
      <c r="W85" s="28">
        <f t="shared" ref="W85" si="59">SUM(W79:W84)</f>
        <v>76.741508714450447</v>
      </c>
      <c r="X85" s="3">
        <f t="shared" si="56"/>
        <v>965.00330721832597</v>
      </c>
      <c r="AA85" t="s">
        <v>150</v>
      </c>
      <c r="AB85" s="16">
        <f>SUM(AB79:AB84)</f>
        <v>1</v>
      </c>
      <c r="AC85" s="16">
        <f t="shared" ref="AC85:AK85" si="60">SUM(AC79:AC84)</f>
        <v>1</v>
      </c>
      <c r="AD85" s="16">
        <f t="shared" si="60"/>
        <v>1</v>
      </c>
      <c r="AE85" s="16">
        <f t="shared" si="60"/>
        <v>1</v>
      </c>
      <c r="AF85" s="16">
        <f t="shared" si="60"/>
        <v>1</v>
      </c>
      <c r="AG85" s="16">
        <f t="shared" si="60"/>
        <v>1</v>
      </c>
      <c r="AH85" s="16">
        <f t="shared" si="60"/>
        <v>1</v>
      </c>
      <c r="AI85" s="16">
        <f t="shared" si="60"/>
        <v>1</v>
      </c>
      <c r="AJ85" s="16">
        <f t="shared" si="60"/>
        <v>1</v>
      </c>
      <c r="AK85" s="16">
        <f t="shared" si="60"/>
        <v>1</v>
      </c>
      <c r="AN85" t="s">
        <v>150</v>
      </c>
      <c r="AO85" s="3">
        <f>SUM(AO79:AO84)</f>
        <v>332.63111925419446</v>
      </c>
      <c r="AP85" s="3">
        <f t="shared" ref="AP85:AX85" si="61">SUM(AP79:AP84)</f>
        <v>204.49585213328456</v>
      </c>
      <c r="AQ85" s="3">
        <f t="shared" si="61"/>
        <v>14.0650717652354</v>
      </c>
      <c r="AR85" s="3">
        <f t="shared" si="61"/>
        <v>2.5894284417951008</v>
      </c>
      <c r="AS85" s="3">
        <f t="shared" si="61"/>
        <v>0</v>
      </c>
      <c r="AT85" s="3">
        <f t="shared" si="61"/>
        <v>159.73881561361748</v>
      </c>
      <c r="AU85" s="3">
        <f t="shared" si="61"/>
        <v>154.15829869026854</v>
      </c>
      <c r="AV85" s="3">
        <f t="shared" si="61"/>
        <v>20.583212605479996</v>
      </c>
      <c r="AW85" s="3">
        <f t="shared" si="61"/>
        <v>0</v>
      </c>
      <c r="AX85" s="3">
        <f t="shared" si="61"/>
        <v>76.741508714450447</v>
      </c>
      <c r="AY85" s="3">
        <f>SUM(AO85:AX85)</f>
        <v>965.00330721832597</v>
      </c>
    </row>
    <row r="86" spans="1:52" ht="15.5" x14ac:dyDescent="0.35">
      <c r="A86" s="4" t="s">
        <v>151</v>
      </c>
      <c r="D86" s="4" t="s">
        <v>72</v>
      </c>
      <c r="E86" s="4"/>
      <c r="F86" s="4" t="s">
        <v>73</v>
      </c>
      <c r="G86" s="4"/>
      <c r="H86" s="4" t="s">
        <v>80</v>
      </c>
      <c r="I86" s="4"/>
      <c r="J86" s="4" t="s">
        <v>75</v>
      </c>
      <c r="K86" s="4"/>
      <c r="L86" s="4" t="s">
        <v>76</v>
      </c>
      <c r="M86" s="4"/>
      <c r="N86" s="4" t="s">
        <v>77</v>
      </c>
      <c r="O86" s="4"/>
      <c r="P86" s="4" t="s">
        <v>78</v>
      </c>
      <c r="Q86" s="4"/>
      <c r="R86" s="4" t="s">
        <v>79</v>
      </c>
      <c r="S86" s="4"/>
      <c r="T86" s="4" t="s">
        <v>81</v>
      </c>
      <c r="U86" s="4"/>
      <c r="V86" s="4" t="s">
        <v>9</v>
      </c>
      <c r="X86" s="4" t="s">
        <v>126</v>
      </c>
    </row>
    <row r="87" spans="1:52" ht="15.5" x14ac:dyDescent="0.35">
      <c r="A87" s="4" t="s">
        <v>128</v>
      </c>
      <c r="C87" s="8" t="s">
        <v>129</v>
      </c>
      <c r="D87" s="8" t="s">
        <v>130</v>
      </c>
      <c r="E87" s="4" t="s">
        <v>58</v>
      </c>
      <c r="F87" s="8" t="s">
        <v>130</v>
      </c>
      <c r="G87" s="4" t="s">
        <v>58</v>
      </c>
      <c r="H87" s="8" t="s">
        <v>130</v>
      </c>
      <c r="I87" s="4" t="s">
        <v>58</v>
      </c>
      <c r="J87" s="8" t="s">
        <v>130</v>
      </c>
      <c r="K87" s="4" t="s">
        <v>58</v>
      </c>
      <c r="L87" s="8" t="s">
        <v>130</v>
      </c>
      <c r="M87" s="4" t="s">
        <v>58</v>
      </c>
      <c r="N87" s="8" t="s">
        <v>130</v>
      </c>
      <c r="O87" s="4" t="s">
        <v>58</v>
      </c>
      <c r="P87" s="8" t="s">
        <v>130</v>
      </c>
      <c r="Q87" s="4" t="s">
        <v>58</v>
      </c>
      <c r="R87" s="8" t="s">
        <v>130</v>
      </c>
      <c r="S87" s="4" t="s">
        <v>58</v>
      </c>
      <c r="T87" s="8" t="s">
        <v>130</v>
      </c>
      <c r="U87" s="4" t="s">
        <v>58</v>
      </c>
      <c r="V87" s="8" t="s">
        <v>130</v>
      </c>
      <c r="W87" s="4" t="s">
        <v>58</v>
      </c>
    </row>
    <row r="88" spans="1:52" ht="15.5" x14ac:dyDescent="0.35">
      <c r="A88" s="5" t="s">
        <v>152</v>
      </c>
      <c r="C88">
        <v>16</v>
      </c>
      <c r="D88" s="16">
        <v>0.8</v>
      </c>
      <c r="E88" s="3">
        <f>+$D88*E$58</f>
        <v>1.4307782905839881</v>
      </c>
      <c r="F88" s="16">
        <v>0.8</v>
      </c>
      <c r="G88" s="3">
        <f>+$F88*G$58</f>
        <v>0.9454565256984413</v>
      </c>
      <c r="H88" s="16">
        <v>0.8</v>
      </c>
      <c r="I88" s="3">
        <f>+$H88*I$58</f>
        <v>1.877624669500675E-2</v>
      </c>
      <c r="J88" s="16">
        <v>0.8</v>
      </c>
      <c r="K88" s="3">
        <f>+$J88*K$58</f>
        <v>3.6327271580198404E-2</v>
      </c>
      <c r="L88" s="16">
        <v>0.8</v>
      </c>
      <c r="M88" s="3">
        <f>+$L88*M$58</f>
        <v>3.4382329826501933E-2</v>
      </c>
      <c r="N88" s="16">
        <v>0.8</v>
      </c>
      <c r="O88" s="3">
        <f>+$N88*O$58</f>
        <v>0.91408202653467296</v>
      </c>
      <c r="P88" s="16">
        <v>0.8</v>
      </c>
      <c r="Q88" s="3">
        <f>+$P88*Q$58</f>
        <v>1.0572976308707236</v>
      </c>
      <c r="R88" s="16">
        <v>0.8</v>
      </c>
      <c r="S88" s="3">
        <f>+$R88*S$58</f>
        <v>7.3625573743114875E-2</v>
      </c>
      <c r="T88" s="16">
        <v>0.8</v>
      </c>
      <c r="U88" s="3">
        <f>+$T88*U$58</f>
        <v>1.8230808210944586E-2</v>
      </c>
      <c r="V88" s="16">
        <v>0.8</v>
      </c>
      <c r="W88" s="3">
        <f>+$V88*W$58</f>
        <v>0.32993605178848329</v>
      </c>
      <c r="X88" s="3">
        <f>+E88+G88+I88+K88+M88+O88+Q88+S88+U88+W88</f>
        <v>4.8588927555320751</v>
      </c>
    </row>
    <row r="89" spans="1:52" ht="15.5" x14ac:dyDescent="0.35">
      <c r="A89" s="5" t="s">
        <v>153</v>
      </c>
      <c r="C89">
        <v>18</v>
      </c>
      <c r="D89" s="16">
        <v>0.2</v>
      </c>
      <c r="E89" s="3">
        <f>+$D89*E$58</f>
        <v>0.35769457264599702</v>
      </c>
      <c r="F89" s="16">
        <v>0.2</v>
      </c>
      <c r="G89" s="3">
        <f>+$F89*G$58</f>
        <v>0.23636413142461032</v>
      </c>
      <c r="H89" s="16">
        <v>0.2</v>
      </c>
      <c r="I89" s="3">
        <f>+$H89*I$58</f>
        <v>4.6940616737516875E-3</v>
      </c>
      <c r="J89" s="16">
        <v>0.2</v>
      </c>
      <c r="K89" s="3">
        <f>+$J89*K$58</f>
        <v>9.0818178950496011E-3</v>
      </c>
      <c r="L89" s="16">
        <v>0.2</v>
      </c>
      <c r="M89" s="3">
        <f>+$L89*M$58</f>
        <v>8.5955824566254831E-3</v>
      </c>
      <c r="N89" s="16">
        <v>0.2</v>
      </c>
      <c r="O89" s="3">
        <f>+$N89*O$58</f>
        <v>0.22852050663366824</v>
      </c>
      <c r="P89" s="16">
        <v>0.2</v>
      </c>
      <c r="Q89" s="3">
        <f>+$P89*Q$58</f>
        <v>0.2643244077176809</v>
      </c>
      <c r="R89" s="16">
        <v>0.2</v>
      </c>
      <c r="S89" s="3">
        <f>+$R89*S$58</f>
        <v>1.8406393435778719E-2</v>
      </c>
      <c r="T89" s="16">
        <v>0.2</v>
      </c>
      <c r="U89" s="3">
        <f>+$T89*U$58</f>
        <v>4.5577020527361465E-3</v>
      </c>
      <c r="V89" s="16">
        <v>0.2</v>
      </c>
      <c r="W89" s="3">
        <f>+$V89*W$58</f>
        <v>8.2484012947120822E-2</v>
      </c>
      <c r="X89" s="3">
        <f>+E89+G89+I89+K89+M89+O89+Q89+S89+U89+W89</f>
        <v>1.2147231888830188</v>
      </c>
    </row>
    <row r="90" spans="1:52" ht="15.5" x14ac:dyDescent="0.35">
      <c r="A90" s="5" t="s">
        <v>10</v>
      </c>
      <c r="D90" s="16">
        <f>SUM(D88:D89)</f>
        <v>1</v>
      </c>
      <c r="E90" s="30">
        <f>SUM(E88:E89)</f>
        <v>1.7884728632299851</v>
      </c>
      <c r="F90" s="32">
        <f>SUM(F88:F89)</f>
        <v>1</v>
      </c>
      <c r="G90" s="30">
        <f t="shared" ref="G90:U90" si="62">SUM(G88:G89)</f>
        <v>1.1818206571230516</v>
      </c>
      <c r="H90" s="32">
        <f>SUM(H88:H89)</f>
        <v>1</v>
      </c>
      <c r="I90" s="30">
        <f t="shared" si="62"/>
        <v>2.3470308368758436E-2</v>
      </c>
      <c r="J90" s="32">
        <f>SUM(J88:J89)</f>
        <v>1</v>
      </c>
      <c r="K90" s="30">
        <f t="shared" si="62"/>
        <v>4.5409089475248007E-2</v>
      </c>
      <c r="L90" s="32">
        <f>SUM(L88:L89)</f>
        <v>1</v>
      </c>
      <c r="M90" s="30">
        <f t="shared" si="62"/>
        <v>4.2977912283127417E-2</v>
      </c>
      <c r="N90" s="32">
        <f>SUM(N88:N89)</f>
        <v>1</v>
      </c>
      <c r="O90" s="30">
        <f t="shared" si="62"/>
        <v>1.1426025331683412</v>
      </c>
      <c r="P90" s="32">
        <f>SUM(P88:P89)</f>
        <v>1</v>
      </c>
      <c r="Q90" s="30">
        <f t="shared" si="62"/>
        <v>1.3216220385884045</v>
      </c>
      <c r="R90" s="32">
        <f>SUM(R88:R89)</f>
        <v>1</v>
      </c>
      <c r="S90" s="30">
        <f t="shared" si="62"/>
        <v>9.2031967178893587E-2</v>
      </c>
      <c r="T90" s="32">
        <f>SUM(T88:T89)</f>
        <v>1</v>
      </c>
      <c r="U90" s="30">
        <f t="shared" si="62"/>
        <v>2.2788510263680731E-2</v>
      </c>
      <c r="V90" s="32">
        <f>SUM(V88:V89)</f>
        <v>1</v>
      </c>
      <c r="W90" s="30">
        <f t="shared" ref="W90" si="63">SUM(W88:W89)</f>
        <v>0.41242006473560411</v>
      </c>
      <c r="X90" s="3">
        <f>+E90+G90+I90+K90+M90+O90+Q90+S90+U90+W90</f>
        <v>6.0736159444150957</v>
      </c>
      <c r="AB90" s="4" t="s">
        <v>0</v>
      </c>
      <c r="AC90" s="4" t="s">
        <v>1</v>
      </c>
      <c r="AD90" s="4" t="s">
        <v>2</v>
      </c>
      <c r="AE90" s="4" t="s">
        <v>3</v>
      </c>
      <c r="AF90" s="4" t="s">
        <v>4</v>
      </c>
      <c r="AG90" s="4" t="s">
        <v>5</v>
      </c>
      <c r="AH90" s="4" t="s">
        <v>6</v>
      </c>
      <c r="AI90" s="4" t="s">
        <v>79</v>
      </c>
      <c r="AJ90" s="4" t="s">
        <v>81</v>
      </c>
      <c r="AK90" s="4" t="s">
        <v>9</v>
      </c>
      <c r="AL90" t="s">
        <v>126</v>
      </c>
    </row>
    <row r="91" spans="1:52" ht="15.5" x14ac:dyDescent="0.35">
      <c r="A91" s="4" t="s">
        <v>154</v>
      </c>
      <c r="AA91" t="s">
        <v>155</v>
      </c>
      <c r="AB91" s="3">
        <f>+E61</f>
        <v>1050.2543878602905</v>
      </c>
      <c r="AC91" s="3">
        <f>+G61</f>
        <v>694.00680117996615</v>
      </c>
      <c r="AD91" s="3">
        <f>+I61</f>
        <v>13.782593437959735</v>
      </c>
      <c r="AE91" s="3">
        <f>+K61</f>
        <v>26.665820013611818</v>
      </c>
      <c r="AF91" s="3">
        <f>+M61</f>
        <v>25.238146960144768</v>
      </c>
      <c r="AG91" s="3">
        <f>+O61</f>
        <v>670.9765346246794</v>
      </c>
      <c r="AH91" s="3">
        <f>+Q61</f>
        <v>776.10310654282591</v>
      </c>
      <c r="AI91" s="3">
        <f>+S61</f>
        <v>54.044419314523211</v>
      </c>
      <c r="AJ91" s="3">
        <f>+U61</f>
        <v>13.382217527195573</v>
      </c>
      <c r="AK91" s="3">
        <f>+W61</f>
        <v>242.18761801503155</v>
      </c>
      <c r="AL91" s="3">
        <f>SUM(AB91:AK91)</f>
        <v>3566.6416454762293</v>
      </c>
      <c r="AO91" s="4" t="s">
        <v>0</v>
      </c>
      <c r="AP91" s="4" t="s">
        <v>1</v>
      </c>
      <c r="AQ91" s="4" t="s">
        <v>2</v>
      </c>
      <c r="AR91" s="4" t="s">
        <v>3</v>
      </c>
      <c r="AS91" s="4" t="s">
        <v>4</v>
      </c>
      <c r="AT91" s="4" t="s">
        <v>5</v>
      </c>
      <c r="AU91" s="4" t="s">
        <v>6</v>
      </c>
      <c r="AV91" s="4" t="s">
        <v>7</v>
      </c>
      <c r="AW91" s="4" t="s">
        <v>8</v>
      </c>
      <c r="AX91" s="4" t="s">
        <v>9</v>
      </c>
      <c r="AY91" s="4" t="s">
        <v>10</v>
      </c>
    </row>
    <row r="92" spans="1:52" ht="15.5" x14ac:dyDescent="0.35">
      <c r="A92" s="5" t="s">
        <v>156</v>
      </c>
      <c r="B92" t="s">
        <v>143</v>
      </c>
      <c r="C92">
        <v>25</v>
      </c>
      <c r="D92" s="16">
        <v>0.1</v>
      </c>
      <c r="E92" s="3">
        <f t="shared" ref="E92:E97" si="64">+$D92*E$61</f>
        <v>105.02543878602906</v>
      </c>
      <c r="F92" s="16">
        <v>0.1</v>
      </c>
      <c r="G92" s="3">
        <f>+$F92*G$61</f>
        <v>69.400680117996615</v>
      </c>
      <c r="H92" s="16">
        <v>0</v>
      </c>
      <c r="I92" s="3">
        <f t="shared" ref="I92:I97" si="65">+$H92*I$61</f>
        <v>0</v>
      </c>
      <c r="J92" s="16">
        <v>0</v>
      </c>
      <c r="K92" s="3">
        <f>+$J92*K$61</f>
        <v>0</v>
      </c>
      <c r="L92" s="16">
        <v>0.1</v>
      </c>
      <c r="M92" s="3">
        <f>+$L92*M$61</f>
        <v>2.5238146960144769</v>
      </c>
      <c r="N92" s="16">
        <v>0</v>
      </c>
      <c r="O92" s="3">
        <f>+$N92*O$61</f>
        <v>0</v>
      </c>
      <c r="P92" s="16">
        <v>0</v>
      </c>
      <c r="Q92" s="3">
        <f>+$P92*Q$61</f>
        <v>0</v>
      </c>
      <c r="R92" s="16">
        <v>0</v>
      </c>
      <c r="S92" s="3">
        <f>+$R92*S$61</f>
        <v>0</v>
      </c>
      <c r="T92" s="16">
        <v>0</v>
      </c>
      <c r="U92" s="3">
        <f>+$T92*U$61</f>
        <v>0</v>
      </c>
      <c r="V92" s="16">
        <v>0</v>
      </c>
      <c r="W92" s="3">
        <f>+$V92*W$61</f>
        <v>0</v>
      </c>
      <c r="X92" s="3">
        <f t="shared" ref="X92:X98" si="66">+E92+G92+I92+K92+M92+O92+Q92+S92+U92+W92</f>
        <v>176.94993360004014</v>
      </c>
      <c r="AA92" s="5" t="s">
        <v>156</v>
      </c>
      <c r="AB92" s="16">
        <f t="shared" ref="AB92:AB98" si="67">+D92</f>
        <v>0.1</v>
      </c>
      <c r="AC92" s="16">
        <f t="shared" ref="AC92:AC98" si="68">+F92</f>
        <v>0.1</v>
      </c>
      <c r="AD92" s="16">
        <f t="shared" ref="AD92:AD97" si="69">+H92</f>
        <v>0</v>
      </c>
      <c r="AE92" s="16">
        <f t="shared" ref="AE92:AE97" si="70">+J92</f>
        <v>0</v>
      </c>
      <c r="AF92" s="16">
        <f t="shared" ref="AF92:AF98" si="71">+L92</f>
        <v>0.1</v>
      </c>
      <c r="AG92" s="16">
        <f t="shared" ref="AG92:AG98" si="72">+N92</f>
        <v>0</v>
      </c>
      <c r="AH92" s="16">
        <f t="shared" ref="AH92:AH98" si="73">+P92</f>
        <v>0</v>
      </c>
      <c r="AI92" s="16">
        <f t="shared" ref="AI92:AI98" si="74">+R92</f>
        <v>0</v>
      </c>
      <c r="AJ92" s="16">
        <f t="shared" ref="AJ92:AJ98" si="75">+T92</f>
        <v>0</v>
      </c>
      <c r="AK92" s="16">
        <f t="shared" ref="AK92:AK98" si="76">+V92</f>
        <v>0</v>
      </c>
      <c r="AL92" s="3"/>
      <c r="AN92" s="5" t="s">
        <v>156</v>
      </c>
      <c r="AO92" s="3">
        <f t="shared" ref="AO92:AO98" si="77">+E92</f>
        <v>105.02543878602906</v>
      </c>
      <c r="AP92" s="3">
        <f t="shared" ref="AP92:AP98" si="78">+G92</f>
        <v>69.400680117996615</v>
      </c>
      <c r="AQ92" s="3">
        <f t="shared" ref="AQ92:AQ98" si="79">+I92</f>
        <v>0</v>
      </c>
      <c r="AR92" s="3">
        <f t="shared" ref="AR92:AR98" si="80">+K92</f>
        <v>0</v>
      </c>
      <c r="AS92" s="3">
        <f t="shared" ref="AS92:AS98" si="81">+M92</f>
        <v>2.5238146960144769</v>
      </c>
      <c r="AT92" s="3">
        <f t="shared" ref="AT92:AT98" si="82">+O92</f>
        <v>0</v>
      </c>
      <c r="AU92" s="3">
        <f t="shared" ref="AU92:AU98" si="83">+Q92</f>
        <v>0</v>
      </c>
      <c r="AV92" s="3">
        <f t="shared" ref="AV92:AV98" si="84">+S92</f>
        <v>0</v>
      </c>
      <c r="AW92" s="3">
        <f t="shared" ref="AW92:AW98" si="85">+U92</f>
        <v>0</v>
      </c>
      <c r="AX92" s="3">
        <f t="shared" ref="AX92:AX98" si="86">+W92</f>
        <v>0</v>
      </c>
      <c r="AY92" s="3">
        <f>SUM(AO92:AX92)</f>
        <v>176.94993360004014</v>
      </c>
    </row>
    <row r="93" spans="1:52" ht="15.5" x14ac:dyDescent="0.35">
      <c r="A93" s="5" t="s">
        <v>157</v>
      </c>
      <c r="B93" t="s">
        <v>140</v>
      </c>
      <c r="C93">
        <v>25</v>
      </c>
      <c r="D93" s="16">
        <v>0.25</v>
      </c>
      <c r="E93" s="3">
        <f t="shared" si="64"/>
        <v>262.56359696507263</v>
      </c>
      <c r="F93" s="16">
        <v>0.25</v>
      </c>
      <c r="G93" s="3">
        <f t="shared" ref="G93:G97" si="87">+$F93*G$61</f>
        <v>173.50170029499154</v>
      </c>
      <c r="H93" s="16">
        <v>0.15</v>
      </c>
      <c r="I93" s="3">
        <f t="shared" si="65"/>
        <v>2.0673890156939603</v>
      </c>
      <c r="J93" s="16">
        <v>0.15</v>
      </c>
      <c r="K93" s="3">
        <f>+$J93*K$61</f>
        <v>3.9998730020417725</v>
      </c>
      <c r="L93" s="16">
        <v>0.1</v>
      </c>
      <c r="M93" s="3">
        <f t="shared" ref="M93:M97" si="88">+$L93*M$61</f>
        <v>2.5238146960144769</v>
      </c>
      <c r="N93" s="16">
        <v>0.3</v>
      </c>
      <c r="O93" s="3">
        <f t="shared" ref="O93:O97" si="89">+$N93*O$61</f>
        <v>201.29296038740381</v>
      </c>
      <c r="P93" s="16">
        <v>0.3</v>
      </c>
      <c r="Q93" s="3">
        <f t="shared" ref="Q93:Q97" si="90">+$P93*Q$61</f>
        <v>232.83093196284776</v>
      </c>
      <c r="R93" s="16">
        <v>0.25</v>
      </c>
      <c r="S93" s="3">
        <f t="shared" ref="S93:S97" si="91">+$R93*S$61</f>
        <v>13.511104828630803</v>
      </c>
      <c r="T93" s="16">
        <v>0.25</v>
      </c>
      <c r="U93" s="3">
        <f t="shared" ref="U93:U97" si="92">+$T93*U$61</f>
        <v>3.3455543817988933</v>
      </c>
      <c r="V93" s="16">
        <v>0.25</v>
      </c>
      <c r="W93" s="3">
        <f t="shared" ref="W93:W97" si="93">+$V93*W$61</f>
        <v>60.546904503757887</v>
      </c>
      <c r="X93" s="3">
        <f t="shared" si="66"/>
        <v>956.18383003825363</v>
      </c>
      <c r="AA93" s="5" t="s">
        <v>157</v>
      </c>
      <c r="AB93" s="16">
        <f t="shared" si="67"/>
        <v>0.25</v>
      </c>
      <c r="AC93" s="16">
        <f t="shared" si="68"/>
        <v>0.25</v>
      </c>
      <c r="AD93" s="16">
        <f t="shared" si="69"/>
        <v>0.15</v>
      </c>
      <c r="AE93" s="16">
        <f t="shared" si="70"/>
        <v>0.15</v>
      </c>
      <c r="AF93" s="16">
        <f t="shared" si="71"/>
        <v>0.1</v>
      </c>
      <c r="AG93" s="16">
        <f t="shared" si="72"/>
        <v>0.3</v>
      </c>
      <c r="AH93" s="16">
        <f t="shared" si="73"/>
        <v>0.3</v>
      </c>
      <c r="AI93" s="16">
        <f t="shared" si="74"/>
        <v>0.25</v>
      </c>
      <c r="AJ93" s="16">
        <f t="shared" si="75"/>
        <v>0.25</v>
      </c>
      <c r="AK93" s="16">
        <f t="shared" si="76"/>
        <v>0.25</v>
      </c>
      <c r="AN93" s="5" t="s">
        <v>157</v>
      </c>
      <c r="AO93" s="3">
        <f t="shared" si="77"/>
        <v>262.56359696507263</v>
      </c>
      <c r="AP93" s="3">
        <f t="shared" si="78"/>
        <v>173.50170029499154</v>
      </c>
      <c r="AQ93" s="3">
        <f t="shared" si="79"/>
        <v>2.0673890156939603</v>
      </c>
      <c r="AR93" s="3">
        <f t="shared" si="80"/>
        <v>3.9998730020417725</v>
      </c>
      <c r="AS93" s="3">
        <f t="shared" si="81"/>
        <v>2.5238146960144769</v>
      </c>
      <c r="AT93" s="3">
        <f t="shared" si="82"/>
        <v>201.29296038740381</v>
      </c>
      <c r="AU93" s="3">
        <f t="shared" si="83"/>
        <v>232.83093196284776</v>
      </c>
      <c r="AV93" s="3">
        <f t="shared" si="84"/>
        <v>13.511104828630803</v>
      </c>
      <c r="AW93" s="3">
        <f t="shared" si="85"/>
        <v>3.3455543817988933</v>
      </c>
      <c r="AX93" s="3">
        <f t="shared" si="86"/>
        <v>60.546904503757887</v>
      </c>
      <c r="AY93" s="3">
        <f t="shared" ref="AY93:AY97" si="94">SUM(AO93:AX93)</f>
        <v>956.18383003825363</v>
      </c>
    </row>
    <row r="94" spans="1:52" ht="15.5" x14ac:dyDescent="0.35">
      <c r="A94" s="5" t="s">
        <v>158</v>
      </c>
      <c r="B94" t="s">
        <v>143</v>
      </c>
      <c r="C94">
        <v>25</v>
      </c>
      <c r="D94" s="16">
        <v>0.15</v>
      </c>
      <c r="E94" s="3">
        <f t="shared" si="64"/>
        <v>157.53815817904356</v>
      </c>
      <c r="F94" s="16">
        <v>0.15</v>
      </c>
      <c r="G94" s="3">
        <f t="shared" si="87"/>
        <v>104.10102017699492</v>
      </c>
      <c r="H94" s="16">
        <v>0</v>
      </c>
      <c r="I94" s="3">
        <f t="shared" si="65"/>
        <v>0</v>
      </c>
      <c r="J94" s="16">
        <v>0</v>
      </c>
      <c r="K94" s="3">
        <f t="shared" ref="K94:K97" si="95">+$J94*K$61</f>
        <v>0</v>
      </c>
      <c r="L94" s="16">
        <v>0.15</v>
      </c>
      <c r="M94" s="3">
        <f t="shared" si="88"/>
        <v>3.785722044021715</v>
      </c>
      <c r="N94" s="16">
        <v>0.3</v>
      </c>
      <c r="O94" s="3">
        <f t="shared" si="89"/>
        <v>201.29296038740381</v>
      </c>
      <c r="P94" s="16">
        <v>0.3</v>
      </c>
      <c r="Q94" s="3">
        <f t="shared" si="90"/>
        <v>232.83093196284776</v>
      </c>
      <c r="R94" s="16">
        <v>0.3</v>
      </c>
      <c r="S94" s="3">
        <f t="shared" si="91"/>
        <v>16.213325794356962</v>
      </c>
      <c r="T94" s="16">
        <v>0.3</v>
      </c>
      <c r="U94" s="3">
        <f t="shared" si="92"/>
        <v>4.0146652581586721</v>
      </c>
      <c r="V94" s="16">
        <v>0.3</v>
      </c>
      <c r="W94" s="3">
        <f t="shared" si="93"/>
        <v>72.656285404509461</v>
      </c>
      <c r="X94" s="3">
        <f t="shared" si="66"/>
        <v>792.43306920733687</v>
      </c>
      <c r="AA94" s="5" t="s">
        <v>158</v>
      </c>
      <c r="AB94" s="16">
        <f t="shared" si="67"/>
        <v>0.15</v>
      </c>
      <c r="AC94" s="16">
        <f t="shared" si="68"/>
        <v>0.15</v>
      </c>
      <c r="AD94" s="16">
        <f t="shared" si="69"/>
        <v>0</v>
      </c>
      <c r="AE94" s="16">
        <f t="shared" si="70"/>
        <v>0</v>
      </c>
      <c r="AF94" s="16">
        <f t="shared" si="71"/>
        <v>0.15</v>
      </c>
      <c r="AG94" s="16">
        <f t="shared" si="72"/>
        <v>0.3</v>
      </c>
      <c r="AH94" s="16">
        <f t="shared" si="73"/>
        <v>0.3</v>
      </c>
      <c r="AI94" s="16">
        <f t="shared" si="74"/>
        <v>0.3</v>
      </c>
      <c r="AJ94" s="16">
        <f t="shared" si="75"/>
        <v>0.3</v>
      </c>
      <c r="AK94" s="16">
        <f t="shared" si="76"/>
        <v>0.3</v>
      </c>
      <c r="AN94" s="5" t="s">
        <v>158</v>
      </c>
      <c r="AO94" s="3">
        <f t="shared" si="77"/>
        <v>157.53815817904356</v>
      </c>
      <c r="AP94" s="3">
        <f t="shared" si="78"/>
        <v>104.10102017699492</v>
      </c>
      <c r="AQ94" s="3">
        <f t="shared" si="79"/>
        <v>0</v>
      </c>
      <c r="AR94" s="3">
        <f t="shared" si="80"/>
        <v>0</v>
      </c>
      <c r="AS94" s="3">
        <f t="shared" si="81"/>
        <v>3.785722044021715</v>
      </c>
      <c r="AT94" s="3">
        <f t="shared" si="82"/>
        <v>201.29296038740381</v>
      </c>
      <c r="AU94" s="3">
        <f t="shared" si="83"/>
        <v>232.83093196284776</v>
      </c>
      <c r="AV94" s="3">
        <f t="shared" si="84"/>
        <v>16.213325794356962</v>
      </c>
      <c r="AW94" s="3">
        <f t="shared" si="85"/>
        <v>4.0146652581586721</v>
      </c>
      <c r="AX94" s="3">
        <f t="shared" si="86"/>
        <v>72.656285404509461</v>
      </c>
      <c r="AY94" s="3">
        <f t="shared" si="94"/>
        <v>792.43306920733687</v>
      </c>
    </row>
    <row r="95" spans="1:52" ht="15.5" x14ac:dyDescent="0.35">
      <c r="A95" s="5" t="s">
        <v>159</v>
      </c>
      <c r="B95" t="s">
        <v>143</v>
      </c>
      <c r="C95">
        <v>25</v>
      </c>
      <c r="D95" s="16">
        <v>0.05</v>
      </c>
      <c r="E95" s="3">
        <f t="shared" si="64"/>
        <v>52.512719393014528</v>
      </c>
      <c r="F95" s="16">
        <v>0.05</v>
      </c>
      <c r="G95" s="3">
        <f t="shared" si="87"/>
        <v>34.700340058998307</v>
      </c>
      <c r="H95" s="16">
        <v>0</v>
      </c>
      <c r="I95" s="3">
        <f t="shared" si="65"/>
        <v>0</v>
      </c>
      <c r="J95" s="16">
        <v>0</v>
      </c>
      <c r="K95" s="3">
        <f t="shared" si="95"/>
        <v>0</v>
      </c>
      <c r="L95" s="16">
        <v>0</v>
      </c>
      <c r="M95" s="3">
        <f t="shared" si="88"/>
        <v>0</v>
      </c>
      <c r="N95" s="16">
        <v>0.02</v>
      </c>
      <c r="O95" s="3">
        <f t="shared" si="89"/>
        <v>13.419530692493588</v>
      </c>
      <c r="P95" s="16">
        <v>0.02</v>
      </c>
      <c r="Q95" s="3">
        <f t="shared" si="90"/>
        <v>15.522062130856519</v>
      </c>
      <c r="R95" s="16">
        <v>0.05</v>
      </c>
      <c r="S95" s="3">
        <f t="shared" si="91"/>
        <v>2.7022209657261609</v>
      </c>
      <c r="T95" s="16">
        <v>0.05</v>
      </c>
      <c r="U95" s="3">
        <f t="shared" si="92"/>
        <v>0.66911087635977873</v>
      </c>
      <c r="V95" s="16">
        <v>0.05</v>
      </c>
      <c r="W95" s="3">
        <f t="shared" si="93"/>
        <v>12.109380900751578</v>
      </c>
      <c r="X95" s="3">
        <f t="shared" si="66"/>
        <v>131.63536501820045</v>
      </c>
      <c r="AA95" s="5" t="s">
        <v>159</v>
      </c>
      <c r="AB95" s="16">
        <f t="shared" si="67"/>
        <v>0.05</v>
      </c>
      <c r="AC95" s="16">
        <f t="shared" si="68"/>
        <v>0.05</v>
      </c>
      <c r="AD95" s="16">
        <f t="shared" si="69"/>
        <v>0</v>
      </c>
      <c r="AE95" s="16">
        <f t="shared" si="70"/>
        <v>0</v>
      </c>
      <c r="AF95" s="16">
        <f t="shared" si="71"/>
        <v>0</v>
      </c>
      <c r="AG95" s="16">
        <f t="shared" si="72"/>
        <v>0.02</v>
      </c>
      <c r="AH95" s="16">
        <f t="shared" si="73"/>
        <v>0.02</v>
      </c>
      <c r="AI95" s="16">
        <f t="shared" si="74"/>
        <v>0.05</v>
      </c>
      <c r="AJ95" s="16">
        <f t="shared" si="75"/>
        <v>0.05</v>
      </c>
      <c r="AK95" s="16">
        <f t="shared" si="76"/>
        <v>0.05</v>
      </c>
      <c r="AN95" s="5" t="s">
        <v>159</v>
      </c>
      <c r="AO95" s="3">
        <f t="shared" si="77"/>
        <v>52.512719393014528</v>
      </c>
      <c r="AP95" s="3">
        <f t="shared" si="78"/>
        <v>34.700340058998307</v>
      </c>
      <c r="AQ95" s="3">
        <f t="shared" si="79"/>
        <v>0</v>
      </c>
      <c r="AR95" s="3">
        <f t="shared" si="80"/>
        <v>0</v>
      </c>
      <c r="AS95" s="3">
        <f t="shared" si="81"/>
        <v>0</v>
      </c>
      <c r="AT95" s="3">
        <f t="shared" si="82"/>
        <v>13.419530692493588</v>
      </c>
      <c r="AU95" s="3">
        <f t="shared" si="83"/>
        <v>15.522062130856519</v>
      </c>
      <c r="AV95" s="3">
        <f t="shared" si="84"/>
        <v>2.7022209657261609</v>
      </c>
      <c r="AW95" s="3">
        <f t="shared" si="85"/>
        <v>0.66911087635977873</v>
      </c>
      <c r="AX95" s="3">
        <f t="shared" si="86"/>
        <v>12.109380900751578</v>
      </c>
      <c r="AY95" s="3">
        <f t="shared" si="94"/>
        <v>131.63536501820045</v>
      </c>
    </row>
    <row r="96" spans="1:52" ht="15.5" x14ac:dyDescent="0.35">
      <c r="A96" s="5" t="s">
        <v>148</v>
      </c>
      <c r="B96" t="s">
        <v>146</v>
      </c>
      <c r="C96">
        <v>35</v>
      </c>
      <c r="D96" s="16">
        <v>0.05</v>
      </c>
      <c r="E96" s="3">
        <f t="shared" si="64"/>
        <v>52.512719393014528</v>
      </c>
      <c r="F96" s="16">
        <v>0.05</v>
      </c>
      <c r="G96" s="3">
        <f t="shared" si="87"/>
        <v>34.700340058998307</v>
      </c>
      <c r="H96" s="16">
        <v>0.3</v>
      </c>
      <c r="I96" s="3">
        <f t="shared" si="65"/>
        <v>4.1347780313879205</v>
      </c>
      <c r="J96" s="16">
        <v>0.1</v>
      </c>
      <c r="K96" s="3">
        <f t="shared" si="95"/>
        <v>2.6665820013611818</v>
      </c>
      <c r="L96" s="16">
        <v>0</v>
      </c>
      <c r="M96" s="3">
        <f t="shared" si="88"/>
        <v>0</v>
      </c>
      <c r="N96" s="16">
        <v>0</v>
      </c>
      <c r="O96" s="3">
        <f t="shared" si="89"/>
        <v>0</v>
      </c>
      <c r="P96" s="16">
        <v>0</v>
      </c>
      <c r="Q96" s="3">
        <f t="shared" si="90"/>
        <v>0</v>
      </c>
      <c r="R96" s="16">
        <v>0</v>
      </c>
      <c r="S96" s="3">
        <f t="shared" si="91"/>
        <v>0</v>
      </c>
      <c r="T96" s="16">
        <v>0</v>
      </c>
      <c r="U96" s="3">
        <f t="shared" si="92"/>
        <v>0</v>
      </c>
      <c r="V96" s="16">
        <v>0</v>
      </c>
      <c r="W96" s="3">
        <f t="shared" si="93"/>
        <v>0</v>
      </c>
      <c r="X96" s="3">
        <f t="shared" si="66"/>
        <v>94.01441948476193</v>
      </c>
      <c r="AA96" s="5" t="s">
        <v>148</v>
      </c>
      <c r="AB96" s="16">
        <f t="shared" si="67"/>
        <v>0.05</v>
      </c>
      <c r="AC96" s="16">
        <f t="shared" si="68"/>
        <v>0.05</v>
      </c>
      <c r="AD96" s="16">
        <f t="shared" si="69"/>
        <v>0.3</v>
      </c>
      <c r="AE96" s="16">
        <f t="shared" si="70"/>
        <v>0.1</v>
      </c>
      <c r="AF96" s="16">
        <f t="shared" si="71"/>
        <v>0</v>
      </c>
      <c r="AG96" s="16">
        <f t="shared" si="72"/>
        <v>0</v>
      </c>
      <c r="AH96" s="16">
        <f t="shared" si="73"/>
        <v>0</v>
      </c>
      <c r="AI96" s="16">
        <f t="shared" si="74"/>
        <v>0</v>
      </c>
      <c r="AJ96" s="16">
        <f t="shared" si="75"/>
        <v>0</v>
      </c>
      <c r="AK96" s="16">
        <f t="shared" si="76"/>
        <v>0</v>
      </c>
      <c r="AN96" s="5" t="s">
        <v>148</v>
      </c>
      <c r="AO96" s="3">
        <f t="shared" si="77"/>
        <v>52.512719393014528</v>
      </c>
      <c r="AP96" s="3">
        <f t="shared" si="78"/>
        <v>34.700340058998307</v>
      </c>
      <c r="AQ96" s="3">
        <f t="shared" si="79"/>
        <v>4.1347780313879205</v>
      </c>
      <c r="AR96" s="3">
        <f t="shared" si="80"/>
        <v>2.6665820013611818</v>
      </c>
      <c r="AS96" s="3">
        <f t="shared" si="81"/>
        <v>0</v>
      </c>
      <c r="AT96" s="3">
        <f t="shared" si="82"/>
        <v>0</v>
      </c>
      <c r="AU96" s="3">
        <f t="shared" si="83"/>
        <v>0</v>
      </c>
      <c r="AV96" s="3">
        <f t="shared" si="84"/>
        <v>0</v>
      </c>
      <c r="AW96" s="3">
        <f t="shared" si="85"/>
        <v>0</v>
      </c>
      <c r="AX96" s="3">
        <f t="shared" si="86"/>
        <v>0</v>
      </c>
      <c r="AY96" s="3">
        <f t="shared" si="94"/>
        <v>94.01441948476193</v>
      </c>
    </row>
    <row r="97" spans="1:52" ht="15.5" x14ac:dyDescent="0.35">
      <c r="A97" s="5" t="s">
        <v>149</v>
      </c>
      <c r="B97" t="s">
        <v>143</v>
      </c>
      <c r="C97">
        <v>25</v>
      </c>
      <c r="D97" s="16">
        <v>0.4</v>
      </c>
      <c r="E97" s="3">
        <f t="shared" si="64"/>
        <v>420.10175514411623</v>
      </c>
      <c r="F97" s="16">
        <v>0.4</v>
      </c>
      <c r="G97" s="3">
        <f t="shared" si="87"/>
        <v>277.60272047198646</v>
      </c>
      <c r="H97" s="16">
        <v>0.55000000000000004</v>
      </c>
      <c r="I97" s="3">
        <f t="shared" si="65"/>
        <v>7.5804263908778546</v>
      </c>
      <c r="J97" s="16">
        <v>0.75</v>
      </c>
      <c r="K97" s="3">
        <f t="shared" si="95"/>
        <v>19.999365010208862</v>
      </c>
      <c r="L97" s="16">
        <v>0.65</v>
      </c>
      <c r="M97" s="3">
        <f t="shared" si="88"/>
        <v>16.404795524094098</v>
      </c>
      <c r="N97" s="16">
        <v>0.38</v>
      </c>
      <c r="O97" s="3">
        <f t="shared" si="89"/>
        <v>254.97108315737819</v>
      </c>
      <c r="P97" s="16">
        <v>0.38</v>
      </c>
      <c r="Q97" s="3">
        <f t="shared" si="90"/>
        <v>294.91918048627383</v>
      </c>
      <c r="R97" s="16">
        <v>0.4</v>
      </c>
      <c r="S97" s="3">
        <f t="shared" si="91"/>
        <v>21.617767725809287</v>
      </c>
      <c r="T97" s="16">
        <v>0.4</v>
      </c>
      <c r="U97" s="3">
        <f t="shared" si="92"/>
        <v>5.3528870108782298</v>
      </c>
      <c r="V97" s="16">
        <v>0.4</v>
      </c>
      <c r="W97" s="3">
        <f t="shared" si="93"/>
        <v>96.875047206012624</v>
      </c>
      <c r="X97" s="3">
        <f t="shared" si="66"/>
        <v>1415.4250281276354</v>
      </c>
      <c r="AA97" s="5" t="s">
        <v>149</v>
      </c>
      <c r="AB97" s="16">
        <f t="shared" si="67"/>
        <v>0.4</v>
      </c>
      <c r="AC97" s="16">
        <f t="shared" si="68"/>
        <v>0.4</v>
      </c>
      <c r="AD97" s="16">
        <f t="shared" si="69"/>
        <v>0.55000000000000004</v>
      </c>
      <c r="AE97" s="16">
        <f t="shared" si="70"/>
        <v>0.75</v>
      </c>
      <c r="AF97" s="16">
        <f t="shared" si="71"/>
        <v>0.65</v>
      </c>
      <c r="AG97" s="16">
        <f t="shared" si="72"/>
        <v>0.38</v>
      </c>
      <c r="AH97" s="16">
        <f t="shared" si="73"/>
        <v>0.38</v>
      </c>
      <c r="AI97" s="16">
        <f t="shared" si="74"/>
        <v>0.4</v>
      </c>
      <c r="AJ97" s="16">
        <f t="shared" si="75"/>
        <v>0.4</v>
      </c>
      <c r="AK97" s="16">
        <f t="shared" si="76"/>
        <v>0.4</v>
      </c>
      <c r="AN97" s="5" t="s">
        <v>149</v>
      </c>
      <c r="AO97" s="3">
        <f t="shared" si="77"/>
        <v>420.10175514411623</v>
      </c>
      <c r="AP97" s="3">
        <f t="shared" si="78"/>
        <v>277.60272047198646</v>
      </c>
      <c r="AQ97" s="3">
        <f t="shared" si="79"/>
        <v>7.5804263908778546</v>
      </c>
      <c r="AR97" s="3">
        <f t="shared" si="80"/>
        <v>19.999365010208862</v>
      </c>
      <c r="AS97" s="3">
        <f t="shared" si="81"/>
        <v>16.404795524094098</v>
      </c>
      <c r="AT97" s="3">
        <f t="shared" si="82"/>
        <v>254.97108315737819</v>
      </c>
      <c r="AU97" s="3">
        <f t="shared" si="83"/>
        <v>294.91918048627383</v>
      </c>
      <c r="AV97" s="3">
        <f t="shared" si="84"/>
        <v>21.617767725809287</v>
      </c>
      <c r="AW97" s="3">
        <f t="shared" si="85"/>
        <v>5.3528870108782298</v>
      </c>
      <c r="AX97" s="3">
        <f t="shared" si="86"/>
        <v>96.875047206012624</v>
      </c>
      <c r="AY97" s="3">
        <f t="shared" si="94"/>
        <v>1415.4250281276354</v>
      </c>
    </row>
    <row r="98" spans="1:52" ht="15.5" x14ac:dyDescent="0.35">
      <c r="A98" s="5" t="s">
        <v>10</v>
      </c>
      <c r="D98" s="16">
        <f>SUM(D92:D97)</f>
        <v>1</v>
      </c>
      <c r="E98" s="30">
        <f t="shared" ref="E98:U98" si="96">SUM(E92:E97)</f>
        <v>1050.2543878602905</v>
      </c>
      <c r="F98" s="16">
        <f>SUM(F92:F97)</f>
        <v>1</v>
      </c>
      <c r="G98" s="30">
        <f t="shared" si="96"/>
        <v>694.00680117996615</v>
      </c>
      <c r="H98" s="16">
        <f>SUM(H92:H97)</f>
        <v>1</v>
      </c>
      <c r="I98" s="30">
        <f t="shared" si="96"/>
        <v>13.782593437959736</v>
      </c>
      <c r="J98" s="16">
        <f>SUM(J92:J97)</f>
        <v>1</v>
      </c>
      <c r="K98" s="30">
        <f t="shared" si="96"/>
        <v>26.665820013611818</v>
      </c>
      <c r="L98" s="16">
        <f>SUM(L92:L97)</f>
        <v>1</v>
      </c>
      <c r="M98" s="30">
        <f t="shared" si="96"/>
        <v>25.238146960144768</v>
      </c>
      <c r="N98" s="16">
        <f>SUM(N92:N97)</f>
        <v>1</v>
      </c>
      <c r="O98" s="30">
        <f t="shared" si="96"/>
        <v>670.9765346246794</v>
      </c>
      <c r="P98" s="16">
        <f>SUM(P92:P97)</f>
        <v>1</v>
      </c>
      <c r="Q98" s="30">
        <f t="shared" si="96"/>
        <v>776.1031065428258</v>
      </c>
      <c r="R98" s="16">
        <f>SUM(R92:R97)</f>
        <v>1</v>
      </c>
      <c r="S98" s="30">
        <f t="shared" si="96"/>
        <v>54.044419314523211</v>
      </c>
      <c r="T98" s="16">
        <f>SUM(T92:T97)</f>
        <v>1</v>
      </c>
      <c r="U98" s="30">
        <f t="shared" si="96"/>
        <v>13.382217527195575</v>
      </c>
      <c r="V98" s="16">
        <f>SUM(V92:V97)</f>
        <v>1</v>
      </c>
      <c r="W98" s="30">
        <f t="shared" ref="W98" si="97">SUM(W92:W97)</f>
        <v>242.18761801503155</v>
      </c>
      <c r="X98" s="3">
        <f t="shared" si="66"/>
        <v>3566.6416454762293</v>
      </c>
      <c r="AA98" s="5" t="s">
        <v>10</v>
      </c>
      <c r="AB98" s="16">
        <f t="shared" si="67"/>
        <v>1</v>
      </c>
      <c r="AC98" s="16">
        <f t="shared" si="68"/>
        <v>1</v>
      </c>
      <c r="AD98" s="16">
        <v>1</v>
      </c>
      <c r="AE98" s="16">
        <f>+H98</f>
        <v>1</v>
      </c>
      <c r="AF98" s="16">
        <f t="shared" si="71"/>
        <v>1</v>
      </c>
      <c r="AG98" s="16">
        <f t="shared" si="72"/>
        <v>1</v>
      </c>
      <c r="AH98" s="16">
        <f t="shared" si="73"/>
        <v>1</v>
      </c>
      <c r="AI98" s="16">
        <f t="shared" si="74"/>
        <v>1</v>
      </c>
      <c r="AJ98" s="16">
        <f t="shared" si="75"/>
        <v>1</v>
      </c>
      <c r="AK98" s="16">
        <f t="shared" si="76"/>
        <v>1</v>
      </c>
      <c r="AN98" s="5" t="s">
        <v>10</v>
      </c>
      <c r="AO98" s="3">
        <f t="shared" si="77"/>
        <v>1050.2543878602905</v>
      </c>
      <c r="AP98" s="3">
        <f t="shared" si="78"/>
        <v>694.00680117996615</v>
      </c>
      <c r="AQ98" s="3">
        <f t="shared" si="79"/>
        <v>13.782593437959736</v>
      </c>
      <c r="AR98" s="3">
        <f t="shared" si="80"/>
        <v>26.665820013611818</v>
      </c>
      <c r="AS98" s="3">
        <f t="shared" si="81"/>
        <v>25.238146960144768</v>
      </c>
      <c r="AT98" s="3">
        <f t="shared" si="82"/>
        <v>670.9765346246794</v>
      </c>
      <c r="AU98" s="3">
        <f t="shared" si="83"/>
        <v>776.1031065428258</v>
      </c>
      <c r="AV98" s="3">
        <f t="shared" si="84"/>
        <v>54.044419314523211</v>
      </c>
      <c r="AW98" s="3">
        <f t="shared" si="85"/>
        <v>13.382217527195575</v>
      </c>
      <c r="AX98" s="3">
        <f t="shared" si="86"/>
        <v>242.18761801503155</v>
      </c>
      <c r="AY98" s="3">
        <f>SUM(AO98:AX98)</f>
        <v>3566.6416454762293</v>
      </c>
    </row>
    <row r="99" spans="1:52" ht="15.5" x14ac:dyDescent="0.35">
      <c r="A99" s="4" t="s">
        <v>160</v>
      </c>
      <c r="D99" s="4" t="s">
        <v>72</v>
      </c>
      <c r="E99" s="4"/>
      <c r="F99" s="4" t="s">
        <v>73</v>
      </c>
      <c r="G99" s="4"/>
      <c r="H99" s="4" t="s">
        <v>80</v>
      </c>
      <c r="I99" s="4"/>
      <c r="J99" s="4" t="s">
        <v>75</v>
      </c>
      <c r="K99" s="4"/>
      <c r="L99" s="4" t="s">
        <v>76</v>
      </c>
      <c r="M99" s="4"/>
      <c r="N99" s="4" t="s">
        <v>77</v>
      </c>
      <c r="O99" s="4"/>
      <c r="P99" s="4" t="s">
        <v>78</v>
      </c>
      <c r="Q99" s="4"/>
      <c r="R99" s="4" t="s">
        <v>79</v>
      </c>
      <c r="S99" s="4"/>
      <c r="T99" s="4" t="s">
        <v>81</v>
      </c>
      <c r="U99" s="4"/>
      <c r="V99" s="4" t="s">
        <v>9</v>
      </c>
      <c r="X99" s="4" t="s">
        <v>126</v>
      </c>
      <c r="AB99" s="16"/>
      <c r="AC99" s="16"/>
      <c r="AD99" s="16"/>
      <c r="AE99" s="16"/>
      <c r="AF99" s="16"/>
      <c r="AG99" s="16"/>
      <c r="AH99" s="16"/>
      <c r="AI99" s="16"/>
      <c r="AJ99" s="16"/>
      <c r="AK99" s="16"/>
    </row>
    <row r="100" spans="1:52" ht="15.5" x14ac:dyDescent="0.35">
      <c r="A100" s="4" t="s">
        <v>161</v>
      </c>
      <c r="C100" s="8" t="s">
        <v>129</v>
      </c>
      <c r="D100" s="8" t="s">
        <v>130</v>
      </c>
      <c r="E100" s="4" t="s">
        <v>58</v>
      </c>
      <c r="F100" s="8" t="s">
        <v>130</v>
      </c>
      <c r="G100" s="4" t="s">
        <v>58</v>
      </c>
      <c r="H100" s="8" t="s">
        <v>130</v>
      </c>
      <c r="I100" s="4" t="s">
        <v>58</v>
      </c>
      <c r="J100" s="8" t="s">
        <v>130</v>
      </c>
      <c r="K100" s="4" t="s">
        <v>58</v>
      </c>
      <c r="L100" s="8" t="s">
        <v>130</v>
      </c>
      <c r="M100" s="4" t="s">
        <v>58</v>
      </c>
      <c r="N100" s="8" t="s">
        <v>130</v>
      </c>
      <c r="O100" s="4" t="s">
        <v>58</v>
      </c>
      <c r="P100" s="8" t="s">
        <v>130</v>
      </c>
      <c r="Q100" s="4" t="s">
        <v>58</v>
      </c>
      <c r="R100" s="8" t="s">
        <v>130</v>
      </c>
      <c r="S100" s="4" t="s">
        <v>58</v>
      </c>
      <c r="T100" s="8" t="s">
        <v>130</v>
      </c>
      <c r="U100" s="4" t="s">
        <v>58</v>
      </c>
      <c r="V100" s="8" t="s">
        <v>130</v>
      </c>
      <c r="W100" s="4" t="s">
        <v>58</v>
      </c>
      <c r="AA100" s="4" t="s">
        <v>161</v>
      </c>
      <c r="AB100" s="4" t="s">
        <v>0</v>
      </c>
      <c r="AC100" s="4" t="s">
        <v>1</v>
      </c>
      <c r="AD100" s="4" t="s">
        <v>2</v>
      </c>
      <c r="AE100" s="4" t="s">
        <v>3</v>
      </c>
      <c r="AF100" s="4" t="s">
        <v>4</v>
      </c>
      <c r="AG100" s="4" t="s">
        <v>5</v>
      </c>
      <c r="AH100" s="4" t="s">
        <v>6</v>
      </c>
      <c r="AI100" s="4" t="s">
        <v>79</v>
      </c>
      <c r="AJ100" s="4" t="s">
        <v>81</v>
      </c>
      <c r="AK100" s="4" t="s">
        <v>9</v>
      </c>
    </row>
    <row r="101" spans="1:52" ht="15.5" x14ac:dyDescent="0.35">
      <c r="A101" s="5" t="s">
        <v>152</v>
      </c>
      <c r="C101">
        <v>16</v>
      </c>
      <c r="D101" s="16">
        <v>0.8</v>
      </c>
      <c r="E101" s="3">
        <f>+D101*E$62</f>
        <v>0.65881498516055781</v>
      </c>
      <c r="F101" s="16">
        <v>0.8</v>
      </c>
      <c r="G101" s="3">
        <f>+F101*G$62</f>
        <v>0.39664304494857361</v>
      </c>
      <c r="H101" s="16">
        <v>0.8</v>
      </c>
      <c r="I101" s="3">
        <f>+H101*I$62</f>
        <v>6.1426057938083461E-3</v>
      </c>
      <c r="J101" s="16">
        <v>0.8</v>
      </c>
      <c r="K101" s="3">
        <f>+J101*K$62</f>
        <v>1.6534414814952745E-2</v>
      </c>
      <c r="L101" s="16">
        <v>0.8</v>
      </c>
      <c r="M101" s="3">
        <f>+L101*M$62</f>
        <v>1.5333002621929713E-2</v>
      </c>
      <c r="N101" s="16">
        <v>0.8</v>
      </c>
      <c r="O101" s="3">
        <f>+N101*O$62</f>
        <v>0.41983530197988483</v>
      </c>
      <c r="P101" s="16">
        <v>0.8</v>
      </c>
      <c r="Q101" s="3">
        <f>+P101*Q$62</f>
        <v>0.42827520610038089</v>
      </c>
      <c r="R101" s="16">
        <v>0.2</v>
      </c>
      <c r="S101" s="3">
        <f>+R101*S$62</f>
        <v>7.4050585447676259E-3</v>
      </c>
      <c r="T101" s="16">
        <v>0.8</v>
      </c>
      <c r="U101" s="3">
        <f>+T101*U$62</f>
        <v>1.0438100288408003E-2</v>
      </c>
      <c r="V101" s="16">
        <v>0.8</v>
      </c>
      <c r="W101" s="3">
        <f>+V101*W$62</f>
        <v>0.20538806239718399</v>
      </c>
      <c r="X101" s="3">
        <f>+W101+U101+S101+Q101+O101+M101+K101+I101+G101+E101</f>
        <v>2.1648097826504475</v>
      </c>
      <c r="AA101" s="5" t="s">
        <v>152</v>
      </c>
      <c r="AB101" s="16">
        <f>+D101</f>
        <v>0.8</v>
      </c>
      <c r="AC101" s="16">
        <f>+F101</f>
        <v>0.8</v>
      </c>
      <c r="AD101" s="16">
        <f>+H101</f>
        <v>0.8</v>
      </c>
      <c r="AE101" s="16">
        <f>+J101</f>
        <v>0.8</v>
      </c>
      <c r="AF101" s="16">
        <f>+L101</f>
        <v>0.8</v>
      </c>
      <c r="AG101" s="16">
        <f>+N101</f>
        <v>0.8</v>
      </c>
      <c r="AH101" s="16">
        <f>+P101</f>
        <v>0.8</v>
      </c>
      <c r="AI101" s="16">
        <f>+R101</f>
        <v>0.2</v>
      </c>
      <c r="AJ101" s="16">
        <f>+T101</f>
        <v>0.8</v>
      </c>
      <c r="AK101" s="16">
        <f>+V101</f>
        <v>0.8</v>
      </c>
    </row>
    <row r="102" spans="1:52" ht="15.5" x14ac:dyDescent="0.35">
      <c r="A102" s="5" t="s">
        <v>153</v>
      </c>
      <c r="C102">
        <v>18</v>
      </c>
      <c r="D102" s="16">
        <v>0.2</v>
      </c>
      <c r="E102" s="3">
        <f>+D102*E$62</f>
        <v>0.16470374629013945</v>
      </c>
      <c r="F102" s="16">
        <v>0.2</v>
      </c>
      <c r="G102" s="3">
        <f>+F102*G$62</f>
        <v>9.9160761237143402E-2</v>
      </c>
      <c r="H102" s="16">
        <v>0.2</v>
      </c>
      <c r="I102" s="3">
        <f>+H102*I$62</f>
        <v>1.5356514484520865E-3</v>
      </c>
      <c r="J102" s="16">
        <v>0.2</v>
      </c>
      <c r="K102" s="3">
        <f>+J102*K$62</f>
        <v>4.1336037037381862E-3</v>
      </c>
      <c r="L102" s="16">
        <v>0.2</v>
      </c>
      <c r="M102" s="3">
        <f>+L102*M$62</f>
        <v>3.8332506554824282E-3</v>
      </c>
      <c r="N102" s="16">
        <v>0.2</v>
      </c>
      <c r="O102" s="3">
        <f>+N102*O$62</f>
        <v>0.10495882549497121</v>
      </c>
      <c r="P102" s="16">
        <v>0.2</v>
      </c>
      <c r="Q102" s="3">
        <f>+P102*Q$62</f>
        <v>0.10706880152509522</v>
      </c>
      <c r="R102" s="16">
        <v>0.8</v>
      </c>
      <c r="S102" s="3">
        <f>+R102*S$62</f>
        <v>2.9620234179070504E-2</v>
      </c>
      <c r="T102" s="16">
        <v>0.2</v>
      </c>
      <c r="U102" s="3">
        <f>+T102*U$62</f>
        <v>2.6095250721020007E-3</v>
      </c>
      <c r="V102" s="16">
        <v>0.2</v>
      </c>
      <c r="W102" s="3">
        <f>+V102*W$62</f>
        <v>5.1347015599295998E-2</v>
      </c>
      <c r="X102" s="3">
        <f>+W102+U102+S102+Q102+O102+M102+K102+I102+G102+E102</f>
        <v>0.56897141520549044</v>
      </c>
      <c r="AA102" s="5" t="s">
        <v>153</v>
      </c>
      <c r="AB102" s="16">
        <f>+D102</f>
        <v>0.2</v>
      </c>
      <c r="AC102" s="16">
        <f>+F102</f>
        <v>0.2</v>
      </c>
      <c r="AD102" s="16">
        <f>+H102</f>
        <v>0.2</v>
      </c>
      <c r="AE102" s="16">
        <f>+J102</f>
        <v>0.2</v>
      </c>
      <c r="AF102" s="16">
        <f>+L102</f>
        <v>0.2</v>
      </c>
      <c r="AG102" s="16">
        <f>+N102</f>
        <v>0.2</v>
      </c>
      <c r="AH102" s="16">
        <f>+P102</f>
        <v>0.2</v>
      </c>
      <c r="AI102" s="16">
        <f>+R102</f>
        <v>0.8</v>
      </c>
      <c r="AJ102" s="16">
        <f>+T102</f>
        <v>0.2</v>
      </c>
      <c r="AK102" s="16">
        <f>+V102</f>
        <v>0.2</v>
      </c>
    </row>
    <row r="103" spans="1:52" ht="15.5" x14ac:dyDescent="0.35">
      <c r="A103" s="5" t="s">
        <v>10</v>
      </c>
      <c r="D103" s="16">
        <f t="shared" ref="D103:X103" si="98">SUM(D101:D102)</f>
        <v>1</v>
      </c>
      <c r="E103" s="3">
        <f t="shared" si="98"/>
        <v>0.82351873145069732</v>
      </c>
      <c r="F103" s="16">
        <f t="shared" si="98"/>
        <v>1</v>
      </c>
      <c r="G103" s="3">
        <f t="shared" si="98"/>
        <v>0.49580380618571701</v>
      </c>
      <c r="H103" s="16">
        <f t="shared" si="98"/>
        <v>1</v>
      </c>
      <c r="I103" s="3">
        <f t="shared" si="98"/>
        <v>7.678257242260433E-3</v>
      </c>
      <c r="J103" s="16">
        <f t="shared" si="98"/>
        <v>1</v>
      </c>
      <c r="K103" s="3">
        <f t="shared" si="98"/>
        <v>2.066801851869093E-2</v>
      </c>
      <c r="L103" s="16">
        <f t="shared" si="98"/>
        <v>1</v>
      </c>
      <c r="M103" s="3">
        <f t="shared" si="98"/>
        <v>1.916625327741214E-2</v>
      </c>
      <c r="N103" s="16">
        <f t="shared" si="98"/>
        <v>1</v>
      </c>
      <c r="O103" s="3">
        <f t="shared" si="98"/>
        <v>0.52479412747485599</v>
      </c>
      <c r="P103" s="16">
        <f t="shared" si="98"/>
        <v>1</v>
      </c>
      <c r="Q103" s="3">
        <f t="shared" si="98"/>
        <v>0.53534400762547607</v>
      </c>
      <c r="R103" s="16">
        <f t="shared" ref="R103" si="99">SUM(R101:R102)</f>
        <v>1</v>
      </c>
      <c r="S103" s="3">
        <f t="shared" si="98"/>
        <v>3.702529272383813E-2</v>
      </c>
      <c r="T103" s="16">
        <f t="shared" ref="T103" si="100">SUM(T101:T102)</f>
        <v>1</v>
      </c>
      <c r="U103" s="3">
        <f t="shared" si="98"/>
        <v>1.3047625360510004E-2</v>
      </c>
      <c r="V103" s="16">
        <f t="shared" ref="V103" si="101">SUM(V101:V102)</f>
        <v>1</v>
      </c>
      <c r="W103" s="3">
        <f t="shared" si="98"/>
        <v>0.25673507799647999</v>
      </c>
      <c r="X103" s="3">
        <f t="shared" si="98"/>
        <v>2.7337811978559379</v>
      </c>
      <c r="AA103" s="5" t="s">
        <v>10</v>
      </c>
      <c r="AB103" s="16">
        <f>+D103</f>
        <v>1</v>
      </c>
      <c r="AC103" s="16">
        <f>+F103</f>
        <v>1</v>
      </c>
      <c r="AD103" s="16">
        <f>+G103</f>
        <v>0.49580380618571701</v>
      </c>
      <c r="AE103" s="16">
        <f>+H103</f>
        <v>1</v>
      </c>
      <c r="AF103" s="16">
        <f>+L103</f>
        <v>1</v>
      </c>
      <c r="AG103" s="16">
        <f>+N103</f>
        <v>1</v>
      </c>
      <c r="AH103" s="16">
        <f>+P103</f>
        <v>1</v>
      </c>
      <c r="AI103" s="16">
        <f>+R103</f>
        <v>1</v>
      </c>
      <c r="AJ103" s="16">
        <f>+T103</f>
        <v>1</v>
      </c>
      <c r="AK103" s="16">
        <f>+V103</f>
        <v>1</v>
      </c>
    </row>
    <row r="104" spans="1:52" ht="15.5" x14ac:dyDescent="0.35">
      <c r="A104" s="5"/>
      <c r="D104" s="16"/>
      <c r="E104" s="3"/>
      <c r="F104" s="16"/>
      <c r="G104" s="3"/>
      <c r="H104" s="16"/>
      <c r="I104" s="3"/>
      <c r="J104" s="16"/>
      <c r="K104" s="3"/>
      <c r="L104" s="16"/>
      <c r="M104" s="3"/>
      <c r="N104" s="16"/>
      <c r="O104" s="3"/>
      <c r="P104" s="16"/>
      <c r="Q104" s="3"/>
      <c r="R104" s="16"/>
      <c r="S104" s="3"/>
      <c r="T104" s="16"/>
      <c r="U104" s="3"/>
      <c r="V104" s="16"/>
      <c r="W104" s="3"/>
      <c r="X104" s="3"/>
      <c r="AA104" s="5"/>
    </row>
    <row r="105" spans="1:52" ht="15.5" x14ac:dyDescent="0.35">
      <c r="A105" s="4" t="s">
        <v>162</v>
      </c>
      <c r="D105" s="16"/>
      <c r="E105" s="3"/>
      <c r="F105" s="16"/>
      <c r="G105" s="3"/>
      <c r="H105" s="3"/>
      <c r="I105" s="3"/>
      <c r="J105" s="3"/>
      <c r="K105" s="3"/>
      <c r="L105" s="3"/>
      <c r="M105" s="3"/>
      <c r="N105" s="3"/>
      <c r="O105" s="3"/>
      <c r="P105" s="3"/>
      <c r="Q105" s="3"/>
      <c r="R105" s="3"/>
      <c r="S105" s="3"/>
      <c r="T105" s="3"/>
      <c r="U105" s="3"/>
      <c r="V105" s="3"/>
      <c r="W105" s="3"/>
      <c r="X105" s="3"/>
      <c r="AA105" s="4" t="s">
        <v>163</v>
      </c>
      <c r="AB105" s="4" t="s">
        <v>0</v>
      </c>
      <c r="AC105" s="4" t="s">
        <v>1</v>
      </c>
      <c r="AD105" s="4" t="s">
        <v>2</v>
      </c>
      <c r="AE105" s="4" t="s">
        <v>3</v>
      </c>
      <c r="AF105" s="4" t="s">
        <v>4</v>
      </c>
      <c r="AG105" s="4" t="s">
        <v>5</v>
      </c>
      <c r="AH105" s="4" t="s">
        <v>6</v>
      </c>
      <c r="AI105" s="4" t="s">
        <v>7</v>
      </c>
      <c r="AJ105" s="4" t="s">
        <v>8</v>
      </c>
      <c r="AK105" s="4" t="s">
        <v>9</v>
      </c>
      <c r="AL105" t="s">
        <v>126</v>
      </c>
      <c r="AN105" s="4" t="s">
        <v>164</v>
      </c>
      <c r="AO105" s="4" t="s">
        <v>0</v>
      </c>
      <c r="AP105" s="4" t="s">
        <v>1</v>
      </c>
      <c r="AQ105" s="4" t="s">
        <v>2</v>
      </c>
      <c r="AR105" s="4" t="s">
        <v>3</v>
      </c>
      <c r="AS105" s="4" t="s">
        <v>4</v>
      </c>
      <c r="AT105" s="4" t="s">
        <v>5</v>
      </c>
      <c r="AU105" s="4" t="s">
        <v>6</v>
      </c>
      <c r="AV105" s="4" t="s">
        <v>7</v>
      </c>
      <c r="AW105" s="4" t="s">
        <v>8</v>
      </c>
      <c r="AX105" s="4" t="s">
        <v>9</v>
      </c>
      <c r="AY105" s="4" t="s">
        <v>10</v>
      </c>
    </row>
    <row r="106" spans="1:52" ht="15.5" x14ac:dyDescent="0.35">
      <c r="A106" s="5" t="s">
        <v>165</v>
      </c>
      <c r="B106" t="s">
        <v>166</v>
      </c>
      <c r="C106">
        <v>15</v>
      </c>
      <c r="D106" s="16">
        <v>0.35</v>
      </c>
      <c r="E106" s="3">
        <f>+D106*(E$40-E$103)</f>
        <v>169.2597425661946</v>
      </c>
      <c r="F106" s="16">
        <v>0.35</v>
      </c>
      <c r="G106" s="3">
        <f t="shared" ref="G106:G113" si="102">+F106*(G$40-G$103)</f>
        <v>101.90372288254143</v>
      </c>
      <c r="H106" s="16">
        <v>0.1</v>
      </c>
      <c r="I106" s="3">
        <f t="shared" ref="I106:I113" si="103">+H106*(I$40-I$103)</f>
        <v>0.45089436499697588</v>
      </c>
      <c r="J106" s="16">
        <v>0.1</v>
      </c>
      <c r="K106" s="3">
        <f t="shared" ref="K106:K113" si="104">+J106*(K$40-K$103)</f>
        <v>1.2136989933652447</v>
      </c>
      <c r="L106" s="16">
        <v>0.3</v>
      </c>
      <c r="M106" s="3">
        <f t="shared" ref="M106:M113" si="105">+L106*(M$40-M$103)</f>
        <v>3.376530114148331</v>
      </c>
      <c r="N106" s="16">
        <v>0.1</v>
      </c>
      <c r="O106" s="3">
        <f t="shared" ref="O106:O113" si="106">+N106*(O$40-O$103)</f>
        <v>30.817763379891105</v>
      </c>
      <c r="P106" s="16">
        <v>0.1</v>
      </c>
      <c r="Q106" s="3">
        <f t="shared" ref="Q106:Q113" si="107">+P106*(Q$40-Q$103)</f>
        <v>31.437289577206634</v>
      </c>
      <c r="R106" s="16">
        <v>0.05</v>
      </c>
      <c r="S106" s="3">
        <f t="shared" ref="S106:S113" si="108">+R106*(S$40-S$103)</f>
        <v>1.0871279331237531</v>
      </c>
      <c r="T106" s="16">
        <v>0</v>
      </c>
      <c r="U106" s="3">
        <f t="shared" ref="U106:U113" si="109">+T106*(U$40-U$103)</f>
        <v>0</v>
      </c>
      <c r="V106" s="16">
        <v>0</v>
      </c>
      <c r="W106" s="3">
        <f t="shared" ref="W106:W113" si="110">+V106*(W$40-W$103)</f>
        <v>0</v>
      </c>
      <c r="X106" s="3">
        <f>+W106+U106+S106+Q106+O106+M106+K106+I106+G106+E106</f>
        <v>339.54676981146804</v>
      </c>
      <c r="AA106" s="5" t="s">
        <v>165</v>
      </c>
      <c r="AB106" s="16">
        <f t="shared" ref="AB106:AB113" si="111">+D106</f>
        <v>0.35</v>
      </c>
      <c r="AC106" s="16">
        <f t="shared" ref="AC106:AC113" si="112">+F106</f>
        <v>0.35</v>
      </c>
      <c r="AD106" s="16">
        <f t="shared" ref="AD106:AD113" si="113">+H106</f>
        <v>0.1</v>
      </c>
      <c r="AE106" s="16">
        <f t="shared" ref="AE106:AE111" si="114">+J106</f>
        <v>0.1</v>
      </c>
      <c r="AF106" s="16">
        <f t="shared" ref="AF106:AF113" si="115">+L106</f>
        <v>0.3</v>
      </c>
      <c r="AG106" s="16">
        <f t="shared" ref="AG106:AG113" si="116">+N106</f>
        <v>0.1</v>
      </c>
      <c r="AH106" s="16">
        <f t="shared" ref="AH106:AH113" si="117">+P106</f>
        <v>0.1</v>
      </c>
      <c r="AI106" s="16">
        <f t="shared" ref="AI106:AI113" si="118">+R106</f>
        <v>0.05</v>
      </c>
      <c r="AJ106" s="16">
        <f t="shared" ref="AJ106:AJ113" si="119">+T106</f>
        <v>0</v>
      </c>
      <c r="AK106" s="16">
        <f t="shared" ref="AK106:AK113" si="120">+V106</f>
        <v>0</v>
      </c>
      <c r="AN106" s="5" t="s">
        <v>165</v>
      </c>
      <c r="AO106" s="3">
        <f t="shared" ref="AO106:AO113" si="121">+E106</f>
        <v>169.2597425661946</v>
      </c>
      <c r="AP106" s="3">
        <f t="shared" ref="AP106:AP113" si="122">+G106</f>
        <v>101.90372288254143</v>
      </c>
      <c r="AQ106" s="3">
        <f t="shared" ref="AQ106:AQ113" si="123">+I106</f>
        <v>0.45089436499697588</v>
      </c>
      <c r="AR106" s="3">
        <f t="shared" ref="AR106:AR113" si="124">+K106</f>
        <v>1.2136989933652447</v>
      </c>
      <c r="AS106" s="3">
        <f t="shared" ref="AS106:AS113" si="125">+M106</f>
        <v>3.376530114148331</v>
      </c>
      <c r="AT106" s="3">
        <f t="shared" ref="AT106:AT113" si="126">+O106</f>
        <v>30.817763379891105</v>
      </c>
      <c r="AU106" s="3">
        <f t="shared" ref="AU106:AU113" si="127">+Q106</f>
        <v>31.437289577206634</v>
      </c>
      <c r="AV106" s="3">
        <f t="shared" ref="AV106:AV113" si="128">+S106</f>
        <v>1.0871279331237531</v>
      </c>
      <c r="AW106" s="3">
        <f t="shared" ref="AW106:AW113" si="129">+U106</f>
        <v>0</v>
      </c>
      <c r="AX106" s="3">
        <f t="shared" ref="AX106:AX113" si="130">+W106</f>
        <v>0</v>
      </c>
      <c r="AY106" s="3">
        <f>SUM(AO106:AX106)</f>
        <v>339.54676981146815</v>
      </c>
    </row>
    <row r="107" spans="1:52" ht="15.5" x14ac:dyDescent="0.35">
      <c r="A107" s="5" t="s">
        <v>168</v>
      </c>
      <c r="B107" t="s">
        <v>169</v>
      </c>
      <c r="C107">
        <v>25</v>
      </c>
      <c r="D107" s="16">
        <v>0</v>
      </c>
      <c r="E107" s="3">
        <f t="shared" ref="E107:E113" si="131">+D107*(E$40-E$103)</f>
        <v>0</v>
      </c>
      <c r="F107" s="16">
        <v>0</v>
      </c>
      <c r="G107" s="3">
        <f t="shared" si="102"/>
        <v>0</v>
      </c>
      <c r="H107" s="16">
        <v>0.1</v>
      </c>
      <c r="I107" s="3">
        <f t="shared" si="103"/>
        <v>0.45089436499697588</v>
      </c>
      <c r="J107" s="16">
        <v>0.1</v>
      </c>
      <c r="K107" s="3">
        <f t="shared" si="104"/>
        <v>1.2136989933652447</v>
      </c>
      <c r="L107" s="16">
        <v>0</v>
      </c>
      <c r="M107" s="3">
        <f t="shared" si="105"/>
        <v>0</v>
      </c>
      <c r="N107" s="16">
        <v>0.15</v>
      </c>
      <c r="O107" s="3">
        <f t="shared" si="106"/>
        <v>46.22664506983665</v>
      </c>
      <c r="P107" s="16">
        <v>0.05</v>
      </c>
      <c r="Q107" s="3">
        <f t="shared" si="107"/>
        <v>15.718644788603317</v>
      </c>
      <c r="R107" s="16">
        <v>0.05</v>
      </c>
      <c r="S107" s="3">
        <f t="shared" si="108"/>
        <v>1.0871279331237531</v>
      </c>
      <c r="T107" s="16">
        <v>0</v>
      </c>
      <c r="U107" s="3">
        <f t="shared" si="109"/>
        <v>0</v>
      </c>
      <c r="V107" s="16">
        <v>0</v>
      </c>
      <c r="W107" s="3">
        <f t="shared" si="110"/>
        <v>0</v>
      </c>
      <c r="X107" s="3">
        <f>+W107+U107+S107+Q107+O107+M107+K107+I107+G107+E107</f>
        <v>64.697011149925927</v>
      </c>
      <c r="Y107" s="3">
        <f>+X106+X107</f>
        <v>404.24378096139395</v>
      </c>
      <c r="Z107" s="24">
        <f>+Y107/(X$48-X$49-X77-X85)</f>
        <v>0.2526366524016635</v>
      </c>
      <c r="AA107" s="5" t="s">
        <v>168</v>
      </c>
      <c r="AB107" s="16">
        <f t="shared" si="111"/>
        <v>0</v>
      </c>
      <c r="AC107" s="16">
        <f t="shared" si="112"/>
        <v>0</v>
      </c>
      <c r="AD107" s="16">
        <f t="shared" si="113"/>
        <v>0.1</v>
      </c>
      <c r="AE107" s="16">
        <f t="shared" si="114"/>
        <v>0.1</v>
      </c>
      <c r="AF107" s="16">
        <f t="shared" si="115"/>
        <v>0</v>
      </c>
      <c r="AG107" s="16">
        <f t="shared" si="116"/>
        <v>0.15</v>
      </c>
      <c r="AH107" s="16">
        <f t="shared" si="117"/>
        <v>0.05</v>
      </c>
      <c r="AI107" s="16">
        <f t="shared" si="118"/>
        <v>0.05</v>
      </c>
      <c r="AJ107" s="16">
        <f t="shared" si="119"/>
        <v>0</v>
      </c>
      <c r="AK107" s="16">
        <f t="shared" si="120"/>
        <v>0</v>
      </c>
      <c r="AN107" s="5" t="s">
        <v>168</v>
      </c>
      <c r="AO107" s="3">
        <f t="shared" si="121"/>
        <v>0</v>
      </c>
      <c r="AP107" s="3">
        <f t="shared" si="122"/>
        <v>0</v>
      </c>
      <c r="AQ107" s="3">
        <f t="shared" si="123"/>
        <v>0.45089436499697588</v>
      </c>
      <c r="AR107" s="3">
        <f t="shared" si="124"/>
        <v>1.2136989933652447</v>
      </c>
      <c r="AS107" s="3">
        <f t="shared" si="125"/>
        <v>0</v>
      </c>
      <c r="AT107" s="3">
        <f t="shared" si="126"/>
        <v>46.22664506983665</v>
      </c>
      <c r="AU107" s="3">
        <f t="shared" si="127"/>
        <v>15.718644788603317</v>
      </c>
      <c r="AV107" s="3">
        <f t="shared" si="128"/>
        <v>1.0871279331237531</v>
      </c>
      <c r="AW107" s="3">
        <f t="shared" si="129"/>
        <v>0</v>
      </c>
      <c r="AX107" s="3">
        <f t="shared" si="130"/>
        <v>0</v>
      </c>
      <c r="AY107" s="3">
        <f t="shared" ref="AY107:AY113" si="132">SUM(AO107:AX107)</f>
        <v>64.697011149925942</v>
      </c>
      <c r="AZ107" s="3">
        <f>+AY106+AY107</f>
        <v>404.24378096139412</v>
      </c>
    </row>
    <row r="108" spans="1:52" ht="15.5" x14ac:dyDescent="0.35">
      <c r="A108" s="5" t="s">
        <v>156</v>
      </c>
      <c r="B108" t="s">
        <v>143</v>
      </c>
      <c r="C108">
        <v>25</v>
      </c>
      <c r="D108" s="16">
        <v>0.05</v>
      </c>
      <c r="E108" s="3">
        <f t="shared" si="131"/>
        <v>24.179963223742092</v>
      </c>
      <c r="F108" s="16">
        <v>0.05</v>
      </c>
      <c r="G108" s="3">
        <f t="shared" si="102"/>
        <v>14.55767469750592</v>
      </c>
      <c r="H108" s="16">
        <v>0</v>
      </c>
      <c r="I108" s="3">
        <f t="shared" si="103"/>
        <v>0</v>
      </c>
      <c r="J108" s="16">
        <v>0</v>
      </c>
      <c r="K108" s="3">
        <f t="shared" si="104"/>
        <v>0</v>
      </c>
      <c r="L108" s="16">
        <v>0.1</v>
      </c>
      <c r="M108" s="3">
        <f t="shared" si="105"/>
        <v>1.1255100380494436</v>
      </c>
      <c r="N108" s="16">
        <v>0</v>
      </c>
      <c r="O108" s="3">
        <f t="shared" si="106"/>
        <v>0</v>
      </c>
      <c r="P108" s="16">
        <v>0.2</v>
      </c>
      <c r="Q108" s="3">
        <f t="shared" si="107"/>
        <v>62.874579154413269</v>
      </c>
      <c r="R108" s="16">
        <v>0.2</v>
      </c>
      <c r="S108" s="3">
        <f t="shared" si="108"/>
        <v>4.3485117324950124</v>
      </c>
      <c r="T108" s="16">
        <v>0.2</v>
      </c>
      <c r="U108" s="3">
        <f t="shared" si="109"/>
        <v>1.5324052232231926</v>
      </c>
      <c r="V108" s="16">
        <v>0.2</v>
      </c>
      <c r="W108" s="3">
        <f t="shared" si="110"/>
        <v>30.152779807516005</v>
      </c>
      <c r="X108" s="3">
        <f>+W108+U108+S108+Q108+O108+M108+K108+I108+G108+E108</f>
        <v>138.77142387694494</v>
      </c>
      <c r="AA108" s="5" t="s">
        <v>156</v>
      </c>
      <c r="AB108" s="16">
        <f t="shared" si="111"/>
        <v>0.05</v>
      </c>
      <c r="AC108" s="16">
        <f t="shared" si="112"/>
        <v>0.05</v>
      </c>
      <c r="AD108" s="16">
        <f t="shared" si="113"/>
        <v>0</v>
      </c>
      <c r="AE108" s="16">
        <f t="shared" si="114"/>
        <v>0</v>
      </c>
      <c r="AF108" s="16">
        <f t="shared" si="115"/>
        <v>0.1</v>
      </c>
      <c r="AG108" s="16">
        <f t="shared" si="116"/>
        <v>0</v>
      </c>
      <c r="AH108" s="16">
        <f t="shared" si="117"/>
        <v>0.2</v>
      </c>
      <c r="AI108" s="16">
        <f t="shared" si="118"/>
        <v>0.2</v>
      </c>
      <c r="AJ108" s="16">
        <f t="shared" si="119"/>
        <v>0.2</v>
      </c>
      <c r="AK108" s="16">
        <f t="shared" si="120"/>
        <v>0.2</v>
      </c>
      <c r="AN108" s="5" t="s">
        <v>156</v>
      </c>
      <c r="AO108" s="3">
        <f t="shared" si="121"/>
        <v>24.179963223742092</v>
      </c>
      <c r="AP108" s="3">
        <f t="shared" si="122"/>
        <v>14.55767469750592</v>
      </c>
      <c r="AQ108" s="3">
        <f t="shared" si="123"/>
        <v>0</v>
      </c>
      <c r="AR108" s="3">
        <f t="shared" si="124"/>
        <v>0</v>
      </c>
      <c r="AS108" s="3">
        <f t="shared" si="125"/>
        <v>1.1255100380494436</v>
      </c>
      <c r="AT108" s="3">
        <f t="shared" si="126"/>
        <v>0</v>
      </c>
      <c r="AU108" s="3">
        <f t="shared" si="127"/>
        <v>62.874579154413269</v>
      </c>
      <c r="AV108" s="3">
        <f t="shared" si="128"/>
        <v>4.3485117324950124</v>
      </c>
      <c r="AW108" s="3">
        <f t="shared" si="129"/>
        <v>1.5324052232231926</v>
      </c>
      <c r="AX108" s="3">
        <f t="shared" si="130"/>
        <v>30.152779807516005</v>
      </c>
      <c r="AY108" s="3">
        <f t="shared" si="132"/>
        <v>138.77142387694494</v>
      </c>
    </row>
    <row r="109" spans="1:52" ht="15.5" x14ac:dyDescent="0.35">
      <c r="A109" s="5" t="s">
        <v>170</v>
      </c>
      <c r="B109" t="s">
        <v>140</v>
      </c>
      <c r="C109">
        <v>25</v>
      </c>
      <c r="D109" s="16">
        <v>0.05</v>
      </c>
      <c r="E109" s="3">
        <f t="shared" si="131"/>
        <v>24.179963223742092</v>
      </c>
      <c r="F109" s="16">
        <v>0.05</v>
      </c>
      <c r="G109" s="3">
        <f t="shared" si="102"/>
        <v>14.55767469750592</v>
      </c>
      <c r="H109" s="16">
        <v>0.1</v>
      </c>
      <c r="I109" s="3">
        <f t="shared" si="103"/>
        <v>0.45089436499697588</v>
      </c>
      <c r="J109" s="16">
        <v>0.1</v>
      </c>
      <c r="K109" s="3">
        <f t="shared" si="104"/>
        <v>1.2136989933652447</v>
      </c>
      <c r="L109" s="16">
        <v>0.1</v>
      </c>
      <c r="M109" s="3">
        <f t="shared" si="105"/>
        <v>1.1255100380494436</v>
      </c>
      <c r="N109" s="16">
        <v>0.2</v>
      </c>
      <c r="O109" s="3">
        <v>0</v>
      </c>
      <c r="P109" s="16">
        <v>0.1</v>
      </c>
      <c r="Q109" s="3">
        <f t="shared" si="107"/>
        <v>31.437289577206634</v>
      </c>
      <c r="R109" s="16">
        <v>0.1</v>
      </c>
      <c r="S109" s="3">
        <f t="shared" si="108"/>
        <v>2.1742558662475062</v>
      </c>
      <c r="T109" s="16">
        <v>0.1</v>
      </c>
      <c r="U109" s="3">
        <f t="shared" si="109"/>
        <v>0.76620261161159631</v>
      </c>
      <c r="V109" s="16">
        <v>0.1</v>
      </c>
      <c r="W109" s="3">
        <f t="shared" si="110"/>
        <v>15.076389903758002</v>
      </c>
      <c r="X109" s="3">
        <f t="shared" ref="X109:X111" si="133">+W109+U109+S109+Q109+O109+M109+K109+I109+G109+E109</f>
        <v>90.981879276483411</v>
      </c>
      <c r="AA109" s="5" t="s">
        <v>170</v>
      </c>
      <c r="AB109" s="16">
        <f t="shared" si="111"/>
        <v>0.05</v>
      </c>
      <c r="AC109" s="16">
        <f t="shared" si="112"/>
        <v>0.05</v>
      </c>
      <c r="AD109" s="16">
        <f t="shared" si="113"/>
        <v>0.1</v>
      </c>
      <c r="AE109" s="16">
        <f t="shared" si="114"/>
        <v>0.1</v>
      </c>
      <c r="AF109" s="16">
        <f t="shared" si="115"/>
        <v>0.1</v>
      </c>
      <c r="AG109" s="16">
        <f t="shared" si="116"/>
        <v>0.2</v>
      </c>
      <c r="AH109" s="16">
        <f t="shared" si="117"/>
        <v>0.1</v>
      </c>
      <c r="AI109" s="16">
        <f t="shared" si="118"/>
        <v>0.1</v>
      </c>
      <c r="AJ109" s="16">
        <f t="shared" si="119"/>
        <v>0.1</v>
      </c>
      <c r="AK109" s="16">
        <f t="shared" si="120"/>
        <v>0.1</v>
      </c>
      <c r="AN109" s="5" t="s">
        <v>170</v>
      </c>
      <c r="AO109" s="3">
        <f t="shared" si="121"/>
        <v>24.179963223742092</v>
      </c>
      <c r="AP109" s="3">
        <f t="shared" si="122"/>
        <v>14.55767469750592</v>
      </c>
      <c r="AQ109" s="3">
        <f t="shared" si="123"/>
        <v>0.45089436499697588</v>
      </c>
      <c r="AR109" s="3">
        <f t="shared" si="124"/>
        <v>1.2136989933652447</v>
      </c>
      <c r="AS109" s="3">
        <f t="shared" si="125"/>
        <v>1.1255100380494436</v>
      </c>
      <c r="AT109" s="3">
        <f t="shared" si="126"/>
        <v>0</v>
      </c>
      <c r="AU109" s="3">
        <f t="shared" si="127"/>
        <v>31.437289577206634</v>
      </c>
      <c r="AV109" s="3">
        <f t="shared" si="128"/>
        <v>2.1742558662475062</v>
      </c>
      <c r="AW109" s="3">
        <f t="shared" si="129"/>
        <v>0.76620261161159631</v>
      </c>
      <c r="AX109" s="3">
        <f t="shared" si="130"/>
        <v>15.076389903758002</v>
      </c>
      <c r="AY109" s="3">
        <f t="shared" si="132"/>
        <v>90.981879276483397</v>
      </c>
    </row>
    <row r="110" spans="1:52" ht="15.5" x14ac:dyDescent="0.35">
      <c r="A110" s="5" t="s">
        <v>158</v>
      </c>
      <c r="B110" t="s">
        <v>143</v>
      </c>
      <c r="C110">
        <v>25</v>
      </c>
      <c r="D110" s="16">
        <v>0.1</v>
      </c>
      <c r="E110" s="3">
        <f t="shared" si="131"/>
        <v>48.359926447484185</v>
      </c>
      <c r="F110" s="16">
        <v>0.05</v>
      </c>
      <c r="G110" s="3">
        <f t="shared" si="102"/>
        <v>14.55767469750592</v>
      </c>
      <c r="H110" s="16">
        <v>0.1</v>
      </c>
      <c r="I110" s="3">
        <f t="shared" si="103"/>
        <v>0.45089436499697588</v>
      </c>
      <c r="J110" s="16">
        <v>0.1</v>
      </c>
      <c r="K110" s="3">
        <f t="shared" si="104"/>
        <v>1.2136989933652447</v>
      </c>
      <c r="L110" s="16">
        <v>0.1</v>
      </c>
      <c r="M110" s="3">
        <f t="shared" si="105"/>
        <v>1.1255100380494436</v>
      </c>
      <c r="N110" s="16">
        <v>0.1</v>
      </c>
      <c r="O110" s="3">
        <f t="shared" si="106"/>
        <v>30.817763379891105</v>
      </c>
      <c r="P110" s="16">
        <v>0.1</v>
      </c>
      <c r="Q110" s="3">
        <f t="shared" si="107"/>
        <v>31.437289577206634</v>
      </c>
      <c r="R110" s="16">
        <v>0.1</v>
      </c>
      <c r="S110" s="3">
        <f t="shared" si="108"/>
        <v>2.1742558662475062</v>
      </c>
      <c r="T110" s="16">
        <v>0.1</v>
      </c>
      <c r="U110" s="3">
        <f t="shared" si="109"/>
        <v>0.76620261161159631</v>
      </c>
      <c r="V110" s="16">
        <v>0.1</v>
      </c>
      <c r="W110" s="3">
        <f t="shared" si="110"/>
        <v>15.076389903758002</v>
      </c>
      <c r="X110" s="3">
        <f t="shared" si="133"/>
        <v>145.97960588011659</v>
      </c>
      <c r="AA110" s="5" t="s">
        <v>158</v>
      </c>
      <c r="AB110" s="16">
        <f t="shared" si="111"/>
        <v>0.1</v>
      </c>
      <c r="AC110" s="16">
        <f t="shared" si="112"/>
        <v>0.05</v>
      </c>
      <c r="AD110" s="16">
        <f t="shared" si="113"/>
        <v>0.1</v>
      </c>
      <c r="AE110" s="16">
        <f t="shared" si="114"/>
        <v>0.1</v>
      </c>
      <c r="AF110" s="16">
        <f t="shared" si="115"/>
        <v>0.1</v>
      </c>
      <c r="AG110" s="16">
        <f t="shared" si="116"/>
        <v>0.1</v>
      </c>
      <c r="AH110" s="16">
        <f t="shared" si="117"/>
        <v>0.1</v>
      </c>
      <c r="AI110" s="16">
        <f t="shared" si="118"/>
        <v>0.1</v>
      </c>
      <c r="AJ110" s="16">
        <f t="shared" si="119"/>
        <v>0.1</v>
      </c>
      <c r="AK110" s="16">
        <f t="shared" si="120"/>
        <v>0.1</v>
      </c>
      <c r="AN110" s="5" t="s">
        <v>158</v>
      </c>
      <c r="AO110" s="3">
        <f t="shared" si="121"/>
        <v>48.359926447484185</v>
      </c>
      <c r="AP110" s="3">
        <f t="shared" si="122"/>
        <v>14.55767469750592</v>
      </c>
      <c r="AQ110" s="3">
        <f t="shared" si="123"/>
        <v>0.45089436499697588</v>
      </c>
      <c r="AR110" s="3">
        <f t="shared" si="124"/>
        <v>1.2136989933652447</v>
      </c>
      <c r="AS110" s="3">
        <f t="shared" si="125"/>
        <v>1.1255100380494436</v>
      </c>
      <c r="AT110" s="3">
        <f t="shared" si="126"/>
        <v>30.817763379891105</v>
      </c>
      <c r="AU110" s="3">
        <f t="shared" si="127"/>
        <v>31.437289577206634</v>
      </c>
      <c r="AV110" s="3">
        <f t="shared" si="128"/>
        <v>2.1742558662475062</v>
      </c>
      <c r="AW110" s="3">
        <f t="shared" si="129"/>
        <v>0.76620261161159631</v>
      </c>
      <c r="AX110" s="3">
        <f t="shared" si="130"/>
        <v>15.076389903758002</v>
      </c>
      <c r="AY110" s="3">
        <f t="shared" si="132"/>
        <v>145.97960588011662</v>
      </c>
    </row>
    <row r="111" spans="1:52" ht="15.5" x14ac:dyDescent="0.35">
      <c r="A111" s="5" t="s">
        <v>159</v>
      </c>
      <c r="B111" t="s">
        <v>143</v>
      </c>
      <c r="C111">
        <v>25</v>
      </c>
      <c r="D111" s="16">
        <v>0</v>
      </c>
      <c r="E111" s="3">
        <f t="shared" si="131"/>
        <v>0</v>
      </c>
      <c r="F111" s="16">
        <v>0</v>
      </c>
      <c r="G111" s="3">
        <f t="shared" si="102"/>
        <v>0</v>
      </c>
      <c r="H111" s="16">
        <v>0</v>
      </c>
      <c r="I111" s="3">
        <f t="shared" si="103"/>
        <v>0</v>
      </c>
      <c r="J111" s="16">
        <v>0</v>
      </c>
      <c r="K111" s="3">
        <f t="shared" si="104"/>
        <v>0</v>
      </c>
      <c r="L111" s="16">
        <v>0</v>
      </c>
      <c r="M111" s="3">
        <f t="shared" si="105"/>
        <v>0</v>
      </c>
      <c r="N111" s="16">
        <v>0</v>
      </c>
      <c r="O111" s="3">
        <f t="shared" si="106"/>
        <v>0</v>
      </c>
      <c r="P111" s="16">
        <v>0</v>
      </c>
      <c r="Q111" s="3">
        <f t="shared" si="107"/>
        <v>0</v>
      </c>
      <c r="R111" s="16">
        <v>0</v>
      </c>
      <c r="S111" s="3">
        <f t="shared" si="108"/>
        <v>0</v>
      </c>
      <c r="T111" s="16">
        <v>0</v>
      </c>
      <c r="U111" s="3">
        <f t="shared" si="109"/>
        <v>0</v>
      </c>
      <c r="V111" s="16">
        <v>0</v>
      </c>
      <c r="W111" s="3">
        <f t="shared" si="110"/>
        <v>0</v>
      </c>
      <c r="X111" s="3">
        <f t="shared" si="133"/>
        <v>0</v>
      </c>
      <c r="AA111" s="5" t="s">
        <v>159</v>
      </c>
      <c r="AB111" s="16">
        <f t="shared" si="111"/>
        <v>0</v>
      </c>
      <c r="AC111" s="16">
        <f t="shared" si="112"/>
        <v>0</v>
      </c>
      <c r="AD111" s="16">
        <f t="shared" si="113"/>
        <v>0</v>
      </c>
      <c r="AE111" s="16">
        <f t="shared" si="114"/>
        <v>0</v>
      </c>
      <c r="AF111" s="16">
        <f t="shared" si="115"/>
        <v>0</v>
      </c>
      <c r="AG111" s="16">
        <f t="shared" si="116"/>
        <v>0</v>
      </c>
      <c r="AH111" s="16">
        <f t="shared" si="117"/>
        <v>0</v>
      </c>
      <c r="AI111" s="16">
        <f t="shared" si="118"/>
        <v>0</v>
      </c>
      <c r="AJ111" s="16">
        <f t="shared" si="119"/>
        <v>0</v>
      </c>
      <c r="AK111" s="16">
        <f t="shared" si="120"/>
        <v>0</v>
      </c>
      <c r="AN111" s="5" t="s">
        <v>159</v>
      </c>
      <c r="AO111" s="3">
        <f t="shared" si="121"/>
        <v>0</v>
      </c>
      <c r="AP111" s="3">
        <f t="shared" si="122"/>
        <v>0</v>
      </c>
      <c r="AQ111" s="3">
        <f t="shared" si="123"/>
        <v>0</v>
      </c>
      <c r="AR111" s="3">
        <f t="shared" si="124"/>
        <v>0</v>
      </c>
      <c r="AS111" s="3">
        <f t="shared" si="125"/>
        <v>0</v>
      </c>
      <c r="AT111" s="3">
        <f t="shared" si="126"/>
        <v>0</v>
      </c>
      <c r="AU111" s="3">
        <f t="shared" si="127"/>
        <v>0</v>
      </c>
      <c r="AV111" s="3">
        <f t="shared" si="128"/>
        <v>0</v>
      </c>
      <c r="AW111" s="3">
        <f t="shared" si="129"/>
        <v>0</v>
      </c>
      <c r="AX111" s="3">
        <f t="shared" si="130"/>
        <v>0</v>
      </c>
      <c r="AY111" s="3">
        <f t="shared" si="132"/>
        <v>0</v>
      </c>
    </row>
    <row r="112" spans="1:52" ht="15.5" x14ac:dyDescent="0.35">
      <c r="A112" s="5" t="s">
        <v>148</v>
      </c>
      <c r="B112" t="s">
        <v>146</v>
      </c>
      <c r="C112">
        <v>35</v>
      </c>
      <c r="D112" s="16">
        <v>0</v>
      </c>
      <c r="E112" s="3">
        <f t="shared" si="131"/>
        <v>0</v>
      </c>
      <c r="F112" s="16">
        <v>0</v>
      </c>
      <c r="G112" s="3">
        <f t="shared" si="102"/>
        <v>0</v>
      </c>
      <c r="H112" s="16">
        <v>0.3</v>
      </c>
      <c r="I112" s="3">
        <f t="shared" si="103"/>
        <v>1.3526830949909274</v>
      </c>
      <c r="J112" s="16">
        <v>0.3</v>
      </c>
      <c r="K112" s="3">
        <f t="shared" si="104"/>
        <v>3.6410969800957336</v>
      </c>
      <c r="L112" s="16">
        <v>0.1</v>
      </c>
      <c r="M112" s="3">
        <f t="shared" si="105"/>
        <v>1.1255100380494436</v>
      </c>
      <c r="N112" s="16">
        <v>0.05</v>
      </c>
      <c r="O112" s="3">
        <f t="shared" si="106"/>
        <v>15.408881689945552</v>
      </c>
      <c r="P112" s="16">
        <v>0</v>
      </c>
      <c r="Q112" s="3">
        <f t="shared" si="107"/>
        <v>0</v>
      </c>
      <c r="R112" s="16">
        <v>0</v>
      </c>
      <c r="S112" s="3">
        <f t="shared" si="108"/>
        <v>0</v>
      </c>
      <c r="T112" s="16">
        <v>0</v>
      </c>
      <c r="U112" s="3">
        <f t="shared" si="109"/>
        <v>0</v>
      </c>
      <c r="V112" s="16">
        <v>0</v>
      </c>
      <c r="W112" s="3">
        <f t="shared" si="110"/>
        <v>0</v>
      </c>
      <c r="X112" s="3">
        <f>+W112+U112+S112+Q112+O112+M112+K112+I112+G112+E112</f>
        <v>21.528171803081658</v>
      </c>
      <c r="AA112" s="5" t="s">
        <v>148</v>
      </c>
      <c r="AB112" s="16">
        <f t="shared" si="111"/>
        <v>0</v>
      </c>
      <c r="AC112" s="16">
        <f t="shared" si="112"/>
        <v>0</v>
      </c>
      <c r="AD112" s="16">
        <f t="shared" si="113"/>
        <v>0.3</v>
      </c>
      <c r="AE112" s="16">
        <f>+H112</f>
        <v>0.3</v>
      </c>
      <c r="AF112" s="16">
        <f t="shared" si="115"/>
        <v>0.1</v>
      </c>
      <c r="AG112" s="16">
        <f t="shared" si="116"/>
        <v>0.05</v>
      </c>
      <c r="AH112" s="16">
        <f t="shared" si="117"/>
        <v>0</v>
      </c>
      <c r="AI112" s="16">
        <f t="shared" si="118"/>
        <v>0</v>
      </c>
      <c r="AJ112" s="16">
        <f t="shared" si="119"/>
        <v>0</v>
      </c>
      <c r="AK112" s="16">
        <f t="shared" si="120"/>
        <v>0</v>
      </c>
      <c r="AN112" s="5" t="s">
        <v>148</v>
      </c>
      <c r="AO112" s="3">
        <f t="shared" si="121"/>
        <v>0</v>
      </c>
      <c r="AP112" s="3">
        <f t="shared" si="122"/>
        <v>0</v>
      </c>
      <c r="AQ112" s="3">
        <f t="shared" si="123"/>
        <v>1.3526830949909274</v>
      </c>
      <c r="AR112" s="3">
        <f t="shared" si="124"/>
        <v>3.6410969800957336</v>
      </c>
      <c r="AS112" s="3">
        <f t="shared" si="125"/>
        <v>1.1255100380494436</v>
      </c>
      <c r="AT112" s="3">
        <f t="shared" si="126"/>
        <v>15.408881689945552</v>
      </c>
      <c r="AU112" s="3">
        <f t="shared" si="127"/>
        <v>0</v>
      </c>
      <c r="AV112" s="3">
        <f t="shared" si="128"/>
        <v>0</v>
      </c>
      <c r="AW112" s="3">
        <f t="shared" si="129"/>
        <v>0</v>
      </c>
      <c r="AX112" s="3">
        <f t="shared" si="130"/>
        <v>0</v>
      </c>
      <c r="AY112" s="3">
        <f>SUM(AO112:AX112)</f>
        <v>21.528171803081658</v>
      </c>
    </row>
    <row r="113" spans="1:51" ht="15.5" x14ac:dyDescent="0.35">
      <c r="A113" s="5" t="s">
        <v>149</v>
      </c>
      <c r="B113" t="s">
        <v>143</v>
      </c>
      <c r="C113">
        <v>25</v>
      </c>
      <c r="D113" s="16">
        <v>0.45</v>
      </c>
      <c r="E113" s="3">
        <f t="shared" si="131"/>
        <v>217.61966901367882</v>
      </c>
      <c r="F113" s="16">
        <v>0.5</v>
      </c>
      <c r="G113" s="3">
        <f t="shared" si="102"/>
        <v>145.57674697505919</v>
      </c>
      <c r="H113" s="16">
        <v>0.3</v>
      </c>
      <c r="I113" s="3">
        <f t="shared" si="103"/>
        <v>1.3526830949909274</v>
      </c>
      <c r="J113" s="16">
        <v>0.3</v>
      </c>
      <c r="K113" s="3">
        <f t="shared" si="104"/>
        <v>3.6410969800957336</v>
      </c>
      <c r="L113" s="16">
        <v>0.3</v>
      </c>
      <c r="M113" s="3">
        <f t="shared" si="105"/>
        <v>3.376530114148331</v>
      </c>
      <c r="N113" s="16">
        <v>0.4</v>
      </c>
      <c r="O113" s="3">
        <f t="shared" si="106"/>
        <v>123.27105351956442</v>
      </c>
      <c r="P113" s="16">
        <v>0.45</v>
      </c>
      <c r="Q113" s="3">
        <f t="shared" si="107"/>
        <v>141.46780309742985</v>
      </c>
      <c r="R113" s="16">
        <v>0.5</v>
      </c>
      <c r="S113" s="3">
        <f t="shared" si="108"/>
        <v>10.871279331237531</v>
      </c>
      <c r="T113" s="16">
        <v>0.6</v>
      </c>
      <c r="U113" s="3">
        <f t="shared" si="109"/>
        <v>4.597215669669577</v>
      </c>
      <c r="V113" s="16">
        <v>0.6</v>
      </c>
      <c r="W113" s="3">
        <f t="shared" si="110"/>
        <v>90.458339422548008</v>
      </c>
      <c r="X113" s="3">
        <f>+W113+U113+S113+Q113+O113+M113+K113+I113+G113+E113</f>
        <v>742.23241721842237</v>
      </c>
      <c r="AA113" s="5" t="s">
        <v>149</v>
      </c>
      <c r="AB113" s="16">
        <f t="shared" si="111"/>
        <v>0.45</v>
      </c>
      <c r="AC113" s="16">
        <f t="shared" si="112"/>
        <v>0.5</v>
      </c>
      <c r="AD113" s="16">
        <f t="shared" si="113"/>
        <v>0.3</v>
      </c>
      <c r="AE113" s="16">
        <f>+H113</f>
        <v>0.3</v>
      </c>
      <c r="AF113" s="16">
        <f t="shared" si="115"/>
        <v>0.3</v>
      </c>
      <c r="AG113" s="16">
        <f t="shared" si="116"/>
        <v>0.4</v>
      </c>
      <c r="AH113" s="16">
        <f t="shared" si="117"/>
        <v>0.45</v>
      </c>
      <c r="AI113" s="16">
        <f t="shared" si="118"/>
        <v>0.5</v>
      </c>
      <c r="AJ113" s="16">
        <f t="shared" si="119"/>
        <v>0.6</v>
      </c>
      <c r="AK113" s="16">
        <f t="shared" si="120"/>
        <v>0.6</v>
      </c>
      <c r="AN113" s="5" t="s">
        <v>149</v>
      </c>
      <c r="AO113" s="3">
        <f t="shared" si="121"/>
        <v>217.61966901367882</v>
      </c>
      <c r="AP113" s="3">
        <f t="shared" si="122"/>
        <v>145.57674697505919</v>
      </c>
      <c r="AQ113" s="3">
        <f t="shared" si="123"/>
        <v>1.3526830949909274</v>
      </c>
      <c r="AR113" s="3">
        <f t="shared" si="124"/>
        <v>3.6410969800957336</v>
      </c>
      <c r="AS113" s="3">
        <f t="shared" si="125"/>
        <v>3.376530114148331</v>
      </c>
      <c r="AT113" s="3">
        <f t="shared" si="126"/>
        <v>123.27105351956442</v>
      </c>
      <c r="AU113" s="3">
        <f t="shared" si="127"/>
        <v>141.46780309742985</v>
      </c>
      <c r="AV113" s="3">
        <f t="shared" si="128"/>
        <v>10.871279331237531</v>
      </c>
      <c r="AW113" s="3">
        <f t="shared" si="129"/>
        <v>4.597215669669577</v>
      </c>
      <c r="AX113" s="3">
        <f t="shared" si="130"/>
        <v>90.458339422548008</v>
      </c>
      <c r="AY113" s="3">
        <f t="shared" si="132"/>
        <v>742.23241721842226</v>
      </c>
    </row>
    <row r="114" spans="1:51" ht="15.5" x14ac:dyDescent="0.35">
      <c r="A114" s="5" t="s">
        <v>10</v>
      </c>
      <c r="D114" s="16">
        <f t="shared" ref="D114:W114" si="134">SUM(D106:D113)</f>
        <v>1</v>
      </c>
      <c r="E114" s="30">
        <f t="shared" si="134"/>
        <v>483.59926447484179</v>
      </c>
      <c r="F114" s="16">
        <f t="shared" si="134"/>
        <v>1</v>
      </c>
      <c r="G114" s="30">
        <f t="shared" si="134"/>
        <v>291.15349395011839</v>
      </c>
      <c r="H114" s="16">
        <f t="shared" si="134"/>
        <v>1</v>
      </c>
      <c r="I114" s="30">
        <f t="shared" si="134"/>
        <v>4.5089436499697584</v>
      </c>
      <c r="J114" s="16">
        <f t="shared" si="134"/>
        <v>1</v>
      </c>
      <c r="K114" s="30">
        <f t="shared" si="134"/>
        <v>12.136989933652446</v>
      </c>
      <c r="L114" s="16">
        <f t="shared" si="134"/>
        <v>1</v>
      </c>
      <c r="M114" s="30">
        <f t="shared" si="134"/>
        <v>11.255100380494437</v>
      </c>
      <c r="N114" s="16">
        <f t="shared" si="134"/>
        <v>1</v>
      </c>
      <c r="O114" s="30">
        <f t="shared" si="134"/>
        <v>246.54210703912884</v>
      </c>
      <c r="P114" s="16">
        <f t="shared" si="134"/>
        <v>1</v>
      </c>
      <c r="Q114" s="30">
        <f t="shared" si="134"/>
        <v>314.37289577206633</v>
      </c>
      <c r="R114" s="16">
        <f t="shared" si="134"/>
        <v>1</v>
      </c>
      <c r="S114" s="30">
        <f t="shared" si="134"/>
        <v>21.742558662475062</v>
      </c>
      <c r="T114" s="16">
        <f t="shared" si="134"/>
        <v>1</v>
      </c>
      <c r="U114" s="30">
        <f t="shared" si="134"/>
        <v>7.6620261161159622</v>
      </c>
      <c r="V114" s="16">
        <f t="shared" si="134"/>
        <v>1</v>
      </c>
      <c r="W114" s="30">
        <f t="shared" si="134"/>
        <v>150.76389903758002</v>
      </c>
      <c r="X114" s="3">
        <f>SUM(X106:X113)</f>
        <v>1543.7372790164429</v>
      </c>
      <c r="Y114" s="3">
        <f>+X103+X114</f>
        <v>1546.4710602142989</v>
      </c>
      <c r="Z114" s="3">
        <f>+E114+G114+I114+K114+M114+O114+Q114+S114+U114+W114</f>
        <v>1543.7372790164432</v>
      </c>
      <c r="AN114" s="5" t="s">
        <v>10</v>
      </c>
      <c r="AO114" s="3">
        <f>SUM(AO106:AO113)</f>
        <v>483.59926447484179</v>
      </c>
      <c r="AP114" s="3">
        <f t="shared" ref="AP114:AX114" si="135">SUM(AP106:AP113)</f>
        <v>291.15349395011839</v>
      </c>
      <c r="AQ114" s="3">
        <f t="shared" si="135"/>
        <v>4.5089436499697584</v>
      </c>
      <c r="AR114" s="3">
        <f t="shared" si="135"/>
        <v>12.136989933652446</v>
      </c>
      <c r="AS114" s="3">
        <f t="shared" si="135"/>
        <v>11.255100380494437</v>
      </c>
      <c r="AT114" s="3">
        <f t="shared" si="135"/>
        <v>246.54210703912884</v>
      </c>
      <c r="AU114" s="3">
        <f t="shared" si="135"/>
        <v>314.37289577206633</v>
      </c>
      <c r="AV114" s="3">
        <f t="shared" si="135"/>
        <v>21.742558662475062</v>
      </c>
      <c r="AW114" s="3">
        <f t="shared" si="135"/>
        <v>7.6620261161159622</v>
      </c>
      <c r="AX114" s="3">
        <f t="shared" si="135"/>
        <v>150.76389903758002</v>
      </c>
      <c r="AY114" s="3">
        <f>SUM(AY106:AY113)</f>
        <v>1543.7372790164432</v>
      </c>
    </row>
    <row r="115" spans="1:51" ht="15.5" x14ac:dyDescent="0.35">
      <c r="A115" s="4" t="s">
        <v>191</v>
      </c>
      <c r="D115" s="16"/>
      <c r="E115" s="30"/>
      <c r="F115" s="16"/>
      <c r="G115" s="30"/>
      <c r="H115" s="16"/>
      <c r="I115" s="30"/>
      <c r="J115" s="16"/>
      <c r="K115" s="30"/>
      <c r="L115" s="16"/>
      <c r="M115" s="30"/>
      <c r="N115" s="16"/>
      <c r="O115" s="30"/>
      <c r="P115" s="16"/>
      <c r="Q115" s="30"/>
      <c r="R115" s="16"/>
      <c r="S115" s="30"/>
      <c r="T115" s="16"/>
      <c r="U115" s="30"/>
      <c r="V115" s="16"/>
      <c r="W115" s="30"/>
      <c r="X115" s="3"/>
      <c r="Y115" s="3"/>
    </row>
    <row r="116" spans="1:51" ht="15.5" x14ac:dyDescent="0.35">
      <c r="A116" s="4" t="s">
        <v>184</v>
      </c>
      <c r="D116" s="16"/>
      <c r="E116" s="30"/>
      <c r="F116" s="16"/>
      <c r="G116" s="30"/>
      <c r="H116" s="16"/>
      <c r="I116" s="30"/>
      <c r="J116" s="16"/>
      <c r="K116" s="30"/>
      <c r="L116" s="16"/>
      <c r="M116" s="30"/>
      <c r="N116" s="16"/>
      <c r="O116" s="30"/>
      <c r="P116" s="16"/>
      <c r="Q116" s="30"/>
      <c r="R116" s="16"/>
      <c r="S116" s="30"/>
      <c r="T116" s="16"/>
      <c r="U116" s="30"/>
      <c r="V116" s="16"/>
      <c r="W116" s="30"/>
      <c r="X116" s="3"/>
      <c r="Y116" s="3"/>
    </row>
    <row r="117" spans="1:51" ht="15.5" x14ac:dyDescent="0.35">
      <c r="A117" s="5" t="s">
        <v>152</v>
      </c>
      <c r="C117">
        <v>16</v>
      </c>
      <c r="D117" s="16">
        <v>0.2</v>
      </c>
      <c r="E117" s="3">
        <f>+D117*E$63</f>
        <v>0.19807062083207677</v>
      </c>
      <c r="F117" s="16">
        <v>0.2</v>
      </c>
      <c r="G117" s="3">
        <f>+F117*G$63</f>
        <v>0.12657442929135795</v>
      </c>
      <c r="H117" s="16">
        <v>0.2</v>
      </c>
      <c r="I117" s="3">
        <f>+H117*I$63</f>
        <v>1.8980671969237397E-3</v>
      </c>
      <c r="J117" s="16">
        <v>0.2</v>
      </c>
      <c r="K117" s="3">
        <f>+J117*K$63</f>
        <v>5.7686384874668824E-3</v>
      </c>
      <c r="L117" s="16">
        <v>0.2</v>
      </c>
      <c r="M117" s="3">
        <f>+L117*M$63</f>
        <v>6.4817710607079672E-3</v>
      </c>
      <c r="N117" s="16">
        <v>0.2</v>
      </c>
      <c r="O117" s="3">
        <f>+N117*O$63</f>
        <v>0.15075978288168873</v>
      </c>
      <c r="P117" s="16">
        <v>0.2</v>
      </c>
      <c r="Q117" s="3">
        <f>+P117*Q$63</f>
        <v>0.13789447354972298</v>
      </c>
      <c r="R117" s="16">
        <v>0.8</v>
      </c>
      <c r="S117" s="3">
        <f>+R117*S$63</f>
        <v>5.2062289433587608E-2</v>
      </c>
      <c r="T117" s="16">
        <v>0.2</v>
      </c>
      <c r="U117" s="3">
        <f>+T117*U$63</f>
        <v>2.4947938027379208E-3</v>
      </c>
      <c r="V117" s="16">
        <v>0.2</v>
      </c>
      <c r="W117" s="3">
        <f>+V117*W$63</f>
        <v>5.8946924263349847E-2</v>
      </c>
      <c r="X117" s="3">
        <f>+W117+U117+S117+Q117+O117+M117+K117+I117+G117+E117</f>
        <v>0.74095179079962037</v>
      </c>
      <c r="Y117" s="3"/>
    </row>
    <row r="118" spans="1:51" ht="15.5" x14ac:dyDescent="0.35">
      <c r="A118" s="5" t="s">
        <v>153</v>
      </c>
      <c r="C118">
        <v>18</v>
      </c>
      <c r="D118" s="16">
        <v>0.8</v>
      </c>
      <c r="E118" s="30">
        <f>+D118*E$63</f>
        <v>0.79228248332830709</v>
      </c>
      <c r="F118" s="16">
        <v>0.8</v>
      </c>
      <c r="G118" s="30">
        <f>+F118*G$63</f>
        <v>0.50629771716543182</v>
      </c>
      <c r="H118" s="16">
        <v>0.8</v>
      </c>
      <c r="I118" s="30">
        <f>+H118*I$63</f>
        <v>7.5922687876949588E-3</v>
      </c>
      <c r="J118" s="16">
        <v>0.8</v>
      </c>
      <c r="K118" s="30">
        <f>+J118*K$63</f>
        <v>2.307455394986753E-2</v>
      </c>
      <c r="L118" s="16">
        <v>0.8</v>
      </c>
      <c r="M118" s="30">
        <f>+L118*M$63</f>
        <v>2.5927084242831869E-2</v>
      </c>
      <c r="N118" s="16">
        <v>0.8</v>
      </c>
      <c r="O118" s="30">
        <f>+N118*O$63</f>
        <v>0.60303913152675492</v>
      </c>
      <c r="P118" s="16">
        <v>0.8</v>
      </c>
      <c r="Q118" s="30">
        <f>+P118*Q$63</f>
        <v>0.55157789419889192</v>
      </c>
      <c r="R118" s="16">
        <v>0.2</v>
      </c>
      <c r="S118" s="30">
        <f>+R118*S$63</f>
        <v>1.3015572358396902E-2</v>
      </c>
      <c r="T118" s="16">
        <v>0.8</v>
      </c>
      <c r="U118" s="30">
        <f>+T118*U$63</f>
        <v>9.9791752109516831E-3</v>
      </c>
      <c r="V118" s="16">
        <v>0.8</v>
      </c>
      <c r="W118" s="30">
        <f>+V118*W$63</f>
        <v>0.23578769705339939</v>
      </c>
      <c r="X118" s="3">
        <f>+W118+U118+S118+Q118+O118+M118+K118+I118+G118+E118</f>
        <v>2.7685735778225284</v>
      </c>
      <c r="Y118" s="3"/>
    </row>
    <row r="119" spans="1:51" ht="15.5" x14ac:dyDescent="0.35">
      <c r="A119" s="5" t="s">
        <v>10</v>
      </c>
      <c r="D119" s="16">
        <f t="shared" ref="D119:V119" si="136">SUM(D117:D118)</f>
        <v>1</v>
      </c>
      <c r="E119" s="30">
        <f>SUM(E117:E118)</f>
        <v>0.99035310416038391</v>
      </c>
      <c r="F119" s="16">
        <f t="shared" si="136"/>
        <v>1</v>
      </c>
      <c r="G119" s="30">
        <f>SUM(G117:G118)</f>
        <v>0.6328721464567898</v>
      </c>
      <c r="H119" s="16">
        <f t="shared" si="136"/>
        <v>1</v>
      </c>
      <c r="I119" s="30">
        <f>SUM(I117:I118)</f>
        <v>9.4903359846186981E-3</v>
      </c>
      <c r="J119" s="16">
        <f t="shared" si="136"/>
        <v>1</v>
      </c>
      <c r="K119" s="30">
        <f>SUM(K117:K118)</f>
        <v>2.8843192437334412E-2</v>
      </c>
      <c r="L119" s="16">
        <f t="shared" si="136"/>
        <v>1</v>
      </c>
      <c r="M119" s="30">
        <f>SUM(M117:M118)</f>
        <v>3.2408855303539832E-2</v>
      </c>
      <c r="N119" s="16">
        <f t="shared" si="136"/>
        <v>1</v>
      </c>
      <c r="O119" s="30">
        <f>SUM(O117:O118)</f>
        <v>0.7537989144084436</v>
      </c>
      <c r="P119" s="16">
        <f t="shared" si="136"/>
        <v>1</v>
      </c>
      <c r="Q119" s="30">
        <f>SUM(Q117:Q118)</f>
        <v>0.68947236774861487</v>
      </c>
      <c r="R119" s="16">
        <f t="shared" si="136"/>
        <v>1</v>
      </c>
      <c r="S119" s="30">
        <f>SUM(S117:S118)</f>
        <v>6.5077861791984506E-2</v>
      </c>
      <c r="T119" s="16">
        <f t="shared" si="136"/>
        <v>1</v>
      </c>
      <c r="U119" s="30">
        <f>SUM(U117:U118)</f>
        <v>1.2473969013689603E-2</v>
      </c>
      <c r="V119" s="16">
        <f t="shared" si="136"/>
        <v>1</v>
      </c>
      <c r="W119" s="30">
        <f>SUM(W117:W118)</f>
        <v>0.29473462131674921</v>
      </c>
      <c r="X119" s="3">
        <f t="shared" ref="X119" si="137">SUM(X117:X118)</f>
        <v>3.5095253686221488</v>
      </c>
      <c r="Y119" s="3"/>
    </row>
    <row r="120" spans="1:51" ht="15.5" x14ac:dyDescent="0.35">
      <c r="A120" s="4" t="s">
        <v>172</v>
      </c>
      <c r="D120" s="16"/>
      <c r="E120" s="30"/>
      <c r="F120" s="16"/>
      <c r="G120" s="30"/>
      <c r="H120" s="16"/>
      <c r="I120" s="30"/>
      <c r="J120" s="16"/>
      <c r="K120" s="30"/>
      <c r="L120" s="16"/>
      <c r="M120" s="30"/>
      <c r="N120" s="16"/>
      <c r="O120" s="30"/>
      <c r="P120" s="16"/>
      <c r="Q120" s="30"/>
      <c r="R120" s="16"/>
      <c r="S120" s="30"/>
      <c r="T120" s="16"/>
      <c r="U120" s="30"/>
      <c r="V120" s="16"/>
      <c r="W120" s="30"/>
      <c r="X120" s="3"/>
      <c r="Y120" s="3"/>
      <c r="AA120" s="4" t="s">
        <v>173</v>
      </c>
      <c r="AB120" s="4" t="s">
        <v>0</v>
      </c>
      <c r="AC120" s="4" t="s">
        <v>1</v>
      </c>
      <c r="AD120" s="4" t="s">
        <v>2</v>
      </c>
      <c r="AE120" s="4" t="s">
        <v>3</v>
      </c>
      <c r="AF120" s="4" t="s">
        <v>4</v>
      </c>
      <c r="AG120" s="4" t="s">
        <v>5</v>
      </c>
      <c r="AH120" s="4" t="s">
        <v>6</v>
      </c>
      <c r="AI120" s="4" t="s">
        <v>7</v>
      </c>
      <c r="AJ120" s="4" t="s">
        <v>8</v>
      </c>
      <c r="AK120" s="4" t="s">
        <v>9</v>
      </c>
      <c r="AL120" s="4" t="s">
        <v>10</v>
      </c>
      <c r="AN120" s="4" t="s">
        <v>174</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156</v>
      </c>
      <c r="B121" t="s">
        <v>143</v>
      </c>
      <c r="C121">
        <v>25</v>
      </c>
      <c r="D121" s="16">
        <v>0.2</v>
      </c>
      <c r="E121" s="3">
        <f t="shared" ref="E121:E127" si="138">+D121*(E$39-E$118)</f>
        <v>116.35367340455596</v>
      </c>
      <c r="F121" s="16">
        <v>0.2</v>
      </c>
      <c r="G121" s="3">
        <f t="shared" ref="G121:G127" si="139">+F121*(G$39-G$118)</f>
        <v>74.354287098542187</v>
      </c>
      <c r="H121" s="16">
        <v>0</v>
      </c>
      <c r="I121" s="3">
        <f>+H121*(I$39-I$118)</f>
        <v>0</v>
      </c>
      <c r="J121" s="16">
        <v>0</v>
      </c>
      <c r="K121" s="3">
        <f>+J121*(K$39-K$118)</f>
        <v>0</v>
      </c>
      <c r="L121" s="16">
        <v>0.1</v>
      </c>
      <c r="M121" s="3">
        <f>+L121*(M$39-M$118)</f>
        <v>1.9038105447251192</v>
      </c>
      <c r="N121" s="16">
        <v>0</v>
      </c>
      <c r="O121" s="3">
        <f>+N121*(O$39-O$118)</f>
        <v>0</v>
      </c>
      <c r="P121" s="16">
        <v>0</v>
      </c>
      <c r="Q121" s="3">
        <f>+P121*(Q$39-Q$118)</f>
        <v>0</v>
      </c>
      <c r="R121" s="16">
        <v>0</v>
      </c>
      <c r="S121" s="3">
        <f>+R121*(S$39-S$118)</f>
        <v>0</v>
      </c>
      <c r="T121" s="16">
        <v>0</v>
      </c>
      <c r="U121" s="3">
        <f>+T121*(U$39-U$118)</f>
        <v>0</v>
      </c>
      <c r="V121" s="16">
        <v>0</v>
      </c>
      <c r="W121" s="3">
        <f>+V121*(W$39-W$118)</f>
        <v>0</v>
      </c>
      <c r="X121" s="3">
        <f>+W121+U121+S121+Q121+O121+M121+K121+I121+G121+E121</f>
        <v>192.61177104782325</v>
      </c>
      <c r="Y121" s="3"/>
      <c r="AA121" s="5" t="s">
        <v>156</v>
      </c>
      <c r="AB121" s="16">
        <f t="shared" ref="AB121:AB126" si="140">+D121</f>
        <v>0.2</v>
      </c>
      <c r="AC121" s="16">
        <f t="shared" ref="AC121:AC126" si="141">+F121</f>
        <v>0.2</v>
      </c>
      <c r="AD121" s="16">
        <f t="shared" ref="AD121:AD126" si="142">+H121</f>
        <v>0</v>
      </c>
      <c r="AE121" s="16">
        <f t="shared" ref="AE121:AE126" si="143">+J121</f>
        <v>0</v>
      </c>
      <c r="AF121" s="16">
        <f t="shared" ref="AF121:AF126" si="144">+L121</f>
        <v>0.1</v>
      </c>
      <c r="AG121" s="16">
        <f t="shared" ref="AG121:AG126" si="145">+N121</f>
        <v>0</v>
      </c>
      <c r="AH121" s="16">
        <f t="shared" ref="AH121:AH126" si="146">+P121</f>
        <v>0</v>
      </c>
      <c r="AI121" s="16">
        <f t="shared" ref="AI121:AI126" si="147">+R121</f>
        <v>0</v>
      </c>
      <c r="AJ121" s="16">
        <f t="shared" ref="AJ121:AJ126" si="148">+T121</f>
        <v>0</v>
      </c>
      <c r="AK121" s="16">
        <f t="shared" ref="AK121:AK126" si="149">+V121</f>
        <v>0</v>
      </c>
      <c r="AN121" s="5" t="s">
        <v>156</v>
      </c>
      <c r="AO121" s="3">
        <f t="shared" ref="AO121:AO126" si="150">+E121</f>
        <v>116.35367340455596</v>
      </c>
      <c r="AP121" s="3">
        <f t="shared" ref="AP121:AP126" si="151">+G121</f>
        <v>74.354287098542187</v>
      </c>
      <c r="AQ121" s="3">
        <f t="shared" ref="AQ121:AQ126" si="152">+I121</f>
        <v>0</v>
      </c>
      <c r="AR121" s="3">
        <f t="shared" ref="AR121:AR126" si="153">+K121</f>
        <v>0</v>
      </c>
      <c r="AS121" s="3">
        <f t="shared" ref="AS121:AS126" si="154">+M121</f>
        <v>1.9038105447251192</v>
      </c>
      <c r="AT121" s="3">
        <f t="shared" ref="AT121:AT126" si="155">+O121</f>
        <v>0</v>
      </c>
      <c r="AU121" s="3">
        <f t="shared" ref="AU121:AU126" si="156">+Q121</f>
        <v>0</v>
      </c>
      <c r="AV121" s="3">
        <f t="shared" ref="AV121:AV126" si="157">+S121</f>
        <v>0</v>
      </c>
      <c r="AW121" s="3">
        <f t="shared" ref="AW121:AW126" si="158">+U121</f>
        <v>0</v>
      </c>
      <c r="AX121" s="3">
        <f t="shared" ref="AX121:AX126" si="159">+W121</f>
        <v>0</v>
      </c>
      <c r="AY121" s="3">
        <f>SUM(AO121:AX121)</f>
        <v>192.61177104782328</v>
      </c>
    </row>
    <row r="122" spans="1:51" ht="15.5" x14ac:dyDescent="0.35">
      <c r="A122" s="5" t="s">
        <v>170</v>
      </c>
      <c r="B122" t="s">
        <v>140</v>
      </c>
      <c r="C122">
        <v>25</v>
      </c>
      <c r="D122" s="16">
        <v>0.35</v>
      </c>
      <c r="E122" s="3">
        <f t="shared" si="138"/>
        <v>203.61892845797291</v>
      </c>
      <c r="F122" s="16">
        <v>0.25</v>
      </c>
      <c r="G122" s="3">
        <f t="shared" si="139"/>
        <v>92.942858873177727</v>
      </c>
      <c r="H122" s="16">
        <v>0.1</v>
      </c>
      <c r="I122" s="3">
        <f t="shared" ref="I122:I127" si="160">+H122*(I$39-I$118)</f>
        <v>0.55749583103997746</v>
      </c>
      <c r="J122" s="16">
        <v>0.1</v>
      </c>
      <c r="K122" s="3">
        <f t="shared" ref="K122:K127" si="161">+J122*(K$39-K$118)</f>
        <v>1.6943509232717433</v>
      </c>
      <c r="L122" s="16">
        <v>0.1</v>
      </c>
      <c r="M122" s="3">
        <f t="shared" ref="M122:M127" si="162">+L122*(M$39-M$118)</f>
        <v>1.9038105447251192</v>
      </c>
      <c r="N122" s="16">
        <v>0.1</v>
      </c>
      <c r="O122" s="3">
        <f t="shared" ref="O122:O127" si="163">+N122*(O$39-O$118)</f>
        <v>44.280808699108718</v>
      </c>
      <c r="P122" s="16">
        <v>0.1</v>
      </c>
      <c r="Q122" s="3">
        <f t="shared" ref="Q122:Q127" si="164">+P122*(Q$39-Q$118)</f>
        <v>40.502040313439814</v>
      </c>
      <c r="R122" s="16">
        <v>0.1</v>
      </c>
      <c r="S122" s="3">
        <f t="shared" ref="S122:S127" si="165">+R122*(S$39-S$118)</f>
        <v>3.8268079599397198</v>
      </c>
      <c r="T122" s="16">
        <v>0.1</v>
      </c>
      <c r="U122" s="3">
        <f t="shared" ref="U122:U127" si="166">+T122*(U$39-U$118)</f>
        <v>0.73276496563711691</v>
      </c>
      <c r="V122" s="16">
        <v>0.1</v>
      </c>
      <c r="W122" s="3">
        <f t="shared" ref="W122:W127" si="167">+V122*(W$39-W$118)</f>
        <v>17.313751895985789</v>
      </c>
      <c r="X122" s="3">
        <f t="shared" ref="X122:X126" si="168">+W122+U122+S122+Q122+O122+M122+K122+I122+G122+E122</f>
        <v>407.3736184642986</v>
      </c>
      <c r="Y122" s="3"/>
      <c r="AA122" s="5" t="s">
        <v>170</v>
      </c>
      <c r="AB122" s="16">
        <f t="shared" si="140"/>
        <v>0.35</v>
      </c>
      <c r="AC122" s="16">
        <f t="shared" si="141"/>
        <v>0.25</v>
      </c>
      <c r="AD122" s="16">
        <f t="shared" si="142"/>
        <v>0.1</v>
      </c>
      <c r="AE122" s="16">
        <f t="shared" si="143"/>
        <v>0.1</v>
      </c>
      <c r="AF122" s="16">
        <f t="shared" si="144"/>
        <v>0.1</v>
      </c>
      <c r="AG122" s="16">
        <f t="shared" si="145"/>
        <v>0.1</v>
      </c>
      <c r="AH122" s="16">
        <f t="shared" si="146"/>
        <v>0.1</v>
      </c>
      <c r="AI122" s="16">
        <f t="shared" si="147"/>
        <v>0.1</v>
      </c>
      <c r="AJ122" s="16">
        <f t="shared" si="148"/>
        <v>0.1</v>
      </c>
      <c r="AK122" s="16">
        <f t="shared" si="149"/>
        <v>0.1</v>
      </c>
      <c r="AN122" s="5" t="s">
        <v>170</v>
      </c>
      <c r="AO122" s="3">
        <f t="shared" si="150"/>
        <v>203.61892845797291</v>
      </c>
      <c r="AP122" s="3">
        <f t="shared" si="151"/>
        <v>92.942858873177727</v>
      </c>
      <c r="AQ122" s="3">
        <f t="shared" si="152"/>
        <v>0.55749583103997746</v>
      </c>
      <c r="AR122" s="3">
        <f t="shared" si="153"/>
        <v>1.6943509232717433</v>
      </c>
      <c r="AS122" s="3">
        <f t="shared" si="154"/>
        <v>1.9038105447251192</v>
      </c>
      <c r="AT122" s="3">
        <f t="shared" si="155"/>
        <v>44.280808699108718</v>
      </c>
      <c r="AU122" s="3">
        <f t="shared" si="156"/>
        <v>40.502040313439814</v>
      </c>
      <c r="AV122" s="3">
        <f t="shared" si="157"/>
        <v>3.8268079599397198</v>
      </c>
      <c r="AW122" s="3">
        <f t="shared" si="158"/>
        <v>0.73276496563711691</v>
      </c>
      <c r="AX122" s="3">
        <f t="shared" si="159"/>
        <v>17.313751895985789</v>
      </c>
      <c r="AY122" s="3">
        <f t="shared" ref="AY122:AY126" si="169">SUM(AO122:AX122)</f>
        <v>407.37361846429866</v>
      </c>
    </row>
    <row r="123" spans="1:51" ht="15.5" x14ac:dyDescent="0.35">
      <c r="A123" s="5" t="s">
        <v>158</v>
      </c>
      <c r="B123" t="s">
        <v>143</v>
      </c>
      <c r="C123">
        <v>25</v>
      </c>
      <c r="D123" s="16">
        <v>0.1</v>
      </c>
      <c r="E123" s="3">
        <f t="shared" si="138"/>
        <v>58.176836702277981</v>
      </c>
      <c r="F123" s="16">
        <v>0.1</v>
      </c>
      <c r="G123" s="3">
        <f t="shared" si="139"/>
        <v>37.177143549271094</v>
      </c>
      <c r="H123" s="16">
        <v>0.1</v>
      </c>
      <c r="I123" s="3">
        <f t="shared" si="160"/>
        <v>0.55749583103997746</v>
      </c>
      <c r="J123" s="16">
        <v>0.1</v>
      </c>
      <c r="K123" s="3">
        <f t="shared" si="161"/>
        <v>1.6943509232717433</v>
      </c>
      <c r="L123" s="16">
        <v>0.1</v>
      </c>
      <c r="M123" s="3">
        <f t="shared" si="162"/>
        <v>1.9038105447251192</v>
      </c>
      <c r="N123" s="16">
        <v>0.1</v>
      </c>
      <c r="O123" s="3">
        <f t="shared" si="163"/>
        <v>44.280808699108718</v>
      </c>
      <c r="P123" s="16">
        <v>0.1</v>
      </c>
      <c r="Q123" s="3">
        <f t="shared" si="164"/>
        <v>40.502040313439814</v>
      </c>
      <c r="R123" s="16">
        <v>0.1</v>
      </c>
      <c r="S123" s="3">
        <f t="shared" si="165"/>
        <v>3.8268079599397198</v>
      </c>
      <c r="T123" s="16">
        <v>0.1</v>
      </c>
      <c r="U123" s="3">
        <f t="shared" si="166"/>
        <v>0.73276496563711691</v>
      </c>
      <c r="V123" s="16">
        <v>0.1</v>
      </c>
      <c r="W123" s="3">
        <f t="shared" si="167"/>
        <v>17.313751895985789</v>
      </c>
      <c r="X123" s="3">
        <f t="shared" si="168"/>
        <v>206.16581138469707</v>
      </c>
      <c r="Y123" s="3"/>
      <c r="AA123" s="5" t="s">
        <v>158</v>
      </c>
      <c r="AB123" s="16">
        <f t="shared" si="140"/>
        <v>0.1</v>
      </c>
      <c r="AC123" s="16">
        <f t="shared" si="141"/>
        <v>0.1</v>
      </c>
      <c r="AD123" s="16">
        <f t="shared" si="142"/>
        <v>0.1</v>
      </c>
      <c r="AE123" s="16">
        <f t="shared" si="143"/>
        <v>0.1</v>
      </c>
      <c r="AF123" s="16">
        <f t="shared" si="144"/>
        <v>0.1</v>
      </c>
      <c r="AG123" s="16">
        <f t="shared" si="145"/>
        <v>0.1</v>
      </c>
      <c r="AH123" s="16">
        <f t="shared" si="146"/>
        <v>0.1</v>
      </c>
      <c r="AI123" s="16">
        <f t="shared" si="147"/>
        <v>0.1</v>
      </c>
      <c r="AJ123" s="16">
        <f t="shared" si="148"/>
        <v>0.1</v>
      </c>
      <c r="AK123" s="16">
        <f t="shared" si="149"/>
        <v>0.1</v>
      </c>
      <c r="AN123" s="5" t="s">
        <v>158</v>
      </c>
      <c r="AO123" s="3">
        <f t="shared" si="150"/>
        <v>58.176836702277981</v>
      </c>
      <c r="AP123" s="3">
        <f t="shared" si="151"/>
        <v>37.177143549271094</v>
      </c>
      <c r="AQ123" s="3">
        <f t="shared" si="152"/>
        <v>0.55749583103997746</v>
      </c>
      <c r="AR123" s="3">
        <f t="shared" si="153"/>
        <v>1.6943509232717433</v>
      </c>
      <c r="AS123" s="3">
        <f t="shared" si="154"/>
        <v>1.9038105447251192</v>
      </c>
      <c r="AT123" s="3">
        <f t="shared" si="155"/>
        <v>44.280808699108718</v>
      </c>
      <c r="AU123" s="3">
        <f t="shared" si="156"/>
        <v>40.502040313439814</v>
      </c>
      <c r="AV123" s="3">
        <f t="shared" si="157"/>
        <v>3.8268079599397198</v>
      </c>
      <c r="AW123" s="3">
        <f t="shared" si="158"/>
        <v>0.73276496563711691</v>
      </c>
      <c r="AX123" s="3">
        <f t="shared" si="159"/>
        <v>17.313751895985789</v>
      </c>
      <c r="AY123" s="3">
        <f t="shared" si="169"/>
        <v>206.16581138469707</v>
      </c>
    </row>
    <row r="124" spans="1:51" ht="15.5" x14ac:dyDescent="0.35">
      <c r="A124" s="5" t="s">
        <v>159</v>
      </c>
      <c r="B124" t="s">
        <v>143</v>
      </c>
      <c r="C124">
        <v>25</v>
      </c>
      <c r="D124" s="16">
        <v>0.02</v>
      </c>
      <c r="E124" s="3">
        <f t="shared" si="138"/>
        <v>11.635367340455597</v>
      </c>
      <c r="F124" s="16">
        <v>0.02</v>
      </c>
      <c r="G124" s="3">
        <f t="shared" si="139"/>
        <v>7.435428709854218</v>
      </c>
      <c r="H124" s="16">
        <v>0</v>
      </c>
      <c r="I124" s="3">
        <f t="shared" si="160"/>
        <v>0</v>
      </c>
      <c r="J124" s="16">
        <v>0</v>
      </c>
      <c r="K124" s="3">
        <f t="shared" si="161"/>
        <v>0</v>
      </c>
      <c r="L124" s="16">
        <v>0.02</v>
      </c>
      <c r="M124" s="3">
        <f t="shared" si="162"/>
        <v>0.38076210894502382</v>
      </c>
      <c r="N124" s="16">
        <v>0.02</v>
      </c>
      <c r="O124" s="3">
        <f t="shared" si="163"/>
        <v>8.8561617398217418</v>
      </c>
      <c r="P124" s="16">
        <v>0</v>
      </c>
      <c r="Q124" s="3">
        <f t="shared" si="164"/>
        <v>0</v>
      </c>
      <c r="R124" s="16">
        <v>0</v>
      </c>
      <c r="S124" s="3">
        <f t="shared" si="165"/>
        <v>0</v>
      </c>
      <c r="T124" s="16">
        <v>0</v>
      </c>
      <c r="U124" s="3">
        <f t="shared" si="166"/>
        <v>0</v>
      </c>
      <c r="V124" s="16">
        <v>0</v>
      </c>
      <c r="W124" s="3">
        <f t="shared" si="167"/>
        <v>0</v>
      </c>
      <c r="X124" s="3">
        <f t="shared" si="168"/>
        <v>28.307719899076581</v>
      </c>
      <c r="Y124" s="3"/>
      <c r="AA124" s="5" t="s">
        <v>159</v>
      </c>
      <c r="AB124" s="16">
        <f t="shared" si="140"/>
        <v>0.02</v>
      </c>
      <c r="AC124" s="16">
        <f t="shared" si="141"/>
        <v>0.02</v>
      </c>
      <c r="AD124" s="16">
        <f t="shared" si="142"/>
        <v>0</v>
      </c>
      <c r="AE124" s="16">
        <f t="shared" si="143"/>
        <v>0</v>
      </c>
      <c r="AF124" s="16">
        <f t="shared" si="144"/>
        <v>0.02</v>
      </c>
      <c r="AG124" s="16">
        <f t="shared" si="145"/>
        <v>0.02</v>
      </c>
      <c r="AH124" s="16">
        <f t="shared" si="146"/>
        <v>0</v>
      </c>
      <c r="AI124" s="16">
        <f t="shared" si="147"/>
        <v>0</v>
      </c>
      <c r="AJ124" s="16">
        <f t="shared" si="148"/>
        <v>0</v>
      </c>
      <c r="AK124" s="16">
        <f t="shared" si="149"/>
        <v>0</v>
      </c>
      <c r="AN124" s="5" t="s">
        <v>159</v>
      </c>
      <c r="AO124" s="3">
        <f t="shared" si="150"/>
        <v>11.635367340455597</v>
      </c>
      <c r="AP124" s="3">
        <f t="shared" si="151"/>
        <v>7.435428709854218</v>
      </c>
      <c r="AQ124" s="3">
        <f t="shared" si="152"/>
        <v>0</v>
      </c>
      <c r="AR124" s="3">
        <f t="shared" si="153"/>
        <v>0</v>
      </c>
      <c r="AS124" s="3">
        <f t="shared" si="154"/>
        <v>0.38076210894502382</v>
      </c>
      <c r="AT124" s="3">
        <f t="shared" si="155"/>
        <v>8.8561617398217418</v>
      </c>
      <c r="AU124" s="3">
        <f t="shared" si="156"/>
        <v>0</v>
      </c>
      <c r="AV124" s="3">
        <f t="shared" si="157"/>
        <v>0</v>
      </c>
      <c r="AW124" s="3">
        <f t="shared" si="158"/>
        <v>0</v>
      </c>
      <c r="AX124" s="3">
        <f t="shared" si="159"/>
        <v>0</v>
      </c>
      <c r="AY124" s="3">
        <f t="shared" si="169"/>
        <v>28.307719899076581</v>
      </c>
    </row>
    <row r="125" spans="1:51" ht="15.5" x14ac:dyDescent="0.35">
      <c r="A125" s="5" t="s">
        <v>148</v>
      </c>
      <c r="B125" t="s">
        <v>146</v>
      </c>
      <c r="C125">
        <v>35</v>
      </c>
      <c r="D125" s="16">
        <v>0.1</v>
      </c>
      <c r="E125" s="3">
        <f t="shared" si="138"/>
        <v>58.176836702277981</v>
      </c>
      <c r="F125" s="16">
        <v>0.1</v>
      </c>
      <c r="G125" s="3">
        <f t="shared" si="139"/>
        <v>37.177143549271094</v>
      </c>
      <c r="H125" s="16">
        <v>0.2</v>
      </c>
      <c r="I125" s="3">
        <f t="shared" si="160"/>
        <v>1.1149916620799549</v>
      </c>
      <c r="J125" s="16">
        <v>0.5</v>
      </c>
      <c r="K125" s="3">
        <f t="shared" si="161"/>
        <v>8.4717546163587159</v>
      </c>
      <c r="L125" s="16">
        <v>0.2</v>
      </c>
      <c r="M125" s="3">
        <f t="shared" si="162"/>
        <v>3.8076210894502385</v>
      </c>
      <c r="N125" s="16">
        <v>0.2</v>
      </c>
      <c r="O125" s="3">
        <f t="shared" si="163"/>
        <v>88.561617398217436</v>
      </c>
      <c r="P125" s="16">
        <v>0.1</v>
      </c>
      <c r="Q125" s="3">
        <f t="shared" si="164"/>
        <v>40.502040313439814</v>
      </c>
      <c r="R125" s="16">
        <v>0.02</v>
      </c>
      <c r="S125" s="3">
        <f t="shared" si="165"/>
        <v>0.76536159198794396</v>
      </c>
      <c r="T125" s="16">
        <v>0</v>
      </c>
      <c r="U125" s="3">
        <f t="shared" si="166"/>
        <v>0</v>
      </c>
      <c r="V125" s="16">
        <v>0</v>
      </c>
      <c r="W125" s="3">
        <f t="shared" si="167"/>
        <v>0</v>
      </c>
      <c r="X125" s="3">
        <f t="shared" si="168"/>
        <v>238.57736692308316</v>
      </c>
      <c r="Y125" s="3"/>
      <c r="AA125" s="5" t="s">
        <v>148</v>
      </c>
      <c r="AB125" s="16">
        <f t="shared" si="140"/>
        <v>0.1</v>
      </c>
      <c r="AC125" s="16">
        <f t="shared" si="141"/>
        <v>0.1</v>
      </c>
      <c r="AD125" s="16">
        <f t="shared" si="142"/>
        <v>0.2</v>
      </c>
      <c r="AE125" s="16">
        <f t="shared" si="143"/>
        <v>0.5</v>
      </c>
      <c r="AF125" s="16">
        <f t="shared" si="144"/>
        <v>0.2</v>
      </c>
      <c r="AG125" s="16">
        <f t="shared" si="145"/>
        <v>0.2</v>
      </c>
      <c r="AH125" s="16">
        <f t="shared" si="146"/>
        <v>0.1</v>
      </c>
      <c r="AI125" s="16">
        <f t="shared" si="147"/>
        <v>0.02</v>
      </c>
      <c r="AJ125" s="16">
        <f t="shared" si="148"/>
        <v>0</v>
      </c>
      <c r="AK125" s="16">
        <f t="shared" si="149"/>
        <v>0</v>
      </c>
      <c r="AN125" s="5" t="s">
        <v>148</v>
      </c>
      <c r="AO125" s="3">
        <f t="shared" si="150"/>
        <v>58.176836702277981</v>
      </c>
      <c r="AP125" s="3">
        <f t="shared" si="151"/>
        <v>37.177143549271094</v>
      </c>
      <c r="AQ125" s="3">
        <f t="shared" si="152"/>
        <v>1.1149916620799549</v>
      </c>
      <c r="AR125" s="3">
        <f t="shared" si="153"/>
        <v>8.4717546163587159</v>
      </c>
      <c r="AS125" s="3">
        <f t="shared" si="154"/>
        <v>3.8076210894502385</v>
      </c>
      <c r="AT125" s="3">
        <f t="shared" si="155"/>
        <v>88.561617398217436</v>
      </c>
      <c r="AU125" s="3">
        <f t="shared" si="156"/>
        <v>40.502040313439814</v>
      </c>
      <c r="AV125" s="3">
        <f t="shared" si="157"/>
        <v>0.76536159198794396</v>
      </c>
      <c r="AW125" s="3">
        <f t="shared" si="158"/>
        <v>0</v>
      </c>
      <c r="AX125" s="3">
        <f t="shared" si="159"/>
        <v>0</v>
      </c>
      <c r="AY125" s="3">
        <f t="shared" si="169"/>
        <v>238.57736692308319</v>
      </c>
    </row>
    <row r="126" spans="1:51" ht="15.5" x14ac:dyDescent="0.35">
      <c r="A126" s="5" t="s">
        <v>149</v>
      </c>
      <c r="B126" t="s">
        <v>143</v>
      </c>
      <c r="C126">
        <v>25</v>
      </c>
      <c r="D126" s="16">
        <v>0.23</v>
      </c>
      <c r="E126" s="3">
        <f t="shared" si="138"/>
        <v>133.80672441523936</v>
      </c>
      <c r="F126" s="16">
        <v>0.33</v>
      </c>
      <c r="G126" s="3">
        <f t="shared" si="139"/>
        <v>122.6845737125946</v>
      </c>
      <c r="H126" s="16">
        <v>0.6</v>
      </c>
      <c r="I126" s="3">
        <f t="shared" si="160"/>
        <v>3.344974986239865</v>
      </c>
      <c r="J126" s="16">
        <v>0.2</v>
      </c>
      <c r="K126" s="3">
        <f t="shared" si="161"/>
        <v>3.3887018465434866</v>
      </c>
      <c r="L126" s="16">
        <v>0.48</v>
      </c>
      <c r="M126" s="3">
        <f t="shared" si="162"/>
        <v>9.1382906146805709</v>
      </c>
      <c r="N126" s="16">
        <v>0.57999999999999996</v>
      </c>
      <c r="O126" s="3">
        <f t="shared" si="163"/>
        <v>256.82869045483051</v>
      </c>
      <c r="P126" s="16">
        <v>0.7</v>
      </c>
      <c r="Q126" s="3">
        <f t="shared" si="164"/>
        <v>283.51428219407865</v>
      </c>
      <c r="R126" s="16">
        <v>0.78</v>
      </c>
      <c r="S126" s="3">
        <f t="shared" si="165"/>
        <v>29.849102087529815</v>
      </c>
      <c r="T126" s="16">
        <v>0.8</v>
      </c>
      <c r="U126" s="3">
        <f t="shared" si="166"/>
        <v>5.8621197250969352</v>
      </c>
      <c r="V126" s="16">
        <v>0.8</v>
      </c>
      <c r="W126" s="3">
        <f t="shared" si="167"/>
        <v>138.51001516788631</v>
      </c>
      <c r="X126" s="3">
        <f t="shared" si="168"/>
        <v>986.92747520472017</v>
      </c>
      <c r="Y126" s="3"/>
      <c r="AA126" s="5" t="s">
        <v>149</v>
      </c>
      <c r="AB126" s="16">
        <f t="shared" si="140"/>
        <v>0.23</v>
      </c>
      <c r="AC126" s="16">
        <f t="shared" si="141"/>
        <v>0.33</v>
      </c>
      <c r="AD126" s="16">
        <f t="shared" si="142"/>
        <v>0.6</v>
      </c>
      <c r="AE126" s="16">
        <f t="shared" si="143"/>
        <v>0.2</v>
      </c>
      <c r="AF126" s="16">
        <f t="shared" si="144"/>
        <v>0.48</v>
      </c>
      <c r="AG126" s="16">
        <f t="shared" si="145"/>
        <v>0.57999999999999996</v>
      </c>
      <c r="AH126" s="16">
        <f t="shared" si="146"/>
        <v>0.7</v>
      </c>
      <c r="AI126" s="16">
        <f t="shared" si="147"/>
        <v>0.78</v>
      </c>
      <c r="AJ126" s="16">
        <f t="shared" si="148"/>
        <v>0.8</v>
      </c>
      <c r="AK126" s="16">
        <f t="shared" si="149"/>
        <v>0.8</v>
      </c>
      <c r="AN126" s="5" t="s">
        <v>149</v>
      </c>
      <c r="AO126" s="3">
        <f t="shared" si="150"/>
        <v>133.80672441523936</v>
      </c>
      <c r="AP126" s="3">
        <f t="shared" si="151"/>
        <v>122.6845737125946</v>
      </c>
      <c r="AQ126" s="3">
        <f t="shared" si="152"/>
        <v>3.344974986239865</v>
      </c>
      <c r="AR126" s="3">
        <f t="shared" si="153"/>
        <v>3.3887018465434866</v>
      </c>
      <c r="AS126" s="3">
        <f t="shared" si="154"/>
        <v>9.1382906146805709</v>
      </c>
      <c r="AT126" s="3">
        <f t="shared" si="155"/>
        <v>256.82869045483051</v>
      </c>
      <c r="AU126" s="3">
        <f t="shared" si="156"/>
        <v>283.51428219407865</v>
      </c>
      <c r="AV126" s="3">
        <f t="shared" si="157"/>
        <v>29.849102087529815</v>
      </c>
      <c r="AW126" s="3">
        <f t="shared" si="158"/>
        <v>5.8621197250969352</v>
      </c>
      <c r="AX126" s="3">
        <f t="shared" si="159"/>
        <v>138.51001516788631</v>
      </c>
      <c r="AY126" s="3">
        <f t="shared" si="169"/>
        <v>986.92747520472005</v>
      </c>
    </row>
    <row r="127" spans="1:51" ht="15.5" x14ac:dyDescent="0.35">
      <c r="A127" s="5" t="s">
        <v>10</v>
      </c>
      <c r="D127" s="16">
        <f t="shared" ref="D127:F127" si="170">SUM(D121:D126)</f>
        <v>1</v>
      </c>
      <c r="E127" s="3">
        <f t="shared" si="138"/>
        <v>581.76836702277978</v>
      </c>
      <c r="F127" s="16">
        <f t="shared" si="170"/>
        <v>1</v>
      </c>
      <c r="G127" s="3">
        <f t="shared" si="139"/>
        <v>371.77143549271091</v>
      </c>
      <c r="H127" s="16">
        <f t="shared" ref="H127" si="171">SUM(H121:H126)</f>
        <v>1</v>
      </c>
      <c r="I127" s="3">
        <f t="shared" si="160"/>
        <v>5.5749583103997749</v>
      </c>
      <c r="J127" s="16">
        <f t="shared" ref="J127" si="172">SUM(J121:J126)</f>
        <v>0.89999999999999991</v>
      </c>
      <c r="K127" s="3">
        <f t="shared" si="161"/>
        <v>15.249158309445686</v>
      </c>
      <c r="L127" s="16">
        <f t="shared" ref="L127" si="173">SUM(L121:L126)</f>
        <v>1</v>
      </c>
      <c r="M127" s="3">
        <f t="shared" si="162"/>
        <v>19.038105447251191</v>
      </c>
      <c r="N127" s="16">
        <f t="shared" ref="N127" si="174">SUM(N121:N126)</f>
        <v>1</v>
      </c>
      <c r="O127" s="3">
        <f t="shared" si="163"/>
        <v>442.80808699108712</v>
      </c>
      <c r="P127" s="16">
        <f t="shared" ref="P127" si="175">SUM(P121:P126)</f>
        <v>1</v>
      </c>
      <c r="Q127" s="3">
        <f t="shared" si="164"/>
        <v>405.02040313439812</v>
      </c>
      <c r="R127" s="16">
        <f t="shared" ref="R127" si="176">SUM(R121:R126)</f>
        <v>1</v>
      </c>
      <c r="S127" s="3">
        <f t="shared" si="165"/>
        <v>38.268079599397197</v>
      </c>
      <c r="T127" s="16">
        <f t="shared" ref="T127" si="177">SUM(T121:T126)</f>
        <v>1</v>
      </c>
      <c r="U127" s="3">
        <f t="shared" si="166"/>
        <v>7.3276496563711682</v>
      </c>
      <c r="V127" s="16">
        <f t="shared" ref="V127" si="178">SUM(V121:V126)</f>
        <v>1</v>
      </c>
      <c r="W127" s="3">
        <f t="shared" si="167"/>
        <v>173.13751895985789</v>
      </c>
      <c r="X127" s="3">
        <f t="shared" ref="X127" si="179">SUM(X121:X126)</f>
        <v>2059.9637629236986</v>
      </c>
      <c r="Y127" s="3"/>
      <c r="AA127" s="5" t="s">
        <v>10</v>
      </c>
      <c r="AN127" s="5" t="s">
        <v>10</v>
      </c>
      <c r="AO127" s="3">
        <f>SUM(AO121:AO126)</f>
        <v>581.76836702277978</v>
      </c>
      <c r="AP127" s="3">
        <f t="shared" ref="AP127:AY127" si="180">SUM(AP121:AP126)</f>
        <v>371.77143549271096</v>
      </c>
      <c r="AQ127" s="3">
        <f t="shared" si="180"/>
        <v>5.5749583103997749</v>
      </c>
      <c r="AR127" s="3">
        <f t="shared" si="180"/>
        <v>15.24915830944569</v>
      </c>
      <c r="AS127" s="3">
        <f t="shared" si="180"/>
        <v>19.038105447251191</v>
      </c>
      <c r="AT127" s="3">
        <f t="shared" si="180"/>
        <v>442.80808699108712</v>
      </c>
      <c r="AU127" s="3">
        <f t="shared" si="180"/>
        <v>405.02040313439807</v>
      </c>
      <c r="AV127" s="3">
        <f t="shared" si="180"/>
        <v>38.268079599397197</v>
      </c>
      <c r="AW127" s="3">
        <f t="shared" si="180"/>
        <v>7.3276496563711691</v>
      </c>
      <c r="AX127" s="3">
        <f t="shared" si="180"/>
        <v>173.13751895985789</v>
      </c>
      <c r="AY127" s="3">
        <f t="shared" si="180"/>
        <v>2059.9637629236991</v>
      </c>
    </row>
    <row r="128" spans="1:51" ht="15.5" x14ac:dyDescent="0.35">
      <c r="A128" s="4" t="s">
        <v>175</v>
      </c>
      <c r="E128" s="4" t="s">
        <v>72</v>
      </c>
      <c r="F128" s="4"/>
      <c r="G128" s="4" t="s">
        <v>73</v>
      </c>
      <c r="H128" s="4"/>
      <c r="I128" s="4" t="s">
        <v>80</v>
      </c>
      <c r="J128" s="4"/>
      <c r="K128" s="4" t="s">
        <v>75</v>
      </c>
      <c r="L128" s="4"/>
      <c r="M128" s="4" t="s">
        <v>76</v>
      </c>
      <c r="N128" s="4"/>
      <c r="O128" s="4" t="s">
        <v>77</v>
      </c>
      <c r="P128" s="4"/>
      <c r="Q128" s="4" t="s">
        <v>78</v>
      </c>
      <c r="R128" s="4"/>
      <c r="S128" s="4" t="s">
        <v>79</v>
      </c>
      <c r="T128" s="4"/>
      <c r="U128" s="4" t="s">
        <v>81</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11</v>
      </c>
      <c r="E129" s="12">
        <f>+E36</f>
        <v>19906.878388204874</v>
      </c>
      <c r="F129" s="11"/>
      <c r="G129" s="12">
        <f>+G36</f>
        <v>11960.420519036565</v>
      </c>
      <c r="H129" s="11"/>
      <c r="I129" s="12">
        <f>+I36</f>
        <v>461.51492710564094</v>
      </c>
      <c r="J129" s="11"/>
      <c r="K129" s="12">
        <f>+K36</f>
        <v>653.11259202479482</v>
      </c>
      <c r="L129" s="11"/>
      <c r="M129" s="12">
        <f>+M36</f>
        <v>925.76962278730844</v>
      </c>
      <c r="N129" s="11"/>
      <c r="O129" s="12">
        <f>+O36</f>
        <v>13654.500633535685</v>
      </c>
      <c r="P129" s="11"/>
      <c r="Q129" s="12">
        <f>+Q36</f>
        <v>16776.224594062776</v>
      </c>
      <c r="R129" s="11"/>
      <c r="S129" s="12">
        <f>+S36</f>
        <v>1452.4992149318073</v>
      </c>
      <c r="T129" s="11"/>
      <c r="U129" s="12">
        <f>+U36</f>
        <v>192.95152438723846</v>
      </c>
      <c r="V129" s="11"/>
      <c r="W129" s="12">
        <f>+W36</f>
        <v>5559.6610611382548</v>
      </c>
      <c r="X129" s="12">
        <f>+X36</f>
        <v>71543.533077214946</v>
      </c>
      <c r="AA129" s="5" t="s">
        <v>11</v>
      </c>
      <c r="AB129" s="12">
        <f>+E129</f>
        <v>19906.878388204874</v>
      </c>
      <c r="AC129" s="12">
        <f>+G129</f>
        <v>11960.420519036565</v>
      </c>
      <c r="AD129" s="12">
        <f>+I129</f>
        <v>461.51492710564094</v>
      </c>
      <c r="AE129" s="12">
        <f>+K129</f>
        <v>653.11259202479482</v>
      </c>
      <c r="AF129" s="12">
        <f>+M129</f>
        <v>925.76962278730844</v>
      </c>
      <c r="AG129" s="12">
        <f>+O129</f>
        <v>13654.500633535685</v>
      </c>
      <c r="AH129" s="12">
        <f>+Q129</f>
        <v>16776.224594062776</v>
      </c>
      <c r="AI129" s="12">
        <f>+S129</f>
        <v>1452.4992149318073</v>
      </c>
      <c r="AJ129" s="12">
        <f>+U129</f>
        <v>192.95152438723846</v>
      </c>
      <c r="AK129" s="12">
        <f>+W129</f>
        <v>5559.6610611382548</v>
      </c>
      <c r="AL129" s="12">
        <f>+X129</f>
        <v>71543.533077214946</v>
      </c>
      <c r="AM129" s="5"/>
      <c r="AN129" s="5"/>
    </row>
    <row r="130" spans="1:40" ht="15.5" x14ac:dyDescent="0.35">
      <c r="A130" s="5" t="s">
        <v>269</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63</v>
      </c>
      <c r="AB130" s="12">
        <f t="shared" ref="AB130:AB146" si="181">+E130</f>
        <v>0</v>
      </c>
      <c r="AC130" s="12">
        <f t="shared" ref="AC130:AC146" si="182">+G130</f>
        <v>0</v>
      </c>
      <c r="AD130" s="12">
        <f t="shared" ref="AD130:AD146" si="183">+I130</f>
        <v>0</v>
      </c>
      <c r="AE130" s="12">
        <f t="shared" ref="AE130:AE146" si="184">+K130</f>
        <v>0</v>
      </c>
      <c r="AF130" s="12">
        <f t="shared" ref="AF130:AF146" si="185">+M130</f>
        <v>0</v>
      </c>
      <c r="AG130" s="12">
        <f t="shared" ref="AG130:AG146" si="186">+O130</f>
        <v>0</v>
      </c>
      <c r="AH130" s="12">
        <f t="shared" ref="AH130:AH146" si="187">+Q130</f>
        <v>0</v>
      </c>
      <c r="AI130" s="12">
        <f t="shared" ref="AI130:AI146" si="188">+S130</f>
        <v>0</v>
      </c>
      <c r="AJ130" s="12">
        <f t="shared" ref="AJ130:AJ145" si="189">+U130</f>
        <v>0</v>
      </c>
      <c r="AK130" s="12">
        <f t="shared" ref="AK130:AL145" si="190">+W130</f>
        <v>0</v>
      </c>
      <c r="AL130" s="12">
        <f t="shared" si="190"/>
        <v>0</v>
      </c>
      <c r="AM130" s="5"/>
      <c r="AN130" s="5"/>
    </row>
    <row r="131" spans="1:40" ht="15.5" x14ac:dyDescent="0.35">
      <c r="A131" s="5" t="s">
        <v>282</v>
      </c>
      <c r="E131" s="12">
        <f>+E114</f>
        <v>483.59926447484179</v>
      </c>
      <c r="F131" s="11"/>
      <c r="G131" s="12">
        <f>+G114</f>
        <v>291.15349395011839</v>
      </c>
      <c r="H131" s="11"/>
      <c r="I131" s="12">
        <f>+I114</f>
        <v>4.5089436499697584</v>
      </c>
      <c r="J131" s="11"/>
      <c r="K131" s="12">
        <f>+K114</f>
        <v>12.136989933652446</v>
      </c>
      <c r="L131" s="11"/>
      <c r="M131" s="12">
        <f>+M114</f>
        <v>11.255100380494437</v>
      </c>
      <c r="N131" s="11"/>
      <c r="O131" s="12">
        <f>+O114</f>
        <v>246.54210703912884</v>
      </c>
      <c r="P131" s="11"/>
      <c r="Q131" s="12">
        <f>+Q114</f>
        <v>314.37289577206633</v>
      </c>
      <c r="R131" s="11"/>
      <c r="S131" s="12">
        <f>+S114</f>
        <v>21.742558662475062</v>
      </c>
      <c r="T131" s="11"/>
      <c r="U131" s="12">
        <f>+U114</f>
        <v>7.6620261161159622</v>
      </c>
      <c r="V131" s="11"/>
      <c r="W131" s="12">
        <f>+W114</f>
        <v>150.76389903758002</v>
      </c>
      <c r="X131" s="12">
        <f>+X114</f>
        <v>1543.7372790164429</v>
      </c>
      <c r="AA131" s="5" t="s">
        <v>60</v>
      </c>
      <c r="AB131" s="12">
        <f t="shared" si="181"/>
        <v>483.59926447484179</v>
      </c>
      <c r="AC131" s="12">
        <f t="shared" si="182"/>
        <v>291.15349395011839</v>
      </c>
      <c r="AD131" s="12">
        <f t="shared" si="183"/>
        <v>4.5089436499697584</v>
      </c>
      <c r="AE131" s="12">
        <f t="shared" si="184"/>
        <v>12.136989933652446</v>
      </c>
      <c r="AF131" s="12">
        <f t="shared" si="185"/>
        <v>11.255100380494437</v>
      </c>
      <c r="AG131" s="12">
        <f t="shared" si="186"/>
        <v>246.54210703912884</v>
      </c>
      <c r="AH131" s="12">
        <f t="shared" si="187"/>
        <v>314.37289577206633</v>
      </c>
      <c r="AI131" s="12">
        <f t="shared" si="188"/>
        <v>21.742558662475062</v>
      </c>
      <c r="AJ131" s="12">
        <f t="shared" si="189"/>
        <v>7.6620261161159622</v>
      </c>
      <c r="AK131" s="12">
        <f t="shared" si="190"/>
        <v>150.76389903758002</v>
      </c>
      <c r="AL131" s="12">
        <f t="shared" si="190"/>
        <v>1543.7372790164429</v>
      </c>
      <c r="AM131" s="5"/>
      <c r="AN131" s="5"/>
    </row>
    <row r="132" spans="1:40" ht="15.5" x14ac:dyDescent="0.35">
      <c r="A132" s="5" t="s">
        <v>61</v>
      </c>
      <c r="E132" s="12">
        <f>+E98+E85</f>
        <v>1382.8855071144849</v>
      </c>
      <c r="F132" s="11"/>
      <c r="G132" s="12">
        <f>+G98+G85</f>
        <v>898.50265331325068</v>
      </c>
      <c r="H132" s="11"/>
      <c r="I132" s="12">
        <f>+I98+I85</f>
        <v>27.847665203195135</v>
      </c>
      <c r="J132" s="11"/>
      <c r="K132" s="12">
        <f>+K98+K85</f>
        <v>29.255248455406917</v>
      </c>
      <c r="L132" s="11"/>
      <c r="M132" s="12">
        <f>+M98+M85</f>
        <v>25.238146960144768</v>
      </c>
      <c r="N132" s="11"/>
      <c r="O132" s="12">
        <f>+O98+O85</f>
        <v>830.71535023829688</v>
      </c>
      <c r="P132" s="11"/>
      <c r="Q132" s="12">
        <f>+Q98+Q85</f>
        <v>930.26140523309437</v>
      </c>
      <c r="R132" s="11"/>
      <c r="S132" s="12">
        <f>+S98+S85</f>
        <v>74.627631920003211</v>
      </c>
      <c r="T132" s="11"/>
      <c r="U132" s="12">
        <f>+U98+U85</f>
        <v>13.382217527195575</v>
      </c>
      <c r="V132" s="11"/>
      <c r="W132" s="12">
        <f>+W98+W85</f>
        <v>318.92912672948199</v>
      </c>
      <c r="X132" s="12">
        <f>+X98+X85</f>
        <v>4531.6449526945553</v>
      </c>
      <c r="AA132" s="5" t="s">
        <v>61</v>
      </c>
      <c r="AB132" s="12">
        <f t="shared" si="181"/>
        <v>1382.8855071144849</v>
      </c>
      <c r="AC132" s="12">
        <f t="shared" si="182"/>
        <v>898.50265331325068</v>
      </c>
      <c r="AD132" s="12">
        <f t="shared" si="183"/>
        <v>27.847665203195135</v>
      </c>
      <c r="AE132" s="12">
        <f t="shared" si="184"/>
        <v>29.255248455406917</v>
      </c>
      <c r="AF132" s="12">
        <f t="shared" si="185"/>
        <v>25.238146960144768</v>
      </c>
      <c r="AG132" s="12">
        <f t="shared" si="186"/>
        <v>830.71535023829688</v>
      </c>
      <c r="AH132" s="12">
        <f t="shared" si="187"/>
        <v>930.26140523309437</v>
      </c>
      <c r="AI132" s="12">
        <f t="shared" si="188"/>
        <v>74.627631920003211</v>
      </c>
      <c r="AJ132" s="12">
        <f t="shared" si="189"/>
        <v>13.382217527195575</v>
      </c>
      <c r="AK132" s="12">
        <f t="shared" si="190"/>
        <v>318.92912672948199</v>
      </c>
      <c r="AL132" s="12">
        <f t="shared" si="190"/>
        <v>4531.6449526945553</v>
      </c>
      <c r="AM132" s="5"/>
      <c r="AN132" s="5"/>
    </row>
    <row r="133" spans="1:40" ht="15.5" x14ac:dyDescent="0.35">
      <c r="A133" s="5" t="s">
        <v>62</v>
      </c>
      <c r="E133" s="12">
        <f>+E130+E131+E132</f>
        <v>1866.4847715893266</v>
      </c>
      <c r="F133" s="11"/>
      <c r="G133" s="12">
        <f>+G130+G131+G132</f>
        <v>1189.6561472633691</v>
      </c>
      <c r="H133" s="11"/>
      <c r="I133" s="12">
        <f>+I130+I131+I132</f>
        <v>32.356608853164893</v>
      </c>
      <c r="J133" s="11"/>
      <c r="K133" s="12">
        <f>+K130+K131+K132</f>
        <v>41.392238389059365</v>
      </c>
      <c r="L133" s="11"/>
      <c r="M133" s="12">
        <f>+M130+M131+M132</f>
        <v>36.493247340639201</v>
      </c>
      <c r="N133" s="11"/>
      <c r="O133" s="12">
        <f>+O130+O131+O132</f>
        <v>1077.2574572774256</v>
      </c>
      <c r="P133" s="11"/>
      <c r="Q133" s="12">
        <f>+Q130+Q131+Q132</f>
        <v>1244.6343010051608</v>
      </c>
      <c r="R133" s="11"/>
      <c r="S133" s="12">
        <f>+S130+S131+S132</f>
        <v>96.370190582478273</v>
      </c>
      <c r="T133" s="11"/>
      <c r="U133" s="12">
        <f>+U130+U131+U132</f>
        <v>21.044243643311539</v>
      </c>
      <c r="V133" s="11"/>
      <c r="W133" s="12">
        <f>+W130+W131+W132</f>
        <v>469.69302576706201</v>
      </c>
      <c r="X133" s="12">
        <f>+X130+X131+X132</f>
        <v>6075.382231710998</v>
      </c>
      <c r="AA133" s="5" t="s">
        <v>62</v>
      </c>
      <c r="AB133" s="12">
        <f t="shared" si="181"/>
        <v>1866.4847715893266</v>
      </c>
      <c r="AC133" s="12">
        <f t="shared" si="182"/>
        <v>1189.6561472633691</v>
      </c>
      <c r="AD133" s="12">
        <f t="shared" si="183"/>
        <v>32.356608853164893</v>
      </c>
      <c r="AE133" s="12">
        <f t="shared" si="184"/>
        <v>41.392238389059365</v>
      </c>
      <c r="AF133" s="12">
        <f t="shared" si="185"/>
        <v>36.493247340639201</v>
      </c>
      <c r="AG133" s="12">
        <f t="shared" si="186"/>
        <v>1077.2574572774256</v>
      </c>
      <c r="AH133" s="12">
        <f t="shared" si="187"/>
        <v>1244.6343010051608</v>
      </c>
      <c r="AI133" s="12">
        <f t="shared" si="188"/>
        <v>96.370190582478273</v>
      </c>
      <c r="AJ133" s="12">
        <f t="shared" si="189"/>
        <v>21.044243643311539</v>
      </c>
      <c r="AK133" s="12">
        <f t="shared" si="190"/>
        <v>469.69302576706201</v>
      </c>
      <c r="AL133" s="12">
        <f t="shared" si="190"/>
        <v>6075.382231710998</v>
      </c>
      <c r="AM133" s="5"/>
      <c r="AN133" s="5"/>
    </row>
    <row r="134" spans="1:40" ht="15.5" x14ac:dyDescent="0.35">
      <c r="A134" s="5" t="s">
        <v>12</v>
      </c>
      <c r="E134" s="12">
        <f>+E73+E79</f>
        <v>333.1975550978608</v>
      </c>
      <c r="F134" s="4"/>
      <c r="G134" s="12">
        <f>+G73+G79</f>
        <v>204.84408708132281</v>
      </c>
      <c r="H134" s="4"/>
      <c r="I134" s="12">
        <f>+I73+I79</f>
        <v>14.089023104513073</v>
      </c>
      <c r="J134" s="4"/>
      <c r="K134" s="12">
        <f>+K73+K79</f>
        <v>2.5938379663378752</v>
      </c>
      <c r="L134" s="4"/>
      <c r="M134" s="12">
        <f>+M73+M79</f>
        <v>0</v>
      </c>
      <c r="N134" s="4"/>
      <c r="O134" s="12">
        <f>+O73+O79</f>
        <v>160.01083403147098</v>
      </c>
      <c r="P134" s="4"/>
      <c r="Q134" s="12">
        <f>+Q73+Q79</f>
        <v>154.42081407419468</v>
      </c>
      <c r="R134" s="4"/>
      <c r="S134" s="12">
        <f>+S73+S79</f>
        <v>20.618263653691272</v>
      </c>
      <c r="T134" s="4"/>
      <c r="U134" s="12">
        <f>+U73+U79</f>
        <v>0</v>
      </c>
      <c r="V134" s="4"/>
      <c r="W134" s="12">
        <f>+W73+W79</f>
        <v>76.872191439898273</v>
      </c>
      <c r="X134" s="12">
        <f>SUM(E134:W134)</f>
        <v>966.64660644928983</v>
      </c>
      <c r="AA134" s="5" t="s">
        <v>12</v>
      </c>
      <c r="AB134" s="12">
        <f t="shared" si="181"/>
        <v>333.1975550978608</v>
      </c>
      <c r="AC134" s="12">
        <f t="shared" si="182"/>
        <v>204.84408708132281</v>
      </c>
      <c r="AD134" s="12">
        <f t="shared" si="183"/>
        <v>14.089023104513073</v>
      </c>
      <c r="AE134" s="12">
        <f t="shared" si="184"/>
        <v>2.5938379663378752</v>
      </c>
      <c r="AF134" s="12">
        <f t="shared" si="185"/>
        <v>0</v>
      </c>
      <c r="AG134" s="12">
        <f t="shared" si="186"/>
        <v>160.01083403147098</v>
      </c>
      <c r="AH134" s="12">
        <f t="shared" si="187"/>
        <v>154.42081407419468</v>
      </c>
      <c r="AI134" s="12">
        <f t="shared" si="188"/>
        <v>20.618263653691272</v>
      </c>
      <c r="AJ134" s="12">
        <f t="shared" si="189"/>
        <v>0</v>
      </c>
      <c r="AK134" s="12">
        <f t="shared" si="190"/>
        <v>76.872191439898273</v>
      </c>
      <c r="AL134" s="12">
        <f t="shared" si="190"/>
        <v>966.64660644928983</v>
      </c>
      <c r="AM134" s="5"/>
      <c r="AN134" s="5"/>
    </row>
    <row r="135" spans="1:40" ht="15.5" x14ac:dyDescent="0.35">
      <c r="A135" s="5" t="s">
        <v>13</v>
      </c>
      <c r="E135" s="12">
        <f>+E80+E81+E106+E107</f>
        <v>169.2597425661946</v>
      </c>
      <c r="F135" s="4"/>
      <c r="G135" s="12">
        <f>+G80+G81+G106+G107</f>
        <v>101.90372288254143</v>
      </c>
      <c r="H135" s="4"/>
      <c r="I135" s="12">
        <f>+I80+I81+I106+I107</f>
        <v>0.90178872999395177</v>
      </c>
      <c r="J135" s="4"/>
      <c r="K135" s="12">
        <f>+K80+K81+K106+K107</f>
        <v>2.4273979867304893</v>
      </c>
      <c r="L135" s="4"/>
      <c r="M135" s="12">
        <f>+M80+M81+M106+M107</f>
        <v>3.376530114148331</v>
      </c>
      <c r="N135" s="4"/>
      <c r="O135" s="12">
        <f>+O80+O81+O106+O107</f>
        <v>77.044408449727754</v>
      </c>
      <c r="P135" s="4"/>
      <c r="Q135" s="12">
        <f>+Q80+Q81+Q106+Q107</f>
        <v>47.155934365809955</v>
      </c>
      <c r="R135" s="4"/>
      <c r="S135" s="12">
        <f>+S80+S81+S106+S107</f>
        <v>2.1742558662475062</v>
      </c>
      <c r="T135" s="4"/>
      <c r="U135" s="12">
        <f>+U80+U81+U106+U107</f>
        <v>0</v>
      </c>
      <c r="V135" s="4"/>
      <c r="W135" s="12">
        <f>+W80+W81+W106+W107</f>
        <v>0</v>
      </c>
      <c r="X135" s="12">
        <f>SUM(E135:W135)</f>
        <v>404.24378096139407</v>
      </c>
      <c r="Y135" s="3">
        <f>+X134+X135</f>
        <v>1370.8903874106838</v>
      </c>
      <c r="AA135" s="5" t="s">
        <v>13</v>
      </c>
      <c r="AB135" s="12">
        <f t="shared" si="181"/>
        <v>169.2597425661946</v>
      </c>
      <c r="AC135" s="12">
        <f t="shared" si="182"/>
        <v>101.90372288254143</v>
      </c>
      <c r="AD135" s="12">
        <f t="shared" si="183"/>
        <v>0.90178872999395177</v>
      </c>
      <c r="AE135" s="12">
        <f t="shared" si="184"/>
        <v>2.4273979867304893</v>
      </c>
      <c r="AF135" s="12">
        <f t="shared" si="185"/>
        <v>3.376530114148331</v>
      </c>
      <c r="AG135" s="12">
        <f t="shared" si="186"/>
        <v>77.044408449727754</v>
      </c>
      <c r="AH135" s="12">
        <f t="shared" si="187"/>
        <v>47.155934365809955</v>
      </c>
      <c r="AI135" s="12">
        <f t="shared" si="188"/>
        <v>2.1742558662475062</v>
      </c>
      <c r="AJ135" s="12">
        <f t="shared" si="189"/>
        <v>0</v>
      </c>
      <c r="AK135" s="12">
        <f t="shared" si="190"/>
        <v>0</v>
      </c>
      <c r="AL135" s="12">
        <f t="shared" si="190"/>
        <v>404.24378096139407</v>
      </c>
      <c r="AM135" s="6">
        <f>10*AL135/1000</f>
        <v>4.0424378096139408</v>
      </c>
      <c r="AN135" s="6">
        <f>5*AL135/1000</f>
        <v>2.0212189048069704</v>
      </c>
    </row>
    <row r="136" spans="1:40" ht="15.5" x14ac:dyDescent="0.35">
      <c r="A136" s="5" t="s">
        <v>14</v>
      </c>
      <c r="E136" s="12">
        <f>+E92+E93+E108+E109+E121+E122</f>
        <v>735.92156406111485</v>
      </c>
      <c r="F136" s="4"/>
      <c r="G136" s="12">
        <f>+G92+G93+G108+G109+G121+G122</f>
        <v>439.3148757797199</v>
      </c>
      <c r="H136" s="4"/>
      <c r="I136" s="12">
        <f>+I92+I93+I108+I109+I121+I122</f>
        <v>3.0757792117309135</v>
      </c>
      <c r="J136" s="4"/>
      <c r="K136" s="12">
        <f>+K92+K93+K108+K109+K121+K122</f>
        <v>6.9079229186787607</v>
      </c>
      <c r="L136" s="4"/>
      <c r="M136" s="12">
        <f>+M92+M93+M108+M109+M121+M122</f>
        <v>11.106270557578078</v>
      </c>
      <c r="N136" s="4"/>
      <c r="O136" s="12">
        <f>+O92+O93+O108+O109+O121+O122</f>
        <v>245.57376908651253</v>
      </c>
      <c r="P136" s="4"/>
      <c r="Q136" s="12">
        <f>+Q92+Q93+Q108+Q109+Q121+Q122</f>
        <v>367.64484100790747</v>
      </c>
      <c r="R136" s="4"/>
      <c r="S136" s="12">
        <f>+S92+S93+S108+S109+S121+S122</f>
        <v>23.860680387313042</v>
      </c>
      <c r="T136" s="4"/>
      <c r="U136" s="12">
        <f>+U92+U93+U108+U109+U121+U122</f>
        <v>6.3769271822707996</v>
      </c>
      <c r="V136" s="4"/>
      <c r="W136" s="12">
        <f>+W92+W93+W108+W109+W121+W122</f>
        <v>123.08982611101769</v>
      </c>
      <c r="X136" s="12">
        <f>SUM(E136:W136)</f>
        <v>1962.8724563038436</v>
      </c>
      <c r="AA136" s="5" t="s">
        <v>14</v>
      </c>
      <c r="AB136" s="12">
        <f t="shared" si="181"/>
        <v>735.92156406111485</v>
      </c>
      <c r="AC136" s="12">
        <f t="shared" si="182"/>
        <v>439.3148757797199</v>
      </c>
      <c r="AD136" s="12">
        <f t="shared" si="183"/>
        <v>3.0757792117309135</v>
      </c>
      <c r="AE136" s="12">
        <f t="shared" si="184"/>
        <v>6.9079229186787607</v>
      </c>
      <c r="AF136" s="12">
        <f t="shared" si="185"/>
        <v>11.106270557578078</v>
      </c>
      <c r="AG136" s="12">
        <f t="shared" si="186"/>
        <v>245.57376908651253</v>
      </c>
      <c r="AH136" s="12">
        <f t="shared" si="187"/>
        <v>367.64484100790747</v>
      </c>
      <c r="AI136" s="12">
        <f t="shared" si="188"/>
        <v>23.860680387313042</v>
      </c>
      <c r="AJ136" s="12">
        <f t="shared" si="189"/>
        <v>6.3769271822707996</v>
      </c>
      <c r="AK136" s="12">
        <f t="shared" si="190"/>
        <v>123.08982611101769</v>
      </c>
      <c r="AL136" s="12">
        <f t="shared" si="190"/>
        <v>1962.8724563038436</v>
      </c>
      <c r="AM136" s="6"/>
      <c r="AN136" s="6"/>
    </row>
    <row r="137" spans="1:40" ht="15.5" x14ac:dyDescent="0.35">
      <c r="A137" s="5" t="s">
        <v>176</v>
      </c>
      <c r="E137" s="3">
        <f>+E77+E79+E82+E90+E93+E103+E109+E119+E122</f>
        <v>827.16238844348959</v>
      </c>
      <c r="F137" s="3"/>
      <c r="G137" s="3">
        <f>+G77+G79+G82+G90+G93+G103+G109+G119+G122</f>
        <v>488.1568175567636</v>
      </c>
      <c r="H137" s="3"/>
      <c r="I137" s="3">
        <f>+I77+I79+I82+I90+I93+I103+I109+I119+I122</f>
        <v>17.205441217839624</v>
      </c>
      <c r="J137" s="3"/>
      <c r="K137" s="3">
        <f>+K77+K79+K82+K90+K93+K103+K109+K119+K122</f>
        <v>9.5966811854479097</v>
      </c>
      <c r="L137" s="3"/>
      <c r="M137" s="3">
        <f>+M77+M79+M82+M90+M93+M103+M109+M119+M122</f>
        <v>5.6476882996531188</v>
      </c>
      <c r="N137" s="3"/>
      <c r="O137" s="3">
        <f>+O77+O79+O82+O90+O93+O103+O109+O119+O122</f>
        <v>408.00579869303516</v>
      </c>
      <c r="P137" s="3"/>
      <c r="Q137" s="3">
        <f>+Q77+Q79+Q82+Q90+Q93+Q103+Q109+Q119+Q122</f>
        <v>461.73751434165138</v>
      </c>
      <c r="R137" s="3"/>
      <c r="S137" s="3">
        <f>+S77+S79+S82+S90+S93+S103+S109+S119+S122</f>
        <v>40.32456743020402</v>
      </c>
      <c r="T137" s="3"/>
      <c r="U137" s="3">
        <f>+U77+U79+U82+U90+U93+U103+U109+U119+U122</f>
        <v>4.8928320636854874</v>
      </c>
      <c r="V137" s="3"/>
      <c r="W137" s="3">
        <f>+W77+W79+W82+W90+W93+W103+W109+W119+W122</f>
        <v>170.77312750744875</v>
      </c>
      <c r="X137" s="3">
        <f>SUM(E137:W137)</f>
        <v>2433.5028567392187</v>
      </c>
      <c r="Y137" s="1">
        <f>+X137/(X137+X138)</f>
        <v>3.4014295241930628E-2</v>
      </c>
      <c r="Z137" s="1">
        <f>+X137/80415</f>
        <v>3.0261802608210143E-2</v>
      </c>
      <c r="AA137" s="5" t="s">
        <v>15</v>
      </c>
      <c r="AB137" s="12">
        <f t="shared" si="181"/>
        <v>827.16238844348959</v>
      </c>
      <c r="AC137" s="12">
        <f t="shared" si="182"/>
        <v>488.1568175567636</v>
      </c>
      <c r="AD137" s="12">
        <f t="shared" si="183"/>
        <v>17.205441217839624</v>
      </c>
      <c r="AE137" s="12">
        <f t="shared" si="184"/>
        <v>9.5966811854479097</v>
      </c>
      <c r="AF137" s="12">
        <f t="shared" si="185"/>
        <v>5.6476882996531188</v>
      </c>
      <c r="AG137" s="12">
        <f t="shared" si="186"/>
        <v>408.00579869303516</v>
      </c>
      <c r="AH137" s="12">
        <f t="shared" si="187"/>
        <v>461.73751434165138</v>
      </c>
      <c r="AI137" s="12">
        <f t="shared" si="188"/>
        <v>40.32456743020402</v>
      </c>
      <c r="AJ137" s="12">
        <f t="shared" si="189"/>
        <v>4.8928320636854874</v>
      </c>
      <c r="AK137" s="12">
        <f t="shared" si="190"/>
        <v>170.77312750744875</v>
      </c>
      <c r="AL137" s="12">
        <f t="shared" si="190"/>
        <v>2433.5028567392187</v>
      </c>
      <c r="AM137" s="6"/>
      <c r="AN137" s="6"/>
    </row>
    <row r="138" spans="1:40" ht="15.5" x14ac:dyDescent="0.35">
      <c r="A138" s="5" t="s">
        <v>16</v>
      </c>
      <c r="E138" s="3">
        <f>+E36-E137</f>
        <v>19079.715999761385</v>
      </c>
      <c r="F138" s="3"/>
      <c r="G138" s="3">
        <f>+G36-G137</f>
        <v>11472.263701479802</v>
      </c>
      <c r="H138" s="3"/>
      <c r="I138" s="3">
        <f>+I36-I137</f>
        <v>444.30948588780132</v>
      </c>
      <c r="J138" s="3"/>
      <c r="K138" s="3">
        <f>+K36-K137</f>
        <v>643.51591083934693</v>
      </c>
      <c r="L138" s="3"/>
      <c r="M138" s="3">
        <f>+M36-M137</f>
        <v>920.12193448765527</v>
      </c>
      <c r="N138" s="3"/>
      <c r="O138" s="3">
        <f>+O36-O137</f>
        <v>13246.49483484265</v>
      </c>
      <c r="P138" s="3"/>
      <c r="Q138" s="3">
        <f>+Q36-Q137</f>
        <v>16314.487079721124</v>
      </c>
      <c r="R138" s="3"/>
      <c r="S138" s="3">
        <f>+S36-S137</f>
        <v>1412.1746475016032</v>
      </c>
      <c r="T138" s="3"/>
      <c r="U138" s="3">
        <f>+U36-U137</f>
        <v>188.05869232355298</v>
      </c>
      <c r="V138" s="3"/>
      <c r="W138" s="3">
        <f t="shared" ref="W138" si="191">+W36-W137</f>
        <v>5388.8879336308064</v>
      </c>
      <c r="X138" s="3">
        <f>SUM(E138:W138)</f>
        <v>69110.030220475732</v>
      </c>
      <c r="AA138" s="5" t="s">
        <v>16</v>
      </c>
      <c r="AB138" s="12">
        <f t="shared" si="181"/>
        <v>19079.715999761385</v>
      </c>
      <c r="AC138" s="12">
        <f t="shared" si="182"/>
        <v>11472.263701479802</v>
      </c>
      <c r="AD138" s="12">
        <f t="shared" si="183"/>
        <v>444.30948588780132</v>
      </c>
      <c r="AE138" s="12">
        <f t="shared" si="184"/>
        <v>643.51591083934693</v>
      </c>
      <c r="AF138" s="12">
        <f t="shared" si="185"/>
        <v>920.12193448765527</v>
      </c>
      <c r="AG138" s="12">
        <f t="shared" si="186"/>
        <v>13246.49483484265</v>
      </c>
      <c r="AH138" s="12">
        <f t="shared" si="187"/>
        <v>16314.487079721124</v>
      </c>
      <c r="AI138" s="12">
        <f t="shared" si="188"/>
        <v>1412.1746475016032</v>
      </c>
      <c r="AJ138" s="12">
        <f t="shared" si="189"/>
        <v>188.05869232355298</v>
      </c>
      <c r="AK138" s="12">
        <f t="shared" si="190"/>
        <v>5388.8879336308064</v>
      </c>
      <c r="AL138" s="12">
        <f t="shared" si="190"/>
        <v>69110.030220475732</v>
      </c>
      <c r="AM138" s="6"/>
      <c r="AN138" s="6"/>
    </row>
    <row r="139" spans="1:40" ht="15.5" x14ac:dyDescent="0.35">
      <c r="A139" s="5" t="s">
        <v>17</v>
      </c>
      <c r="E139" s="7">
        <f>-E137/E129</f>
        <v>-4.1551586959691071E-2</v>
      </c>
      <c r="F139" s="7"/>
      <c r="G139" s="7">
        <f>-G137/G129</f>
        <v>-4.0814352369952088E-2</v>
      </c>
      <c r="H139" s="7"/>
      <c r="I139" s="7">
        <f>-I137/I129</f>
        <v>-3.7280356944773947E-2</v>
      </c>
      <c r="J139" s="7"/>
      <c r="K139" s="7">
        <f>-K137/K129</f>
        <v>-1.469376230474451E-2</v>
      </c>
      <c r="L139" s="7"/>
      <c r="M139" s="7">
        <f>-M137/M129</f>
        <v>-6.1005331787070865E-3</v>
      </c>
      <c r="N139" s="7"/>
      <c r="O139" s="7">
        <f>-O137/O129</f>
        <v>-2.9880682541473982E-2</v>
      </c>
      <c r="P139" s="7"/>
      <c r="Q139" s="7">
        <f>-Q137/Q129</f>
        <v>-2.7523326941215578E-2</v>
      </c>
      <c r="R139" s="7"/>
      <c r="S139" s="7">
        <f>-S137/S129</f>
        <v>-2.7762195680152021E-2</v>
      </c>
      <c r="T139" s="7"/>
      <c r="U139" s="7">
        <f>-U137/U129</f>
        <v>-2.5357830570262613E-2</v>
      </c>
      <c r="V139" s="7"/>
      <c r="W139" s="7">
        <f>-W137/W129</f>
        <v>-3.0716463760919552E-2</v>
      </c>
      <c r="X139" s="7">
        <f>-X137/X129</f>
        <v>-3.4014295241930628E-2</v>
      </c>
      <c r="AA139" s="5" t="s">
        <v>17</v>
      </c>
      <c r="AB139" s="52">
        <f t="shared" si="181"/>
        <v>-4.1551586959691071E-2</v>
      </c>
      <c r="AC139" s="52">
        <f t="shared" si="182"/>
        <v>-4.0814352369952088E-2</v>
      </c>
      <c r="AD139" s="52">
        <f t="shared" si="183"/>
        <v>-3.7280356944773947E-2</v>
      </c>
      <c r="AE139" s="52">
        <f t="shared" si="184"/>
        <v>-1.469376230474451E-2</v>
      </c>
      <c r="AF139" s="52">
        <f t="shared" si="185"/>
        <v>-6.1005331787070865E-3</v>
      </c>
      <c r="AG139" s="52">
        <f t="shared" si="186"/>
        <v>-2.9880682541473982E-2</v>
      </c>
      <c r="AH139" s="52">
        <f t="shared" si="187"/>
        <v>-2.7523326941215578E-2</v>
      </c>
      <c r="AI139" s="52">
        <f t="shared" si="188"/>
        <v>-2.7762195680152021E-2</v>
      </c>
      <c r="AJ139" s="52">
        <f t="shared" si="189"/>
        <v>-2.5357830570262613E-2</v>
      </c>
      <c r="AK139" s="52">
        <f>-AK137/AK129</f>
        <v>-3.0716463760919552E-2</v>
      </c>
      <c r="AL139" s="52">
        <f>-AL137/AL129</f>
        <v>-3.4014295241930628E-2</v>
      </c>
      <c r="AM139" s="6"/>
      <c r="AN139" s="6"/>
    </row>
    <row r="140" spans="1:40" ht="15.5" x14ac:dyDescent="0.35">
      <c r="A140" s="5" t="s">
        <v>18</v>
      </c>
      <c r="E140" s="1">
        <f>+E35</f>
        <v>0.81677868739249482</v>
      </c>
      <c r="F140" s="3"/>
      <c r="G140" s="1">
        <f>+G35</f>
        <v>0.83388656645689541</v>
      </c>
      <c r="H140" s="3"/>
      <c r="I140" s="1">
        <f>+I35</f>
        <v>4.2288946367129219</v>
      </c>
      <c r="J140" s="3"/>
      <c r="K140" s="1">
        <f>+K35</f>
        <v>3.453860831264393</v>
      </c>
      <c r="L140" s="3"/>
      <c r="M140" s="1">
        <f>+M35</f>
        <v>0.77436111787899964</v>
      </c>
      <c r="N140" s="3"/>
      <c r="O140" s="1">
        <f>+O35</f>
        <v>1.0972645871210024E-2</v>
      </c>
      <c r="P140" s="3"/>
      <c r="Q140" s="1">
        <f>+Q35</f>
        <v>1.6585257215647332E-2</v>
      </c>
      <c r="R140" s="3"/>
      <c r="S140" s="1">
        <f>+S35</f>
        <v>0.11916151018926777</v>
      </c>
      <c r="T140" s="3"/>
      <c r="U140" s="1">
        <f>+U35</f>
        <v>6.8410965095609413E-2</v>
      </c>
      <c r="V140" s="3"/>
      <c r="W140" s="1">
        <f>+W35</f>
        <v>0</v>
      </c>
      <c r="X140" s="1">
        <f>+X35</f>
        <v>0</v>
      </c>
      <c r="AA140" s="5" t="s">
        <v>18</v>
      </c>
      <c r="AB140" s="34">
        <f t="shared" si="181"/>
        <v>0.81677868739249482</v>
      </c>
      <c r="AC140" s="34">
        <f t="shared" si="182"/>
        <v>0.83388656645689541</v>
      </c>
      <c r="AD140" s="34">
        <f t="shared" si="183"/>
        <v>4.2288946367129219</v>
      </c>
      <c r="AE140" s="34">
        <f t="shared" si="184"/>
        <v>3.453860831264393</v>
      </c>
      <c r="AF140" s="34">
        <f t="shared" si="185"/>
        <v>0.77436111787899964</v>
      </c>
      <c r="AG140" s="34">
        <f t="shared" si="186"/>
        <v>1.0972645871210024E-2</v>
      </c>
      <c r="AH140" s="34">
        <f t="shared" si="187"/>
        <v>1.6585257215647332E-2</v>
      </c>
      <c r="AI140" s="34">
        <f t="shared" si="188"/>
        <v>0.11916151018926777</v>
      </c>
      <c r="AJ140" s="34">
        <f t="shared" si="189"/>
        <v>6.8410965095609413E-2</v>
      </c>
      <c r="AK140" s="12">
        <f t="shared" si="190"/>
        <v>0</v>
      </c>
      <c r="AL140" s="12"/>
      <c r="AM140" s="6"/>
      <c r="AN140" s="6"/>
    </row>
    <row r="141" spans="1:40" ht="15.5" x14ac:dyDescent="0.35">
      <c r="A141" s="5" t="s">
        <v>19</v>
      </c>
      <c r="E141" s="1">
        <f>+E34/E138</f>
        <v>0.8521884707405154</v>
      </c>
      <c r="F141" s="1"/>
      <c r="G141" s="1">
        <f>+G34/G138</f>
        <v>0.86936931189208155</v>
      </c>
      <c r="H141" s="1"/>
      <c r="I141" s="1">
        <f>+I34/I138</f>
        <v>4.3926543591573246</v>
      </c>
      <c r="J141" s="1"/>
      <c r="K141" s="1">
        <f>+K34/K138</f>
        <v>3.5053678735896061</v>
      </c>
      <c r="L141" s="1"/>
      <c r="M141" s="1">
        <f>+M34/M138</f>
        <v>0.77911412947586667</v>
      </c>
      <c r="N141" s="1"/>
      <c r="O141" s="1">
        <f>+O34/O138</f>
        <v>1.1310614760208731E-2</v>
      </c>
      <c r="P141" s="1"/>
      <c r="Q141" s="1">
        <f>+Q34/Q138</f>
        <v>1.705465814771763E-2</v>
      </c>
      <c r="R141" s="1"/>
      <c r="S141" s="1">
        <f>+S34/S138</f>
        <v>0.12256416039348525</v>
      </c>
      <c r="T141" s="1"/>
      <c r="U141" s="1">
        <f>+U34/U138</f>
        <v>7.019085284975575E-2</v>
      </c>
      <c r="V141" s="1"/>
      <c r="W141" s="1">
        <f>+W34/W138</f>
        <v>0</v>
      </c>
      <c r="X141" s="1">
        <f>+X34/X138</f>
        <v>0.45972823190267875</v>
      </c>
      <c r="AA141" s="5" t="s">
        <v>19</v>
      </c>
      <c r="AB141" s="34">
        <f t="shared" si="181"/>
        <v>0.8521884707405154</v>
      </c>
      <c r="AC141" s="34">
        <f t="shared" si="182"/>
        <v>0.86936931189208155</v>
      </c>
      <c r="AD141" s="34">
        <f t="shared" si="183"/>
        <v>4.3926543591573246</v>
      </c>
      <c r="AE141" s="34">
        <f t="shared" si="184"/>
        <v>3.5053678735896061</v>
      </c>
      <c r="AF141" s="34">
        <f t="shared" si="185"/>
        <v>0.77911412947586667</v>
      </c>
      <c r="AG141" s="34">
        <f t="shared" si="186"/>
        <v>1.1310614760208731E-2</v>
      </c>
      <c r="AH141" s="34">
        <f t="shared" si="187"/>
        <v>1.705465814771763E-2</v>
      </c>
      <c r="AI141" s="34">
        <f t="shared" si="188"/>
        <v>0.12256416039348525</v>
      </c>
      <c r="AJ141" s="34">
        <f t="shared" si="189"/>
        <v>7.019085284975575E-2</v>
      </c>
      <c r="AK141" s="12">
        <f t="shared" si="190"/>
        <v>0</v>
      </c>
      <c r="AL141" s="12"/>
      <c r="AM141" s="6"/>
      <c r="AN141" s="6"/>
    </row>
    <row r="142" spans="1:40" ht="15.5" x14ac:dyDescent="0.35">
      <c r="A142" s="5" t="s">
        <v>177</v>
      </c>
      <c r="E142" s="1">
        <f>+E141-E35</f>
        <v>3.5409783348020585E-2</v>
      </c>
      <c r="F142" s="1"/>
      <c r="G142" s="1">
        <f>+G141-G35</f>
        <v>3.5482745435186147E-2</v>
      </c>
      <c r="H142" s="1"/>
      <c r="I142" s="1">
        <f>+I141-I35</f>
        <v>0.16375972244440273</v>
      </c>
      <c r="J142" s="1"/>
      <c r="K142" s="1">
        <f>+K141-K35</f>
        <v>5.1507042325213082E-2</v>
      </c>
      <c r="L142" s="1"/>
      <c r="M142" s="1">
        <f>+M141-M35</f>
        <v>4.7530115968670295E-3</v>
      </c>
      <c r="N142" s="1"/>
      <c r="O142" s="1">
        <f>+O141-O35</f>
        <v>3.3796888899870724E-4</v>
      </c>
      <c r="P142" s="1"/>
      <c r="Q142" s="1">
        <f>+Q141-Q35</f>
        <v>4.6940093207029771E-4</v>
      </c>
      <c r="R142" s="1"/>
      <c r="S142" s="1">
        <f>+S141-S35</f>
        <v>3.4026502042174833E-3</v>
      </c>
      <c r="T142" s="1"/>
      <c r="U142" s="1">
        <f>+U141-U35</f>
        <v>1.7798877541463365E-3</v>
      </c>
      <c r="V142" s="1"/>
      <c r="W142" s="1">
        <f>+W141-W35</f>
        <v>0</v>
      </c>
      <c r="X142" s="1">
        <f>+X141-X35</f>
        <v>0.45972823190267875</v>
      </c>
      <c r="AA142" s="5" t="s">
        <v>20</v>
      </c>
      <c r="AB142" s="34">
        <f t="shared" si="181"/>
        <v>3.5409783348020585E-2</v>
      </c>
      <c r="AC142" s="34">
        <f t="shared" si="182"/>
        <v>3.5482745435186147E-2</v>
      </c>
      <c r="AD142" s="34">
        <f t="shared" si="183"/>
        <v>0.16375972244440273</v>
      </c>
      <c r="AE142" s="34">
        <f t="shared" si="184"/>
        <v>5.1507042325213082E-2</v>
      </c>
      <c r="AF142" s="34">
        <f t="shared" si="185"/>
        <v>4.7530115968670295E-3</v>
      </c>
      <c r="AG142" s="34">
        <f t="shared" si="186"/>
        <v>3.3796888899870724E-4</v>
      </c>
      <c r="AH142" s="34">
        <f t="shared" si="187"/>
        <v>4.6940093207029771E-4</v>
      </c>
      <c r="AI142" s="34">
        <f t="shared" si="188"/>
        <v>3.4026502042174833E-3</v>
      </c>
      <c r="AJ142" s="34">
        <f t="shared" si="189"/>
        <v>1.7798877541463365E-3</v>
      </c>
      <c r="AK142" s="12">
        <f t="shared" si="190"/>
        <v>0</v>
      </c>
      <c r="AL142" s="12"/>
      <c r="AM142" s="6"/>
      <c r="AN142" s="6"/>
    </row>
    <row r="143" spans="1:40" ht="15.5" x14ac:dyDescent="0.35">
      <c r="A143" s="5" t="s">
        <v>21</v>
      </c>
      <c r="E143" s="3">
        <f>+E43</f>
        <v>605.72798500260205</v>
      </c>
      <c r="F143" s="1"/>
      <c r="G143" s="3">
        <f>+G43</f>
        <v>274.00968101769433</v>
      </c>
      <c r="H143" s="1"/>
      <c r="I143" s="3">
        <f>+I43</f>
        <v>17.994828920180954</v>
      </c>
      <c r="J143" s="1"/>
      <c r="K143" s="3">
        <f>+K43</f>
        <v>19.639728841529973</v>
      </c>
      <c r="L143" s="1"/>
      <c r="M143" s="3">
        <f>+M43</f>
        <v>4.7046037834477277</v>
      </c>
      <c r="N143" s="1"/>
      <c r="O143" s="3">
        <f>+O43</f>
        <v>537.76029729916502</v>
      </c>
      <c r="P143" s="1"/>
      <c r="Q143" s="3">
        <f>+Q43</f>
        <v>262.40362553546856</v>
      </c>
      <c r="R143" s="1"/>
      <c r="S143" s="3">
        <f>+S43</f>
        <v>8.4847962263217429</v>
      </c>
      <c r="T143" s="1"/>
      <c r="U143" s="3">
        <f>+U43</f>
        <v>2.6823496048100974</v>
      </c>
      <c r="V143" s="1"/>
      <c r="W143" s="3">
        <f>+W43</f>
        <v>0</v>
      </c>
      <c r="X143" s="3">
        <f>+X43</f>
        <v>1733.4078962312205</v>
      </c>
      <c r="Y143" s="3">
        <f>SUM(E143:W143)</f>
        <v>1733.4078962312203</v>
      </c>
      <c r="AA143" s="5" t="s">
        <v>21</v>
      </c>
      <c r="AB143" s="12">
        <f t="shared" si="181"/>
        <v>605.72798500260205</v>
      </c>
      <c r="AC143" s="12">
        <f t="shared" si="182"/>
        <v>274.00968101769433</v>
      </c>
      <c r="AD143" s="12">
        <f t="shared" si="183"/>
        <v>17.994828920180954</v>
      </c>
      <c r="AE143" s="12">
        <f t="shared" si="184"/>
        <v>19.639728841529973</v>
      </c>
      <c r="AF143" s="12">
        <f t="shared" si="185"/>
        <v>4.7046037834477277</v>
      </c>
      <c r="AG143" s="12">
        <f t="shared" si="186"/>
        <v>537.76029729916502</v>
      </c>
      <c r="AH143" s="12">
        <f t="shared" si="187"/>
        <v>262.40362553546856</v>
      </c>
      <c r="AI143" s="12">
        <f t="shared" si="188"/>
        <v>8.4847962263217429</v>
      </c>
      <c r="AJ143" s="12">
        <f t="shared" si="189"/>
        <v>2.6823496048100974</v>
      </c>
      <c r="AK143" s="12">
        <f t="shared" si="190"/>
        <v>0</v>
      </c>
      <c r="AL143" s="12">
        <f t="shared" si="190"/>
        <v>1733.4078962312205</v>
      </c>
      <c r="AM143" s="6"/>
      <c r="AN143" s="6"/>
    </row>
    <row r="144" spans="1:40" ht="15.5" x14ac:dyDescent="0.35">
      <c r="A144" s="5" t="s">
        <v>22</v>
      </c>
      <c r="E144" s="3">
        <f>+E112+E96+E83+E125+E107</f>
        <v>110.68955609529252</v>
      </c>
      <c r="G144" s="3">
        <f>+G112+G96+G83+G125+G107</f>
        <v>71.877483608269401</v>
      </c>
      <c r="I144" s="3">
        <f>+I112+I96+I83+I125+I107</f>
        <v>7.0533471534557792</v>
      </c>
      <c r="K144" s="3">
        <f>+K112+K96+K83+K125+K107</f>
        <v>15.993132591180876</v>
      </c>
      <c r="M144" s="3">
        <f>+M112+M96+M83+M125+M107</f>
        <v>4.9331311274996823</v>
      </c>
      <c r="O144" s="3">
        <f>+O112+O96+O83+O125+O107</f>
        <v>150.19714415799965</v>
      </c>
      <c r="Q144" s="3">
        <f>+Q112+Q96+Q83+Q125+Q107</f>
        <v>56.220685102043134</v>
      </c>
      <c r="S144" s="3">
        <f>+S112+S96+S83+S125+S107</f>
        <v>1.8524895251116971</v>
      </c>
      <c r="U144" s="3">
        <f>+U112+U96+U83+U125+U107</f>
        <v>0</v>
      </c>
      <c r="W144" s="3">
        <f>+W112+W96+W83+W125+W107</f>
        <v>0</v>
      </c>
      <c r="X144" s="3">
        <f>+X112+X96+X83+X125+X107</f>
        <v>418.81696936085268</v>
      </c>
      <c r="AA144" s="5" t="s">
        <v>22</v>
      </c>
      <c r="AB144" s="12">
        <f t="shared" si="181"/>
        <v>110.68955609529252</v>
      </c>
      <c r="AC144" s="12">
        <f t="shared" si="182"/>
        <v>71.877483608269401</v>
      </c>
      <c r="AD144" s="12">
        <f t="shared" si="183"/>
        <v>7.0533471534557792</v>
      </c>
      <c r="AE144" s="12">
        <f t="shared" si="184"/>
        <v>15.993132591180876</v>
      </c>
      <c r="AF144" s="12">
        <f t="shared" si="185"/>
        <v>4.9331311274996823</v>
      </c>
      <c r="AG144" s="12">
        <f t="shared" si="186"/>
        <v>150.19714415799965</v>
      </c>
      <c r="AH144" s="12">
        <f t="shared" si="187"/>
        <v>56.220685102043134</v>
      </c>
      <c r="AI144" s="12">
        <f t="shared" si="188"/>
        <v>1.8524895251116971</v>
      </c>
      <c r="AJ144" s="12">
        <f t="shared" si="189"/>
        <v>0</v>
      </c>
      <c r="AK144" s="12">
        <f t="shared" si="190"/>
        <v>0</v>
      </c>
      <c r="AL144" s="12">
        <f t="shared" si="190"/>
        <v>418.81696936085268</v>
      </c>
      <c r="AM144" s="6"/>
      <c r="AN144" s="6"/>
    </row>
    <row r="145" spans="1:41" ht="15.5" x14ac:dyDescent="0.35">
      <c r="A145" s="5" t="s">
        <v>23</v>
      </c>
      <c r="E145" s="3">
        <f>+E43-E144</f>
        <v>495.03842890730954</v>
      </c>
      <c r="G145" s="3">
        <f>+G43-G144</f>
        <v>202.13219740942492</v>
      </c>
      <c r="I145" s="3">
        <f>+I43-I144</f>
        <v>10.941481766725175</v>
      </c>
      <c r="K145" s="3">
        <f>+K43-K144</f>
        <v>3.6465962503490967</v>
      </c>
      <c r="M145" s="3">
        <f>+M43-M144</f>
        <v>-0.22852734405195463</v>
      </c>
      <c r="O145" s="3">
        <f>+O43-O144</f>
        <v>387.56315314116534</v>
      </c>
      <c r="Q145" s="3">
        <f>+Q43-Q144</f>
        <v>206.18294043342541</v>
      </c>
      <c r="S145" s="3">
        <f>+S43-S144</f>
        <v>6.6323067012100463</v>
      </c>
      <c r="U145" s="3">
        <f>+U43-U144</f>
        <v>2.6823496048100974</v>
      </c>
      <c r="W145" s="3">
        <f>+W43-W144</f>
        <v>0</v>
      </c>
      <c r="X145" s="3">
        <f>+X43-X144</f>
        <v>1314.5909268703679</v>
      </c>
      <c r="AA145" s="5" t="s">
        <v>23</v>
      </c>
      <c r="AB145" s="12">
        <f t="shared" si="181"/>
        <v>495.03842890730954</v>
      </c>
      <c r="AC145" s="12">
        <f t="shared" si="182"/>
        <v>202.13219740942492</v>
      </c>
      <c r="AD145" s="12">
        <f t="shared" si="183"/>
        <v>10.941481766725175</v>
      </c>
      <c r="AE145" s="12">
        <f t="shared" si="184"/>
        <v>3.6465962503490967</v>
      </c>
      <c r="AF145" s="12">
        <f t="shared" si="185"/>
        <v>-0.22852734405195463</v>
      </c>
      <c r="AG145" s="12">
        <f t="shared" si="186"/>
        <v>387.56315314116534</v>
      </c>
      <c r="AH145" s="12">
        <f t="shared" si="187"/>
        <v>206.18294043342541</v>
      </c>
      <c r="AI145" s="12">
        <f t="shared" si="188"/>
        <v>6.6323067012100463</v>
      </c>
      <c r="AJ145" s="12">
        <f t="shared" si="189"/>
        <v>2.6823496048100974</v>
      </c>
      <c r="AK145" s="12">
        <f t="shared" si="190"/>
        <v>0</v>
      </c>
      <c r="AL145" s="12">
        <f t="shared" si="190"/>
        <v>1314.5909268703679</v>
      </c>
      <c r="AM145" s="6">
        <f>10*AL145/1000</f>
        <v>13.145909268703679</v>
      </c>
      <c r="AN145" s="6">
        <f>5*AL145/1000</f>
        <v>6.5729546343518397</v>
      </c>
    </row>
    <row r="146" spans="1:41" ht="15.5" x14ac:dyDescent="0.35">
      <c r="A146" s="5" t="s">
        <v>178</v>
      </c>
      <c r="E146" s="16">
        <f>-E145/E143</f>
        <v>-0.81726194127415619</v>
      </c>
      <c r="G146" s="16">
        <f>-G145/G143</f>
        <v>-0.73768268573099105</v>
      </c>
      <c r="I146" s="16">
        <f>-I145/I143</f>
        <v>-0.60803477572684528</v>
      </c>
      <c r="K146" s="16">
        <f>-K145/K143</f>
        <v>-0.1856744703439103</v>
      </c>
      <c r="M146" s="16">
        <f>-M145/M143</f>
        <v>4.8575258315266746E-2</v>
      </c>
      <c r="O146" s="16">
        <f>-O145/O143</f>
        <v>-0.72069871109424333</v>
      </c>
      <c r="Q146" s="16">
        <f>-Q145/Q143</f>
        <v>-0.78574730060486941</v>
      </c>
      <c r="S146" s="16">
        <f>-S145/S143</f>
        <v>-0.78166953269132633</v>
      </c>
      <c r="U146" s="16">
        <f>-U145/U143</f>
        <v>-1</v>
      </c>
      <c r="W146" s="16"/>
      <c r="X146" s="16">
        <f>-X145/X143</f>
        <v>-0.7583852189254211</v>
      </c>
      <c r="AA146" s="5" t="s">
        <v>24</v>
      </c>
      <c r="AB146" s="33">
        <f t="shared" si="181"/>
        <v>-0.81726194127415619</v>
      </c>
      <c r="AC146" s="33">
        <f t="shared" si="182"/>
        <v>-0.73768268573099105</v>
      </c>
      <c r="AD146" s="33">
        <f t="shared" si="183"/>
        <v>-0.60803477572684528</v>
      </c>
      <c r="AE146" s="33">
        <f t="shared" si="184"/>
        <v>-0.1856744703439103</v>
      </c>
      <c r="AF146" s="33">
        <f t="shared" si="185"/>
        <v>4.8575258315266746E-2</v>
      </c>
      <c r="AG146" s="33">
        <f t="shared" si="186"/>
        <v>-0.72069871109424333</v>
      </c>
      <c r="AH146" s="33">
        <f t="shared" si="187"/>
        <v>-0.78574730060486941</v>
      </c>
      <c r="AI146" s="33">
        <f t="shared" si="188"/>
        <v>-0.78166953269132633</v>
      </c>
      <c r="AJ146" s="12">
        <f>+V146</f>
        <v>0</v>
      </c>
      <c r="AK146" s="12">
        <f t="shared" ref="AK146" si="192">+W146</f>
        <v>0</v>
      </c>
      <c r="AL146" s="33">
        <f>+X146</f>
        <v>-0.7583852189254211</v>
      </c>
      <c r="AM146" s="6"/>
      <c r="AN146" s="6"/>
    </row>
    <row r="147" spans="1:41" ht="15.5" x14ac:dyDescent="0.35">
      <c r="AB147" s="5"/>
      <c r="AM147" s="2">
        <f>+AM135+AM145</f>
        <v>17.188347078317619</v>
      </c>
      <c r="AN147" s="2">
        <f>+AN135+AN145</f>
        <v>8.5941735391588097</v>
      </c>
      <c r="AO147" s="2">
        <f>+AM147-AN147</f>
        <v>8.5941735391588097</v>
      </c>
    </row>
    <row r="148" spans="1:41" ht="15.5" x14ac:dyDescent="0.35">
      <c r="E148" s="4" t="s">
        <v>72</v>
      </c>
      <c r="F148" s="4"/>
      <c r="G148" s="4" t="s">
        <v>73</v>
      </c>
      <c r="H148" s="4"/>
      <c r="I148" s="4" t="s">
        <v>80</v>
      </c>
      <c r="J148" s="4"/>
      <c r="K148" s="4" t="s">
        <v>75</v>
      </c>
      <c r="L148" s="4"/>
      <c r="M148" s="4" t="s">
        <v>76</v>
      </c>
      <c r="N148" s="4"/>
      <c r="O148" s="4" t="s">
        <v>77</v>
      </c>
      <c r="P148" s="4"/>
      <c r="Q148" s="4" t="s">
        <v>78</v>
      </c>
      <c r="R148" s="4"/>
      <c r="S148" s="4" t="s">
        <v>79</v>
      </c>
      <c r="T148" s="4"/>
      <c r="U148" s="4" t="s">
        <v>81</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51</v>
      </c>
      <c r="AN148" s="4" t="s">
        <v>52</v>
      </c>
    </row>
    <row r="149" spans="1:41" ht="15.5" x14ac:dyDescent="0.35">
      <c r="A149" t="s">
        <v>25</v>
      </c>
      <c r="E149" s="6">
        <f>+E54</f>
        <v>52.798859825717869</v>
      </c>
      <c r="F149" s="6"/>
      <c r="G149" s="6">
        <f>+G54</f>
        <v>32.532146977044846</v>
      </c>
      <c r="H149" s="6"/>
      <c r="I149" s="6">
        <f>+I54</f>
        <v>0.99024100815314908</v>
      </c>
      <c r="J149" s="6"/>
      <c r="K149" s="6">
        <f>+K54</f>
        <v>1.2329654139552018</v>
      </c>
      <c r="L149" s="6"/>
      <c r="M149" s="6">
        <f>+M54</f>
        <v>0.96093082548947073</v>
      </c>
      <c r="N149" s="6"/>
      <c r="O149" s="6">
        <f>+O54</f>
        <v>33.898412950884257</v>
      </c>
      <c r="P149" s="6"/>
      <c r="Q149" s="6">
        <f>+Q54</f>
        <v>33.792880816237201</v>
      </c>
      <c r="R149" s="6"/>
      <c r="S149" s="6">
        <f>+S54</f>
        <v>2.4982054345280242</v>
      </c>
      <c r="T149" s="6"/>
      <c r="U149" s="6">
        <f>+U54</f>
        <v>0.55382549052149421</v>
      </c>
      <c r="V149" s="6"/>
      <c r="W149" s="6">
        <f>+W54</f>
        <v>11.762321590881047</v>
      </c>
      <c r="X149" s="6">
        <f>+X54</f>
        <v>171.02079033341252</v>
      </c>
      <c r="AA149" t="s">
        <v>25</v>
      </c>
      <c r="AB149" s="12">
        <f>+E149</f>
        <v>52.798859825717869</v>
      </c>
      <c r="AC149" s="12">
        <f>+G149</f>
        <v>32.532146977044846</v>
      </c>
      <c r="AD149" s="12">
        <f>+I149</f>
        <v>0.99024100815314908</v>
      </c>
      <c r="AE149" s="12">
        <f>+K149</f>
        <v>1.2329654139552018</v>
      </c>
      <c r="AF149" s="12">
        <f>+M149</f>
        <v>0.96093082548947073</v>
      </c>
      <c r="AG149" s="12">
        <f>+O149</f>
        <v>33.898412950884257</v>
      </c>
      <c r="AH149" s="12">
        <f>+Q149</f>
        <v>33.792880816237201</v>
      </c>
      <c r="AI149" s="12">
        <f>+S149</f>
        <v>2.4982054345280242</v>
      </c>
      <c r="AJ149" s="12">
        <f>+U149</f>
        <v>0.55382549052149421</v>
      </c>
      <c r="AK149" s="12">
        <f>+W149</f>
        <v>11.762321590881047</v>
      </c>
      <c r="AL149" s="12">
        <f>+X149</f>
        <v>171.02079033341252</v>
      </c>
      <c r="AM149" s="2">
        <f>+AL149</f>
        <v>171.02079033341252</v>
      </c>
      <c r="AN149" s="3">
        <f>+AL149</f>
        <v>171.02079033341252</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38.221300404092851</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24.599018852458912</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0.5504320006016159</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1.0298752270326377</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0.890840147070184</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23.291255032024715</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27.441243847480731</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1.9478189304684661</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0.52669380370702512</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10.065378644975791</v>
      </c>
      <c r="X150" s="2">
        <f>0.001*($C73*X73+$C74*X74+$C75*X75+$C76*X76+$C79*X79+$C80*X80+$C81*X81+$C82*X82+$C83*X83+$C84*X84+$C88*X88+$C89*X89+$C92*X92+$C93*X93+$C94*X94+$C95*X95+$C96*X96+$C97*X97+$C101*X101+$C102*X102+$C106*X106+$C107*X107+$C108*X108+$C109*X109+$C110*X110+$C111*X111+$C112*X112+$C113*X113+$N$2*($C117*X117+$C118*X118+$C121*X121+$C122*X122+$C123*X123+$C124*X124+$C125*X125+$C126*X126))</f>
        <v>128.56385688991296</v>
      </c>
      <c r="AA150" t="s">
        <v>26</v>
      </c>
      <c r="AB150" s="12">
        <f t="shared" ref="AB150:AB152" si="193">+E150</f>
        <v>38.221300404092851</v>
      </c>
      <c r="AC150" s="12">
        <f t="shared" ref="AC150:AC152" si="194">+G150</f>
        <v>24.599018852458912</v>
      </c>
      <c r="AD150" s="12">
        <f t="shared" ref="AD150:AD152" si="195">+I150</f>
        <v>0.5504320006016159</v>
      </c>
      <c r="AE150" s="12">
        <f t="shared" ref="AE150:AE152" si="196">+K150</f>
        <v>1.0298752270326377</v>
      </c>
      <c r="AF150" s="12">
        <f t="shared" ref="AF150:AF152" si="197">+M150</f>
        <v>0.890840147070184</v>
      </c>
      <c r="AG150" s="12">
        <f t="shared" ref="AG150:AG152" si="198">+O150</f>
        <v>23.291255032024715</v>
      </c>
      <c r="AH150" s="12">
        <f t="shared" ref="AH150:AH152" si="199">+Q150</f>
        <v>27.441243847480731</v>
      </c>
      <c r="AI150" s="12">
        <f t="shared" ref="AI150:AI152" si="200">+S150</f>
        <v>1.9478189304684661</v>
      </c>
      <c r="AJ150" s="12">
        <f t="shared" ref="AJ150:AJ152" si="201">+U150</f>
        <v>0.52669380370702512</v>
      </c>
      <c r="AK150" s="12">
        <f t="shared" ref="AK150:AK152" si="202">+W150</f>
        <v>10.065378644975791</v>
      </c>
      <c r="AL150" s="12">
        <f t="shared" ref="AL150:AL152" si="203">+X150</f>
        <v>128.56385688991296</v>
      </c>
      <c r="AM150" s="2">
        <f>+AL150+AO147</f>
        <v>137.15803042907177</v>
      </c>
      <c r="AN150" s="2">
        <f>+AL150+AM147</f>
        <v>145.75220396823056</v>
      </c>
    </row>
    <row r="151" spans="1:41" ht="15.5" x14ac:dyDescent="0.35">
      <c r="A151" t="s">
        <v>35</v>
      </c>
      <c r="E151" s="2">
        <f>+E150-E149</f>
        <v>-14.577559421625018</v>
      </c>
      <c r="F151" s="2"/>
      <c r="G151" s="2">
        <f t="shared" ref="G151:W151" si="204">+G150-G149</f>
        <v>-7.9331281245859344</v>
      </c>
      <c r="H151" s="2"/>
      <c r="I151" s="2">
        <f t="shared" ref="I151" si="205">+I150-I149</f>
        <v>-0.43980900755153318</v>
      </c>
      <c r="J151" s="2"/>
      <c r="K151" s="2">
        <f t="shared" ref="K151" si="206">+K150-K149</f>
        <v>-0.20309018692256409</v>
      </c>
      <c r="L151" s="2"/>
      <c r="M151" s="2">
        <f t="shared" si="204"/>
        <v>-7.0090678419286734E-2</v>
      </c>
      <c r="N151" s="2"/>
      <c r="O151" s="2">
        <f t="shared" si="204"/>
        <v>-10.607157918859542</v>
      </c>
      <c r="P151" s="2"/>
      <c r="Q151" s="2">
        <f t="shared" si="204"/>
        <v>-6.3516369687564698</v>
      </c>
      <c r="R151" s="2"/>
      <c r="S151" s="2">
        <f t="shared" si="204"/>
        <v>-0.55038650405955813</v>
      </c>
      <c r="T151" s="2"/>
      <c r="U151" s="2">
        <f t="shared" si="204"/>
        <v>-2.7131686814469091E-2</v>
      </c>
      <c r="V151" s="2"/>
      <c r="W151" s="2">
        <f t="shared" si="204"/>
        <v>-1.6969429459052563</v>
      </c>
      <c r="X151" s="3">
        <f>SUM(E151:W151)</f>
        <v>-42.456933443499629</v>
      </c>
      <c r="AA151" t="s">
        <v>27</v>
      </c>
      <c r="AB151" s="12">
        <f t="shared" si="193"/>
        <v>-14.577559421625018</v>
      </c>
      <c r="AC151" s="12">
        <f t="shared" si="194"/>
        <v>-7.9331281245859344</v>
      </c>
      <c r="AD151" s="12">
        <f t="shared" si="195"/>
        <v>-0.43980900755153318</v>
      </c>
      <c r="AE151" s="12">
        <f t="shared" si="196"/>
        <v>-0.20309018692256409</v>
      </c>
      <c r="AF151" s="12">
        <f t="shared" si="197"/>
        <v>-7.0090678419286734E-2</v>
      </c>
      <c r="AG151" s="12">
        <f t="shared" si="198"/>
        <v>-10.607157918859542</v>
      </c>
      <c r="AH151" s="12">
        <f t="shared" si="199"/>
        <v>-6.3516369687564698</v>
      </c>
      <c r="AI151" s="12">
        <f t="shared" si="200"/>
        <v>-0.55038650405955813</v>
      </c>
      <c r="AJ151" s="12">
        <f t="shared" si="201"/>
        <v>-2.7131686814469091E-2</v>
      </c>
      <c r="AK151" s="12">
        <f t="shared" si="202"/>
        <v>-1.6969429459052563</v>
      </c>
      <c r="AL151" s="12">
        <f t="shared" si="203"/>
        <v>-42.456933443499629</v>
      </c>
      <c r="AM151" s="2">
        <f>+AM150-AM149</f>
        <v>-33.862759904340749</v>
      </c>
      <c r="AN151" s="2">
        <f>+AN150-AN149</f>
        <v>-25.26858636518196</v>
      </c>
    </row>
    <row r="152" spans="1:41" ht="15.5" x14ac:dyDescent="0.35">
      <c r="A152" t="s">
        <v>28</v>
      </c>
      <c r="E152" s="2">
        <f>100*E151/E149</f>
        <v>-27.609610263826976</v>
      </c>
      <c r="F152" s="2"/>
      <c r="G152" s="2">
        <f>100*G151/G149</f>
        <v>-24.38550437566775</v>
      </c>
      <c r="H152" s="2"/>
      <c r="I152" s="2">
        <f>100*I151/I149</f>
        <v>-44.414339936476665</v>
      </c>
      <c r="J152" s="2"/>
      <c r="K152" s="2">
        <f>100*K151/K149</f>
        <v>-16.471685630749015</v>
      </c>
      <c r="L152" s="2"/>
      <c r="M152" s="2">
        <f>100*M151/M149</f>
        <v>-7.2940399620945184</v>
      </c>
      <c r="N152" s="2"/>
      <c r="O152" s="2">
        <f>100*O151/O149</f>
        <v>-31.291016291023293</v>
      </c>
      <c r="P152" s="2"/>
      <c r="Q152" s="2">
        <f>100*Q151/Q149</f>
        <v>-18.79578424608464</v>
      </c>
      <c r="R152" s="2"/>
      <c r="S152" s="2">
        <f>100*S151/S149</f>
        <v>-22.031274788397873</v>
      </c>
      <c r="T152" s="2"/>
      <c r="U152" s="2">
        <f>100*U151/U149</f>
        <v>-4.8989595601533802</v>
      </c>
      <c r="V152" s="2"/>
      <c r="W152" s="2">
        <f>100*W151/W149</f>
        <v>-14.426938872516818</v>
      </c>
      <c r="X152" s="2">
        <f t="shared" ref="X152" si="207">100*X151/X149</f>
        <v>-24.825597730385866</v>
      </c>
      <c r="AA152" t="s">
        <v>28</v>
      </c>
      <c r="AB152" s="6">
        <f t="shared" si="193"/>
        <v>-27.609610263826976</v>
      </c>
      <c r="AC152" s="6">
        <f t="shared" si="194"/>
        <v>-24.38550437566775</v>
      </c>
      <c r="AD152" s="6">
        <f t="shared" si="195"/>
        <v>-44.414339936476665</v>
      </c>
      <c r="AE152" s="6">
        <f t="shared" si="196"/>
        <v>-16.471685630749015</v>
      </c>
      <c r="AF152" s="6">
        <f t="shared" si="197"/>
        <v>-7.2940399620945184</v>
      </c>
      <c r="AG152" s="6">
        <f t="shared" si="198"/>
        <v>-31.291016291023293</v>
      </c>
      <c r="AH152" s="6">
        <f t="shared" si="199"/>
        <v>-18.79578424608464</v>
      </c>
      <c r="AI152" s="6">
        <f t="shared" si="200"/>
        <v>-22.031274788397873</v>
      </c>
      <c r="AJ152" s="6">
        <f t="shared" si="201"/>
        <v>-4.8989595601533802</v>
      </c>
      <c r="AK152" s="6">
        <f t="shared" si="202"/>
        <v>-14.426938872516818</v>
      </c>
      <c r="AL152" s="6">
        <f t="shared" si="203"/>
        <v>-24.825597730385866</v>
      </c>
      <c r="AM152" s="2">
        <f>100*AM151/AM149</f>
        <v>-19.80037622228491</v>
      </c>
      <c r="AN152" s="2">
        <f>100*AN151/AN149</f>
        <v>-14.775154714184014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F6DC8-C2B0-4C44-9635-A59CD46EB611}">
  <dimension ref="A2:AZ152"/>
  <sheetViews>
    <sheetView zoomScale="50" zoomScaleNormal="50" workbookViewId="0">
      <selection activeCell="O3" sqref="O3"/>
    </sheetView>
  </sheetViews>
  <sheetFormatPr defaultRowHeight="14.5" x14ac:dyDescent="0.35"/>
  <cols>
    <col min="1" max="1" width="67.81640625" customWidth="1"/>
    <col min="27" max="27" width="68.36328125" customWidth="1"/>
  </cols>
  <sheetData>
    <row r="2" spans="1:25" x14ac:dyDescent="0.35">
      <c r="N2">
        <f>+Koko_maa!N1</f>
        <v>0</v>
      </c>
      <c r="O2" t="s">
        <v>186</v>
      </c>
    </row>
    <row r="3" spans="1:25" x14ac:dyDescent="0.35">
      <c r="A3" s="8" t="s">
        <v>64</v>
      </c>
      <c r="O3" t="s">
        <v>304</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72</v>
      </c>
    </row>
    <row r="7" spans="1:25" ht="15.5" x14ac:dyDescent="0.35">
      <c r="A7" s="4" t="s">
        <v>73</v>
      </c>
    </row>
    <row r="8" spans="1:25" ht="15.5" x14ac:dyDescent="0.35">
      <c r="A8" s="4" t="s">
        <v>74</v>
      </c>
    </row>
    <row r="9" spans="1:25" ht="15.5" x14ac:dyDescent="0.35">
      <c r="A9" s="4" t="s">
        <v>75</v>
      </c>
    </row>
    <row r="10" spans="1:25" ht="15.5" x14ac:dyDescent="0.35">
      <c r="A10" s="4" t="s">
        <v>76</v>
      </c>
    </row>
    <row r="11" spans="1:25" ht="15.5" x14ac:dyDescent="0.35">
      <c r="A11" s="4" t="s">
        <v>77</v>
      </c>
    </row>
    <row r="12" spans="1:25" ht="15.5" x14ac:dyDescent="0.35">
      <c r="A12" s="4" t="s">
        <v>78</v>
      </c>
      <c r="F12" s="9"/>
    </row>
    <row r="13" spans="1:25" ht="15.5" x14ac:dyDescent="0.35">
      <c r="A13" s="4" t="s">
        <v>79</v>
      </c>
    </row>
    <row r="14" spans="1:25" ht="15.5" x14ac:dyDescent="0.35">
      <c r="A14" s="22"/>
      <c r="B14" s="24"/>
      <c r="C14" s="24"/>
      <c r="D14" s="24"/>
      <c r="E14" s="22" t="s">
        <v>72</v>
      </c>
      <c r="F14" s="22" t="s">
        <v>73</v>
      </c>
      <c r="G14" s="22" t="s">
        <v>80</v>
      </c>
      <c r="H14" s="22" t="s">
        <v>75</v>
      </c>
      <c r="I14" s="22" t="s">
        <v>76</v>
      </c>
      <c r="J14" s="22" t="s">
        <v>77</v>
      </c>
      <c r="K14" s="22" t="s">
        <v>78</v>
      </c>
      <c r="L14" s="22" t="s">
        <v>79</v>
      </c>
      <c r="M14" s="22" t="s">
        <v>81</v>
      </c>
      <c r="N14" s="22" t="s">
        <v>9</v>
      </c>
      <c r="O14" s="24"/>
    </row>
    <row r="15" spans="1:25" ht="15.5" x14ac:dyDescent="0.35">
      <c r="A15" s="22" t="s">
        <v>82</v>
      </c>
      <c r="B15" s="24"/>
      <c r="C15" s="24"/>
      <c r="D15" s="24"/>
      <c r="E15" s="53">
        <v>49955.149999999972</v>
      </c>
      <c r="F15" s="53">
        <v>27244.607999999989</v>
      </c>
      <c r="G15" s="53">
        <v>5412.3999999999987</v>
      </c>
      <c r="H15" s="53">
        <v>851.21399999999994</v>
      </c>
      <c r="I15" s="53">
        <v>593.21999999999991</v>
      </c>
      <c r="J15" s="53">
        <v>336.46</v>
      </c>
      <c r="K15" s="53">
        <v>510.23599999999999</v>
      </c>
      <c r="L15" s="53">
        <v>326.01600000000002</v>
      </c>
      <c r="M15" s="53">
        <v>0</v>
      </c>
      <c r="N15" s="54">
        <v>0</v>
      </c>
      <c r="O15" s="26">
        <f t="shared" ref="O15:O19" si="0">SUM(E15:N15)</f>
        <v>85229.30399999996</v>
      </c>
    </row>
    <row r="16" spans="1:25" ht="15.5" x14ac:dyDescent="0.35">
      <c r="A16" s="55" t="s">
        <v>65</v>
      </c>
      <c r="B16" s="26"/>
      <c r="C16" s="26"/>
      <c r="D16" s="26"/>
      <c r="E16" s="26">
        <v>50718.492887898683</v>
      </c>
      <c r="F16" s="26">
        <v>22888.625615618894</v>
      </c>
      <c r="G16" s="26">
        <v>1638.0231728207332</v>
      </c>
      <c r="H16" s="26">
        <v>323.00468039893684</v>
      </c>
      <c r="I16" s="26">
        <v>810.24429351932986</v>
      </c>
      <c r="J16" s="26">
        <v>27475.197611429918</v>
      </c>
      <c r="K16" s="26">
        <v>27655.299209826306</v>
      </c>
      <c r="L16" s="26">
        <v>1724.6898203131802</v>
      </c>
      <c r="M16" s="26">
        <v>465.84717654260993</v>
      </c>
      <c r="N16" s="26">
        <v>5785.3461132891025</v>
      </c>
      <c r="O16" s="26">
        <f t="shared" si="0"/>
        <v>139484.77058165768</v>
      </c>
    </row>
    <row r="17" spans="1:22" ht="15.5" x14ac:dyDescent="0.35">
      <c r="A17" s="56" t="s">
        <v>83</v>
      </c>
      <c r="B17" s="26"/>
      <c r="C17" s="26"/>
      <c r="D17" s="26"/>
      <c r="E17" s="26">
        <v>3086.2646265232115</v>
      </c>
      <c r="F17" s="26">
        <v>1386.0050125632117</v>
      </c>
      <c r="G17" s="26">
        <v>148.49939638302726</v>
      </c>
      <c r="H17" s="26">
        <v>9.5032443481512754</v>
      </c>
      <c r="I17" s="26">
        <v>39.793000714795951</v>
      </c>
      <c r="J17" s="26">
        <v>1834.76596374465</v>
      </c>
      <c r="K17" s="26">
        <v>1459.2241033458442</v>
      </c>
      <c r="L17" s="26">
        <v>65.303426825066239</v>
      </c>
      <c r="M17" s="26">
        <v>20.510133685868077</v>
      </c>
      <c r="N17" s="26">
        <v>307.54068009790626</v>
      </c>
      <c r="O17" s="26">
        <f t="shared" si="0"/>
        <v>8357.4095882317306</v>
      </c>
    </row>
    <row r="18" spans="1:22" ht="15.5" x14ac:dyDescent="0.35">
      <c r="A18" s="56" t="s">
        <v>84</v>
      </c>
      <c r="B18" s="26"/>
      <c r="C18" s="26"/>
      <c r="D18" s="26"/>
      <c r="E18" s="26">
        <v>2031.6403622846226</v>
      </c>
      <c r="F18" s="53">
        <v>1022.1144789018284</v>
      </c>
      <c r="G18" s="26">
        <v>70.44337822789582</v>
      </c>
      <c r="H18" s="26">
        <v>2.3646206165359143</v>
      </c>
      <c r="I18" s="26">
        <v>21.309214973583753</v>
      </c>
      <c r="J18" s="26">
        <v>764.14068773990789</v>
      </c>
      <c r="K18" s="26">
        <v>964.37321673486576</v>
      </c>
      <c r="L18" s="26">
        <v>46.099789263768244</v>
      </c>
      <c r="M18" s="26">
        <v>19.085582603620217</v>
      </c>
      <c r="N18" s="26">
        <v>227.2392197464693</v>
      </c>
      <c r="O18" s="26">
        <f t="shared" si="0"/>
        <v>5168.8105510930973</v>
      </c>
    </row>
    <row r="19" spans="1:22" ht="15.5" x14ac:dyDescent="0.35">
      <c r="A19" s="56" t="s">
        <v>85</v>
      </c>
      <c r="B19" s="26"/>
      <c r="C19" s="26"/>
      <c r="D19" s="26"/>
      <c r="E19" s="26">
        <v>5492.8141864843437</v>
      </c>
      <c r="F19" s="53">
        <v>3534.8627446513956</v>
      </c>
      <c r="G19" s="26">
        <v>149.60339800465101</v>
      </c>
      <c r="H19" s="26">
        <v>6.920344351132008</v>
      </c>
      <c r="I19" s="26">
        <v>51.646109243589848</v>
      </c>
      <c r="J19" s="26">
        <v>1692.0538823878476</v>
      </c>
      <c r="K19" s="26">
        <v>2328.7900684024589</v>
      </c>
      <c r="L19" s="26">
        <v>72.511597003271888</v>
      </c>
      <c r="M19" s="26">
        <v>43.877275101255194</v>
      </c>
      <c r="N19" s="26">
        <v>347.12212432216279</v>
      </c>
      <c r="O19" s="26">
        <f t="shared" si="0"/>
        <v>13720.201729952105</v>
      </c>
    </row>
    <row r="20" spans="1:22" ht="15.5" x14ac:dyDescent="0.35">
      <c r="A20" s="55" t="s">
        <v>66</v>
      </c>
      <c r="B20" s="26"/>
      <c r="C20" s="26"/>
      <c r="D20" s="26"/>
      <c r="E20" s="26">
        <f>E17*$N$2+E18+E19</f>
        <v>7524.4545487689666</v>
      </c>
      <c r="F20" s="26">
        <f t="shared" ref="F20:O20" si="1">F17*$N$2+F18+F19</f>
        <v>4556.9772235532237</v>
      </c>
      <c r="G20" s="26">
        <f t="shared" si="1"/>
        <v>220.04677623254685</v>
      </c>
      <c r="H20" s="26">
        <f t="shared" si="1"/>
        <v>9.2849649676679213</v>
      </c>
      <c r="I20" s="26">
        <f t="shared" si="1"/>
        <v>72.955324217173597</v>
      </c>
      <c r="J20" s="26">
        <f t="shared" si="1"/>
        <v>2456.1945701277555</v>
      </c>
      <c r="K20" s="26">
        <f t="shared" si="1"/>
        <v>3293.1632851373247</v>
      </c>
      <c r="L20" s="26">
        <f t="shared" si="1"/>
        <v>118.61138626704013</v>
      </c>
      <c r="M20" s="26">
        <f t="shared" si="1"/>
        <v>62.962857704875411</v>
      </c>
      <c r="N20" s="26">
        <f t="shared" si="1"/>
        <v>574.36134406863209</v>
      </c>
      <c r="O20" s="26">
        <f t="shared" si="1"/>
        <v>18889.012281045201</v>
      </c>
      <c r="P20" s="3">
        <f t="shared" ref="P20" si="2">SUM(E20:N20)</f>
        <v>18889.012281045205</v>
      </c>
    </row>
    <row r="21" spans="1:22" ht="15.5" x14ac:dyDescent="0.35">
      <c r="A21" s="55" t="s">
        <v>67</v>
      </c>
      <c r="B21" s="26"/>
      <c r="C21" s="26"/>
      <c r="D21" s="26"/>
      <c r="E21" s="26">
        <v>2052.1032753473487</v>
      </c>
      <c r="F21" s="26">
        <v>1205.0973101757329</v>
      </c>
      <c r="G21" s="26">
        <v>111.61504982710628</v>
      </c>
      <c r="H21" s="26">
        <v>7.0708398571401796</v>
      </c>
      <c r="I21" s="26">
        <v>9.7942970388666737</v>
      </c>
      <c r="J21" s="26">
        <v>1002.7078725875754</v>
      </c>
      <c r="K21" s="26">
        <v>687.01930672076639</v>
      </c>
      <c r="L21" s="26">
        <v>5.3873609885792888</v>
      </c>
      <c r="M21" s="26">
        <v>4.9861841241037583E-2</v>
      </c>
      <c r="N21" s="26">
        <v>0</v>
      </c>
      <c r="O21" s="26">
        <v>5080.845174384358</v>
      </c>
      <c r="P21" s="3">
        <f>SUM(E21:N21)</f>
        <v>5080.845174384358</v>
      </c>
      <c r="T21">
        <v>12</v>
      </c>
      <c r="U21">
        <v>270</v>
      </c>
      <c r="V21">
        <f>+T21*U21</f>
        <v>3240</v>
      </c>
    </row>
    <row r="22" spans="1:22" ht="15.5" x14ac:dyDescent="0.35">
      <c r="A22" s="55" t="s">
        <v>68</v>
      </c>
      <c r="B22" s="26"/>
      <c r="C22" s="26"/>
      <c r="D22" s="26"/>
      <c r="E22" s="26">
        <v>5184.7077787799135</v>
      </c>
      <c r="F22" s="26">
        <v>3092.2317264058915</v>
      </c>
      <c r="G22" s="26">
        <v>85.790229142815988</v>
      </c>
      <c r="H22" s="26">
        <v>1.0278097793696226</v>
      </c>
      <c r="I22" s="26">
        <v>56.924789494674506</v>
      </c>
      <c r="J22" s="26">
        <v>1029.1724846200791</v>
      </c>
      <c r="K22" s="26">
        <v>2093.8464025943258</v>
      </c>
      <c r="L22" s="26">
        <v>75.519458728811458</v>
      </c>
      <c r="M22" s="26">
        <v>7.1091103548555239</v>
      </c>
      <c r="N22" s="26">
        <v>0</v>
      </c>
      <c r="O22" s="26">
        <v>11626.329789900738</v>
      </c>
      <c r="P22" s="3">
        <f>SUM(E22:N22)</f>
        <v>11626.329789900738</v>
      </c>
    </row>
    <row r="23" spans="1:22" ht="15.5" x14ac:dyDescent="0.35">
      <c r="A23" s="55" t="s">
        <v>86</v>
      </c>
      <c r="B23" s="26"/>
      <c r="C23" s="26"/>
      <c r="D23" s="26"/>
      <c r="E23" s="26">
        <v>190.00595797341043</v>
      </c>
      <c r="F23" s="26">
        <v>222.09808894390753</v>
      </c>
      <c r="G23" s="26">
        <v>13.626690107677289</v>
      </c>
      <c r="H23" s="26">
        <v>1.4259943009001512E-2</v>
      </c>
      <c r="I23" s="26">
        <v>2.0438361558127043</v>
      </c>
      <c r="J23" s="26">
        <v>239.98834884499496</v>
      </c>
      <c r="K23" s="26">
        <v>259.63684131955756</v>
      </c>
      <c r="L23" s="26">
        <v>4.1878486745415833</v>
      </c>
      <c r="M23" s="26">
        <v>0</v>
      </c>
      <c r="N23" s="26">
        <v>0</v>
      </c>
      <c r="O23" s="26">
        <v>931.60187196291099</v>
      </c>
      <c r="P23" s="3">
        <f>SUM(E23:N23)</f>
        <v>931.60187196291099</v>
      </c>
    </row>
    <row r="24" spans="1:22" ht="15.5" x14ac:dyDescent="0.35">
      <c r="A24" s="57" t="s">
        <v>87</v>
      </c>
      <c r="B24" s="27"/>
      <c r="C24" s="27"/>
      <c r="D24" s="27"/>
      <c r="E24" s="27">
        <v>23.949845581794474</v>
      </c>
      <c r="F24" s="27">
        <v>26.585222086703965</v>
      </c>
      <c r="G24" s="27">
        <v>20.445421023382888</v>
      </c>
      <c r="H24" s="27">
        <v>9.0242862451475787</v>
      </c>
      <c r="I24" s="27">
        <v>26.303950652633439</v>
      </c>
      <c r="J24" s="27">
        <v>20.966551121160236</v>
      </c>
      <c r="K24" s="27">
        <v>29.402426729028043</v>
      </c>
      <c r="L24" s="27">
        <v>31.366764594928441</v>
      </c>
      <c r="M24" s="27">
        <v>0</v>
      </c>
      <c r="N24" s="27">
        <v>13.793271577931975</v>
      </c>
      <c r="O24" s="27">
        <v>24.855161698048391</v>
      </c>
    </row>
    <row r="25" spans="1:22" ht="15.5" x14ac:dyDescent="0.35">
      <c r="A25" s="22" t="s">
        <v>88</v>
      </c>
      <c r="B25" s="24"/>
      <c r="C25" s="24"/>
      <c r="D25" s="24"/>
      <c r="E25" s="53">
        <v>3028.3137527449057</v>
      </c>
      <c r="F25" s="53">
        <v>1957.4256056379777</v>
      </c>
      <c r="G25" s="53">
        <v>88.799344708073946</v>
      </c>
      <c r="H25" s="53">
        <v>5.8004534418722189</v>
      </c>
      <c r="I25" s="53">
        <v>24.388731669292866</v>
      </c>
      <c r="J25" s="53">
        <v>1074.9584758358212</v>
      </c>
      <c r="K25" s="53">
        <v>1549.5095189073743</v>
      </c>
      <c r="L25" s="53">
        <v>77.821749534384068</v>
      </c>
      <c r="M25" s="26">
        <v>0</v>
      </c>
      <c r="N25" s="26">
        <v>186.26704764919197</v>
      </c>
      <c r="O25" s="26">
        <v>7993.2846801288952</v>
      </c>
      <c r="P25" s="3">
        <f>SUM(E25:N25)</f>
        <v>7993.2846801288952</v>
      </c>
    </row>
    <row r="26" spans="1:22" ht="15.5" x14ac:dyDescent="0.35">
      <c r="A26" s="22" t="s">
        <v>89</v>
      </c>
      <c r="B26" s="24"/>
      <c r="C26" s="24"/>
      <c r="D26" s="24"/>
      <c r="E26" s="53">
        <v>1315.5205157579007</v>
      </c>
      <c r="F26" s="53">
        <v>939.75111112573279</v>
      </c>
      <c r="G26" s="53">
        <v>30.587044587338095</v>
      </c>
      <c r="H26" s="53">
        <v>0.62451168339605334</v>
      </c>
      <c r="I26" s="53">
        <v>13.584967089439031</v>
      </c>
      <c r="J26" s="53">
        <v>354.76534224842459</v>
      </c>
      <c r="K26" s="53">
        <v>684.72079353491506</v>
      </c>
      <c r="L26" s="53">
        <v>22.744541936039479</v>
      </c>
      <c r="M26" s="53">
        <v>0</v>
      </c>
      <c r="N26" s="53">
        <v>47.879497314842574</v>
      </c>
      <c r="O26" s="26">
        <v>3410.1783252780283</v>
      </c>
      <c r="P26" s="3">
        <f t="shared" ref="P26:P29" si="3">SUM(E26:N26)</f>
        <v>3410.1783252780283</v>
      </c>
      <c r="Q26" s="3">
        <f>0.9*O25-O26</f>
        <v>3783.7778868379778</v>
      </c>
      <c r="R26" s="3">
        <f>+X60</f>
        <v>3401.6528794648329</v>
      </c>
      <c r="S26" s="3">
        <f>0.9*O25-R26</f>
        <v>3792.3033326511732</v>
      </c>
    </row>
    <row r="27" spans="1:22" ht="15.5" x14ac:dyDescent="0.35">
      <c r="A27" s="22" t="s">
        <v>90</v>
      </c>
      <c r="B27" s="24"/>
      <c r="C27" s="24"/>
      <c r="D27" s="24"/>
      <c r="E27" s="26">
        <v>4177.2936707264435</v>
      </c>
      <c r="F27" s="26">
        <v>2595.1116335256629</v>
      </c>
      <c r="G27" s="26">
        <v>119.01635341731291</v>
      </c>
      <c r="H27" s="26">
        <v>6.2958326677359544</v>
      </c>
      <c r="I27" s="26">
        <v>38.061142154150815</v>
      </c>
      <c r="J27" s="26">
        <v>1337.288540139423</v>
      </c>
      <c r="K27" s="26">
        <v>1644.0692748675438</v>
      </c>
      <c r="L27" s="26">
        <v>49.767055067232405</v>
      </c>
      <c r="M27" s="26">
        <v>43.877275101255194</v>
      </c>
      <c r="N27" s="26"/>
      <c r="O27" s="26">
        <v>10010.78077766676</v>
      </c>
      <c r="P27" s="3">
        <f t="shared" si="3"/>
        <v>10010.78077766676</v>
      </c>
    </row>
    <row r="28" spans="1:22" ht="15.5" x14ac:dyDescent="0.35">
      <c r="A28" s="55" t="s">
        <v>91</v>
      </c>
      <c r="B28" s="26"/>
      <c r="C28" s="26"/>
      <c r="D28" s="26"/>
      <c r="E28" s="58">
        <v>159.1</v>
      </c>
      <c r="F28" s="26">
        <v>66</v>
      </c>
      <c r="G28" s="26">
        <v>1.2</v>
      </c>
      <c r="H28" s="26">
        <v>0.5</v>
      </c>
      <c r="I28" s="26">
        <v>0</v>
      </c>
      <c r="J28" s="26">
        <v>147.6</v>
      </c>
      <c r="K28" s="26">
        <v>84.1</v>
      </c>
      <c r="L28" s="26">
        <v>6.4</v>
      </c>
      <c r="M28" s="26">
        <v>0</v>
      </c>
      <c r="N28" s="26">
        <v>42.9</v>
      </c>
      <c r="O28" s="26">
        <v>507.79999999999995</v>
      </c>
      <c r="P28" s="3">
        <f t="shared" si="3"/>
        <v>507.79999999999995</v>
      </c>
    </row>
    <row r="29" spans="1:22" ht="15.5" x14ac:dyDescent="0.35">
      <c r="A29" s="22" t="s">
        <v>92</v>
      </c>
      <c r="B29" s="24"/>
      <c r="C29" s="24"/>
      <c r="D29" s="24"/>
      <c r="E29" s="59">
        <v>2215.4641191710698</v>
      </c>
      <c r="F29" s="59">
        <v>1643.0297508759854</v>
      </c>
      <c r="G29" s="59">
        <v>95.617946106579836</v>
      </c>
      <c r="H29" s="59">
        <v>0</v>
      </c>
      <c r="I29" s="59">
        <v>5.0450030529734127</v>
      </c>
      <c r="J29" s="59">
        <v>691.01107886616887</v>
      </c>
      <c r="K29" s="59">
        <v>885.45296863448436</v>
      </c>
      <c r="L29" s="59">
        <v>14.444296807873522</v>
      </c>
      <c r="M29" s="59">
        <v>0</v>
      </c>
      <c r="N29" s="59">
        <v>127.25425075453683</v>
      </c>
      <c r="O29" s="26">
        <v>5677.3194142696721</v>
      </c>
      <c r="P29" s="3">
        <f t="shared" si="3"/>
        <v>5677.3194142696721</v>
      </c>
    </row>
    <row r="30" spans="1:22" ht="15.5" x14ac:dyDescent="0.35">
      <c r="A30" s="4"/>
      <c r="E30" s="9"/>
      <c r="F30" s="9"/>
      <c r="G30" s="9"/>
      <c r="H30" s="9"/>
      <c r="I30" s="9"/>
      <c r="J30" s="9"/>
      <c r="K30" s="9"/>
      <c r="L30" s="9"/>
      <c r="M30" s="9"/>
      <c r="N30" s="9"/>
    </row>
    <row r="31" spans="1:22" ht="15.5" x14ac:dyDescent="0.35">
      <c r="A31" s="4" t="s">
        <v>93</v>
      </c>
      <c r="E31" s="4"/>
      <c r="F31" s="4"/>
    </row>
    <row r="32" spans="1:22" ht="15.5" x14ac:dyDescent="0.35">
      <c r="A32" s="4" t="s">
        <v>246</v>
      </c>
      <c r="E32" t="s">
        <v>95</v>
      </c>
      <c r="G32" t="s">
        <v>95</v>
      </c>
      <c r="I32" t="s">
        <v>95</v>
      </c>
      <c r="K32" t="s">
        <v>95</v>
      </c>
      <c r="M32" t="s">
        <v>95</v>
      </c>
      <c r="O32" t="s">
        <v>95</v>
      </c>
      <c r="Q32" t="s">
        <v>95</v>
      </c>
      <c r="S32" t="s">
        <v>95</v>
      </c>
    </row>
    <row r="33" spans="1:39" ht="23.5" x14ac:dyDescent="0.55000000000000004">
      <c r="A33" s="14" t="s">
        <v>64</v>
      </c>
      <c r="E33" s="4" t="s">
        <v>72</v>
      </c>
      <c r="F33" s="4"/>
      <c r="G33" s="4" t="s">
        <v>73</v>
      </c>
      <c r="H33" s="4"/>
      <c r="I33" s="4" t="s">
        <v>80</v>
      </c>
      <c r="J33" s="4"/>
      <c r="K33" s="4" t="s">
        <v>75</v>
      </c>
      <c r="L33" s="4"/>
      <c r="M33" s="4" t="s">
        <v>76</v>
      </c>
      <c r="N33" s="4"/>
      <c r="O33" s="4" t="s">
        <v>77</v>
      </c>
      <c r="P33" s="4"/>
      <c r="Q33" s="4" t="s">
        <v>78</v>
      </c>
      <c r="R33" s="4"/>
      <c r="S33" s="4" t="s">
        <v>79</v>
      </c>
      <c r="T33" s="4"/>
      <c r="U33" s="4" t="s">
        <v>81</v>
      </c>
      <c r="V33" s="4"/>
      <c r="W33" s="4" t="s">
        <v>9</v>
      </c>
      <c r="X33" s="4" t="s">
        <v>10</v>
      </c>
      <c r="AB33" s="4" t="s">
        <v>0</v>
      </c>
      <c r="AC33" s="4" t="s">
        <v>1</v>
      </c>
      <c r="AD33" s="4" t="s">
        <v>2</v>
      </c>
      <c r="AE33" s="4" t="s">
        <v>3</v>
      </c>
      <c r="AF33" s="4" t="s">
        <v>4</v>
      </c>
      <c r="AG33" s="4" t="s">
        <v>5</v>
      </c>
      <c r="AH33" s="4" t="s">
        <v>6</v>
      </c>
      <c r="AI33" s="4" t="s">
        <v>79</v>
      </c>
      <c r="AJ33" s="4" t="s">
        <v>81</v>
      </c>
      <c r="AK33" s="4" t="s">
        <v>9</v>
      </c>
      <c r="AL33" s="4" t="s">
        <v>10</v>
      </c>
    </row>
    <row r="34" spans="1:39" ht="23.5" x14ac:dyDescent="0.55000000000000004">
      <c r="A34" s="14" t="s">
        <v>96</v>
      </c>
      <c r="E34" s="9">
        <f>+E15</f>
        <v>49955.149999999972</v>
      </c>
      <c r="F34" s="9"/>
      <c r="G34" s="9">
        <f>+F15</f>
        <v>27244.607999999989</v>
      </c>
      <c r="H34" s="9"/>
      <c r="I34" s="10">
        <f>+G15</f>
        <v>5412.3999999999987</v>
      </c>
      <c r="J34" s="9"/>
      <c r="K34" s="10">
        <f>+H15</f>
        <v>851.21399999999994</v>
      </c>
      <c r="L34" s="9"/>
      <c r="M34" s="9">
        <f>+I15</f>
        <v>593.21999999999991</v>
      </c>
      <c r="N34" s="9"/>
      <c r="O34" s="9">
        <f>+J15</f>
        <v>336.46</v>
      </c>
      <c r="P34" s="9"/>
      <c r="Q34" s="9">
        <f>+K15</f>
        <v>510.23599999999999</v>
      </c>
      <c r="R34" s="9"/>
      <c r="S34" s="9">
        <f>+L15</f>
        <v>326.01600000000002</v>
      </c>
      <c r="T34" s="9"/>
      <c r="U34" s="9">
        <f>+M15</f>
        <v>0</v>
      </c>
      <c r="V34" s="9"/>
      <c r="W34" s="9">
        <f>+N15</f>
        <v>0</v>
      </c>
      <c r="X34">
        <f>SUM(E34:U34)</f>
        <v>85229.30399999996</v>
      </c>
      <c r="Y34" t="s">
        <v>97</v>
      </c>
      <c r="AA34" t="s">
        <v>98</v>
      </c>
      <c r="AB34" s="3">
        <f t="shared" ref="AB34:AB52" si="4">+E34</f>
        <v>49955.149999999972</v>
      </c>
      <c r="AC34" s="2">
        <f t="shared" ref="AC34:AC52" si="5">+G34</f>
        <v>27244.607999999989</v>
      </c>
      <c r="AD34" s="3">
        <f t="shared" ref="AD34:AD52" si="6">+I34</f>
        <v>5412.3999999999987</v>
      </c>
      <c r="AE34" s="3">
        <f t="shared" ref="AE34:AE52" si="7">+K34</f>
        <v>851.21399999999994</v>
      </c>
      <c r="AF34" s="3">
        <f t="shared" ref="AF34:AF52" si="8">+M34</f>
        <v>593.21999999999991</v>
      </c>
      <c r="AG34" s="3">
        <f t="shared" ref="AG34:AG52" si="9">+O34</f>
        <v>336.46</v>
      </c>
      <c r="AH34" s="3">
        <f t="shared" ref="AH34:AH52" si="10">+Q34</f>
        <v>510.23599999999999</v>
      </c>
      <c r="AI34" s="2">
        <f t="shared" ref="AI34:AI52" si="11">+S34</f>
        <v>326.01600000000002</v>
      </c>
      <c r="AJ34">
        <f t="shared" ref="AJ34:AJ52" si="12">+U34</f>
        <v>0</v>
      </c>
      <c r="AK34">
        <f t="shared" ref="AK34:AK52" si="13">+W34</f>
        <v>0</v>
      </c>
      <c r="AL34" s="3">
        <f>SUM(AB34:AK34)</f>
        <v>85229.30399999996</v>
      </c>
      <c r="AM34" t="s">
        <v>98</v>
      </c>
    </row>
    <row r="35" spans="1:39" ht="23.5" x14ac:dyDescent="0.55000000000000004">
      <c r="A35" s="14" t="s">
        <v>99</v>
      </c>
      <c r="E35" s="15">
        <f>+E34/E36</f>
        <v>0.85770298720407856</v>
      </c>
      <c r="F35" s="15"/>
      <c r="G35" s="15">
        <f>+G34/G36</f>
        <v>0.99267661051754141</v>
      </c>
      <c r="H35" s="15"/>
      <c r="I35" s="15">
        <f>+I34/I36</f>
        <v>2.9129150938357911</v>
      </c>
      <c r="J35" s="15"/>
      <c r="K35" s="15">
        <f>+K34/K36</f>
        <v>2.5616627296974066</v>
      </c>
      <c r="L35" s="15"/>
      <c r="M35" s="15">
        <f>+M34/M36</f>
        <v>0.67167148636264817</v>
      </c>
      <c r="N35" s="15"/>
      <c r="O35" s="15">
        <f>+O34/O36</f>
        <v>1.1241040776155776E-2</v>
      </c>
      <c r="P35" s="15"/>
      <c r="Q35" s="15">
        <f>+Q34/Q36</f>
        <v>1.6486634839550842E-2</v>
      </c>
      <c r="R35" s="15"/>
      <c r="S35" s="15">
        <f>+S34/S36</f>
        <v>0.17686528866589327</v>
      </c>
      <c r="T35" s="15"/>
      <c r="U35" s="15">
        <f>+U34/U36</f>
        <v>0</v>
      </c>
      <c r="V35" s="15"/>
      <c r="W35" s="15">
        <f>+W34/W36</f>
        <v>0</v>
      </c>
      <c r="X35" s="4"/>
      <c r="AA35" t="s">
        <v>100</v>
      </c>
      <c r="AB35" s="1">
        <f t="shared" si="4"/>
        <v>0.85770298720407856</v>
      </c>
      <c r="AC35" s="1">
        <f t="shared" si="5"/>
        <v>0.99267661051754141</v>
      </c>
      <c r="AD35" s="1">
        <f t="shared" si="6"/>
        <v>2.9129150938357911</v>
      </c>
      <c r="AE35" s="1">
        <f t="shared" si="7"/>
        <v>2.5616627296974066</v>
      </c>
      <c r="AF35" s="1">
        <f t="shared" si="8"/>
        <v>0.67167148636264817</v>
      </c>
      <c r="AG35" s="1">
        <f t="shared" si="9"/>
        <v>1.1241040776155776E-2</v>
      </c>
      <c r="AH35" s="1">
        <f t="shared" si="10"/>
        <v>1.6486634839550842E-2</v>
      </c>
      <c r="AI35" s="1">
        <f t="shared" si="11"/>
        <v>0.17686528866589327</v>
      </c>
      <c r="AJ35" s="1">
        <f t="shared" si="12"/>
        <v>0</v>
      </c>
      <c r="AK35" s="1">
        <f t="shared" si="13"/>
        <v>0</v>
      </c>
      <c r="AL35" s="1">
        <f>+AL34/AL36</f>
        <v>0.53815285875874286</v>
      </c>
      <c r="AM35" t="s">
        <v>100</v>
      </c>
    </row>
    <row r="36" spans="1:39" ht="23.5" x14ac:dyDescent="0.55000000000000004">
      <c r="A36" s="14" t="s">
        <v>101</v>
      </c>
      <c r="E36" s="11">
        <f>+E37+E42</f>
        <v>58242.947436667651</v>
      </c>
      <c r="F36" s="11"/>
      <c r="G36" s="11">
        <f>+G37+G42</f>
        <v>27445.602839172119</v>
      </c>
      <c r="H36" s="11"/>
      <c r="I36" s="11">
        <f>+I37+I42</f>
        <v>1858.06994905328</v>
      </c>
      <c r="J36" s="11"/>
      <c r="K36" s="11">
        <f>+K37+K42</f>
        <v>332.28964536660476</v>
      </c>
      <c r="L36" s="11"/>
      <c r="M36" s="11">
        <f>+M37+M42</f>
        <v>883.19961773650346</v>
      </c>
      <c r="N36" s="11"/>
      <c r="O36" s="11">
        <f>+O37+O42</f>
        <v>29931.392181557672</v>
      </c>
      <c r="P36" s="11"/>
      <c r="Q36" s="11">
        <f>+Q37+Q42</f>
        <v>30948.462494963631</v>
      </c>
      <c r="R36" s="11"/>
      <c r="S36" s="11">
        <f>+S37+S42</f>
        <v>1843.3012065802204</v>
      </c>
      <c r="T36" s="11"/>
      <c r="U36" s="11">
        <f>+U37+U42</f>
        <v>528.81003424748531</v>
      </c>
      <c r="V36" s="11"/>
      <c r="W36" s="11">
        <f>+W37+W42</f>
        <v>6359.7074573577347</v>
      </c>
      <c r="X36" s="11">
        <f>+W36+U36+S36+Q36+O36+M36+K36+I36+G36+E36</f>
        <v>158373.78286270291</v>
      </c>
      <c r="AA36" t="s">
        <v>101</v>
      </c>
      <c r="AB36" s="3">
        <f t="shared" si="4"/>
        <v>58242.947436667651</v>
      </c>
      <c r="AC36" s="3">
        <f t="shared" si="5"/>
        <v>27445.602839172119</v>
      </c>
      <c r="AD36" s="3">
        <f t="shared" si="6"/>
        <v>1858.06994905328</v>
      </c>
      <c r="AE36" s="3">
        <f t="shared" si="7"/>
        <v>332.28964536660476</v>
      </c>
      <c r="AF36" s="3">
        <f t="shared" si="8"/>
        <v>883.19961773650346</v>
      </c>
      <c r="AG36" s="3">
        <f t="shared" si="9"/>
        <v>29931.392181557672</v>
      </c>
      <c r="AH36" s="3">
        <f t="shared" si="10"/>
        <v>30948.462494963631</v>
      </c>
      <c r="AI36" s="3">
        <f t="shared" si="11"/>
        <v>1843.3012065802204</v>
      </c>
      <c r="AJ36" s="3">
        <f t="shared" si="12"/>
        <v>528.81003424748531</v>
      </c>
      <c r="AK36" s="3">
        <f t="shared" si="13"/>
        <v>6359.7074573577347</v>
      </c>
      <c r="AL36" s="3">
        <f>SUM(AB36:AK36)</f>
        <v>158373.78286270291</v>
      </c>
      <c r="AM36" t="s">
        <v>101</v>
      </c>
    </row>
    <row r="37" spans="1:39" ht="15.5" x14ac:dyDescent="0.35">
      <c r="A37" s="4" t="s">
        <v>65</v>
      </c>
      <c r="E37" s="3">
        <f>+E16</f>
        <v>50718.492887898683</v>
      </c>
      <c r="F37" s="3"/>
      <c r="G37" s="3">
        <f>+F16</f>
        <v>22888.625615618894</v>
      </c>
      <c r="H37" s="3"/>
      <c r="I37" s="3">
        <f>+G16</f>
        <v>1638.0231728207332</v>
      </c>
      <c r="J37" s="3"/>
      <c r="K37" s="3">
        <f>+H16</f>
        <v>323.00468039893684</v>
      </c>
      <c r="L37" s="3"/>
      <c r="M37" s="3">
        <f>+I16</f>
        <v>810.24429351932986</v>
      </c>
      <c r="N37" s="3"/>
      <c r="O37" s="3">
        <f>+J16</f>
        <v>27475.197611429918</v>
      </c>
      <c r="P37" s="3"/>
      <c r="Q37" s="3">
        <f>+K16</f>
        <v>27655.299209826306</v>
      </c>
      <c r="R37" s="3"/>
      <c r="S37" s="3">
        <f>+L16</f>
        <v>1724.6898203131802</v>
      </c>
      <c r="T37" s="3"/>
      <c r="U37" s="3">
        <f>+M16</f>
        <v>465.84717654260993</v>
      </c>
      <c r="V37" s="3"/>
      <c r="W37" s="3">
        <f>+N16</f>
        <v>5785.3461132891025</v>
      </c>
      <c r="X37" s="11">
        <f>+W37+U37+S37+Q37+O37+M37+K37+I37+G37+E37</f>
        <v>139484.77058165771</v>
      </c>
      <c r="AA37" s="4" t="s">
        <v>65</v>
      </c>
      <c r="AB37" s="3">
        <f t="shared" si="4"/>
        <v>50718.492887898683</v>
      </c>
      <c r="AC37" s="3">
        <f t="shared" si="5"/>
        <v>22888.625615618894</v>
      </c>
      <c r="AD37" s="3">
        <f t="shared" si="6"/>
        <v>1638.0231728207332</v>
      </c>
      <c r="AE37" s="3">
        <f t="shared" si="7"/>
        <v>323.00468039893684</v>
      </c>
      <c r="AF37" s="3">
        <f t="shared" si="8"/>
        <v>810.24429351932986</v>
      </c>
      <c r="AG37" s="3">
        <f t="shared" si="9"/>
        <v>27475.197611429918</v>
      </c>
      <c r="AH37" s="3">
        <f t="shared" si="10"/>
        <v>27655.299209826306</v>
      </c>
      <c r="AI37" s="3">
        <f t="shared" si="11"/>
        <v>1724.6898203131802</v>
      </c>
      <c r="AJ37" s="3">
        <f t="shared" si="12"/>
        <v>465.84717654260993</v>
      </c>
      <c r="AK37" s="3">
        <f t="shared" si="13"/>
        <v>5785.3461132891025</v>
      </c>
      <c r="AL37" s="3">
        <f>SUM(AB37:AK37)</f>
        <v>139484.77058165768</v>
      </c>
      <c r="AM37" s="4" t="s">
        <v>65</v>
      </c>
    </row>
    <row r="38" spans="1:39" ht="15.5" x14ac:dyDescent="0.35">
      <c r="A38" s="4" t="s">
        <v>102</v>
      </c>
      <c r="E38" s="16">
        <f>+E37/E36</f>
        <v>0.87080917295693305</v>
      </c>
      <c r="G38" s="16">
        <f>+G37/G36</f>
        <v>0.83396330369361693</v>
      </c>
      <c r="I38" s="16">
        <f>+I37/I36</f>
        <v>0.88157239379245944</v>
      </c>
      <c r="K38" s="16">
        <f>+K37/K36</f>
        <v>0.97205761570624893</v>
      </c>
      <c r="M38" s="16">
        <f>+M37/M36</f>
        <v>0.91739656273386283</v>
      </c>
      <c r="O38" s="16">
        <f>+O37/O36</f>
        <v>0.91793918053564016</v>
      </c>
      <c r="Q38" s="16">
        <f>+Q37/Q36</f>
        <v>0.89359202300685425</v>
      </c>
      <c r="S38" s="16">
        <f>+S37/S36</f>
        <v>0.93565273768409574</v>
      </c>
      <c r="U38" s="16">
        <f>+U37/U36</f>
        <v>0.88093482795863798</v>
      </c>
      <c r="W38" s="16">
        <f>+W37/W36</f>
        <v>0.90968745843739451</v>
      </c>
      <c r="X38" s="16">
        <f>+X37/X36</f>
        <v>0.88073144468980435</v>
      </c>
      <c r="AA38" s="4" t="s">
        <v>102</v>
      </c>
      <c r="AB38" s="17">
        <f t="shared" si="4"/>
        <v>0.87080917295693305</v>
      </c>
      <c r="AC38" s="17">
        <f t="shared" si="5"/>
        <v>0.83396330369361693</v>
      </c>
      <c r="AD38" s="16">
        <f t="shared" si="6"/>
        <v>0.88157239379245944</v>
      </c>
      <c r="AE38" s="16">
        <f t="shared" si="7"/>
        <v>0.97205761570624893</v>
      </c>
      <c r="AF38" s="17">
        <f t="shared" si="8"/>
        <v>0.91739656273386283</v>
      </c>
      <c r="AG38" s="17">
        <f t="shared" si="9"/>
        <v>0.91793918053564016</v>
      </c>
      <c r="AH38" s="17">
        <f t="shared" si="10"/>
        <v>0.89359202300685425</v>
      </c>
      <c r="AI38" s="17">
        <f t="shared" si="11"/>
        <v>0.93565273768409574</v>
      </c>
      <c r="AJ38" s="17">
        <f t="shared" si="12"/>
        <v>0.88093482795863798</v>
      </c>
      <c r="AK38" s="17">
        <f t="shared" si="13"/>
        <v>0.90968745843739451</v>
      </c>
      <c r="AL38" s="17">
        <f>+X38</f>
        <v>0.88073144468980435</v>
      </c>
      <c r="AM38" s="4" t="s">
        <v>102</v>
      </c>
    </row>
    <row r="39" spans="1:39" ht="15.5" x14ac:dyDescent="0.35">
      <c r="A39" s="5" t="s">
        <v>103</v>
      </c>
      <c r="E39" s="3">
        <f>+E17</f>
        <v>3086.2646265232115</v>
      </c>
      <c r="F39" s="3"/>
      <c r="G39" s="3">
        <f>+F17</f>
        <v>1386.0050125632117</v>
      </c>
      <c r="H39" s="3"/>
      <c r="I39" s="3">
        <f>+G17</f>
        <v>148.49939638302726</v>
      </c>
      <c r="J39" s="3"/>
      <c r="K39" s="3">
        <f>+H17</f>
        <v>9.5032443481512754</v>
      </c>
      <c r="L39" s="3"/>
      <c r="M39" s="3">
        <f>+I17</f>
        <v>39.793000714795951</v>
      </c>
      <c r="N39" s="3"/>
      <c r="O39" s="3">
        <f>+J17</f>
        <v>1834.76596374465</v>
      </c>
      <c r="P39" s="3"/>
      <c r="Q39" s="3">
        <f>+K17</f>
        <v>1459.2241033458442</v>
      </c>
      <c r="R39" s="3"/>
      <c r="S39" s="3">
        <f>+L17</f>
        <v>65.303426825066239</v>
      </c>
      <c r="T39" s="3"/>
      <c r="U39" s="3">
        <f>+M17</f>
        <v>20.510133685868077</v>
      </c>
      <c r="V39" s="3"/>
      <c r="W39" s="3">
        <f>+N17</f>
        <v>307.54068009790626</v>
      </c>
      <c r="X39" s="11">
        <f>+W39+U39+S39+Q39+O39+M39+K39+I39+G39+E39</f>
        <v>8357.4095882317324</v>
      </c>
      <c r="AA39" s="5" t="s">
        <v>103</v>
      </c>
      <c r="AB39" s="3">
        <f t="shared" si="4"/>
        <v>3086.2646265232115</v>
      </c>
      <c r="AC39" s="3">
        <f t="shared" si="5"/>
        <v>1386.0050125632117</v>
      </c>
      <c r="AD39" s="3">
        <f t="shared" si="6"/>
        <v>148.49939638302726</v>
      </c>
      <c r="AE39" s="3">
        <f t="shared" si="7"/>
        <v>9.5032443481512754</v>
      </c>
      <c r="AF39" s="3">
        <f t="shared" si="8"/>
        <v>39.793000714795951</v>
      </c>
      <c r="AG39" s="3">
        <f t="shared" si="9"/>
        <v>1834.76596374465</v>
      </c>
      <c r="AH39" s="3">
        <f t="shared" si="10"/>
        <v>1459.2241033458442</v>
      </c>
      <c r="AI39" s="3">
        <f t="shared" si="11"/>
        <v>65.303426825066239</v>
      </c>
      <c r="AJ39" s="3">
        <f t="shared" si="12"/>
        <v>20.510133685868077</v>
      </c>
      <c r="AK39" s="3">
        <f t="shared" si="13"/>
        <v>307.54068009790626</v>
      </c>
      <c r="AL39" s="3">
        <f>SUM(AB39:AK39)</f>
        <v>8357.4095882317306</v>
      </c>
      <c r="AM39" s="5" t="s">
        <v>104</v>
      </c>
    </row>
    <row r="40" spans="1:39" ht="15.5" x14ac:dyDescent="0.35">
      <c r="A40" s="18" t="s">
        <v>84</v>
      </c>
      <c r="E40" s="3">
        <f>+E18</f>
        <v>2031.6403622846226</v>
      </c>
      <c r="F40" s="3"/>
      <c r="G40" s="3">
        <f>+F18</f>
        <v>1022.1144789018284</v>
      </c>
      <c r="H40" s="3"/>
      <c r="I40" s="3">
        <f>+G18</f>
        <v>70.44337822789582</v>
      </c>
      <c r="J40" s="3"/>
      <c r="K40" s="3">
        <f>+H18</f>
        <v>2.3646206165359143</v>
      </c>
      <c r="L40" s="3"/>
      <c r="M40" s="3">
        <f>+I18</f>
        <v>21.309214973583753</v>
      </c>
      <c r="N40" s="3"/>
      <c r="O40" s="3">
        <f>+J18</f>
        <v>764.14068773990789</v>
      </c>
      <c r="P40" s="3"/>
      <c r="Q40" s="3">
        <f>+K18</f>
        <v>964.37321673486576</v>
      </c>
      <c r="R40" s="3"/>
      <c r="S40" s="3">
        <f>+L18</f>
        <v>46.099789263768244</v>
      </c>
      <c r="T40" s="3"/>
      <c r="U40" s="3">
        <f>+M18</f>
        <v>19.085582603620217</v>
      </c>
      <c r="V40" s="3"/>
      <c r="W40" s="3">
        <f>+N18</f>
        <v>227.2392197464693</v>
      </c>
      <c r="X40" s="11">
        <f>+W40+U40+S40+Q40+O40+M40+K40+I40+G40+E40</f>
        <v>5168.8105510930982</v>
      </c>
      <c r="AA40" s="5" t="s">
        <v>84</v>
      </c>
      <c r="AB40" s="3">
        <f t="shared" si="4"/>
        <v>2031.6403622846226</v>
      </c>
      <c r="AC40" s="3">
        <f t="shared" si="5"/>
        <v>1022.1144789018284</v>
      </c>
      <c r="AD40" s="3">
        <f t="shared" si="6"/>
        <v>70.44337822789582</v>
      </c>
      <c r="AE40" s="3">
        <f t="shared" si="7"/>
        <v>2.3646206165359143</v>
      </c>
      <c r="AF40" s="3">
        <f t="shared" si="8"/>
        <v>21.309214973583753</v>
      </c>
      <c r="AG40" s="3">
        <f t="shared" si="9"/>
        <v>764.14068773990789</v>
      </c>
      <c r="AH40" s="3">
        <f t="shared" si="10"/>
        <v>964.37321673486576</v>
      </c>
      <c r="AI40" s="3">
        <f t="shared" si="11"/>
        <v>46.099789263768244</v>
      </c>
      <c r="AJ40" s="3">
        <f t="shared" si="12"/>
        <v>19.085582603620217</v>
      </c>
      <c r="AK40" s="3">
        <f t="shared" si="13"/>
        <v>227.2392197464693</v>
      </c>
      <c r="AL40" s="3">
        <f t="shared" ref="AL40:AL43" si="14">SUM(AB40:AK40)</f>
        <v>5168.8105510930973</v>
      </c>
      <c r="AM40" s="5" t="s">
        <v>84</v>
      </c>
    </row>
    <row r="41" spans="1:39" ht="15.5" x14ac:dyDescent="0.35">
      <c r="A41" s="18" t="s">
        <v>85</v>
      </c>
      <c r="B41">
        <f>+E41/E42</f>
        <v>0.7299949984258981</v>
      </c>
      <c r="D41" s="3"/>
      <c r="E41" s="3">
        <f>+E19</f>
        <v>5492.8141864843437</v>
      </c>
      <c r="F41" s="3"/>
      <c r="G41" s="3">
        <f>+F19</f>
        <v>3534.8627446513956</v>
      </c>
      <c r="H41" s="3"/>
      <c r="I41" s="3">
        <f>+G19</f>
        <v>149.60339800465101</v>
      </c>
      <c r="J41" s="3"/>
      <c r="K41" s="3">
        <f>+H19</f>
        <v>6.920344351132008</v>
      </c>
      <c r="L41" s="3"/>
      <c r="M41" s="3">
        <f>+I19</f>
        <v>51.646109243589848</v>
      </c>
      <c r="N41" s="3"/>
      <c r="O41" s="3">
        <f>+J19</f>
        <v>1692.0538823878476</v>
      </c>
      <c r="P41" s="3"/>
      <c r="Q41" s="3">
        <f>+K19</f>
        <v>2328.7900684024589</v>
      </c>
      <c r="R41" s="3"/>
      <c r="S41" s="3">
        <f>+L19</f>
        <v>72.511597003271888</v>
      </c>
      <c r="T41" s="3"/>
      <c r="U41" s="3">
        <f>+M19</f>
        <v>43.877275101255194</v>
      </c>
      <c r="V41" s="3"/>
      <c r="W41" s="3">
        <f>+N19</f>
        <v>347.12212432216279</v>
      </c>
      <c r="X41" s="11">
        <f>+W41+U41+S41+Q41+O41+M41+K41+I41+G41+E41</f>
        <v>13720.201729952109</v>
      </c>
      <c r="Y41" s="3">
        <f>SUM(E41:W41)</f>
        <v>13720.201729952105</v>
      </c>
      <c r="Z41">
        <f>0.95*Y41</f>
        <v>13034.191643454498</v>
      </c>
      <c r="AA41" s="5" t="s">
        <v>85</v>
      </c>
      <c r="AB41" s="3">
        <f t="shared" si="4"/>
        <v>5492.8141864843437</v>
      </c>
      <c r="AC41" s="3">
        <f t="shared" si="5"/>
        <v>3534.8627446513956</v>
      </c>
      <c r="AD41" s="3">
        <f t="shared" si="6"/>
        <v>149.60339800465101</v>
      </c>
      <c r="AE41" s="3">
        <f t="shared" si="7"/>
        <v>6.920344351132008</v>
      </c>
      <c r="AF41" s="3">
        <f t="shared" si="8"/>
        <v>51.646109243589848</v>
      </c>
      <c r="AG41" s="3">
        <f t="shared" si="9"/>
        <v>1692.0538823878476</v>
      </c>
      <c r="AH41" s="3">
        <f t="shared" si="10"/>
        <v>2328.7900684024589</v>
      </c>
      <c r="AI41" s="3">
        <f t="shared" si="11"/>
        <v>72.511597003271888</v>
      </c>
      <c r="AJ41" s="3">
        <f t="shared" si="12"/>
        <v>43.877275101255194</v>
      </c>
      <c r="AK41" s="3">
        <f t="shared" si="13"/>
        <v>347.12212432216279</v>
      </c>
      <c r="AL41" s="3">
        <f t="shared" si="14"/>
        <v>13720.201729952105</v>
      </c>
      <c r="AM41" s="5" t="s">
        <v>85</v>
      </c>
    </row>
    <row r="42" spans="1:39" ht="23.5" x14ac:dyDescent="0.55000000000000004">
      <c r="A42" s="4" t="s">
        <v>66</v>
      </c>
      <c r="D42" s="3"/>
      <c r="E42" s="19">
        <f>+E39*$N$2+E40+E41</f>
        <v>7524.4545487689666</v>
      </c>
      <c r="F42" s="19"/>
      <c r="G42" s="19">
        <f>+G39*$N$2+G40+G41</f>
        <v>4556.9772235532237</v>
      </c>
      <c r="H42" s="19"/>
      <c r="I42" s="19">
        <f>+I39*$N$2+I40+I41</f>
        <v>220.04677623254685</v>
      </c>
      <c r="J42" s="19"/>
      <c r="K42" s="19">
        <f>+K39*$N$2+K40+K41</f>
        <v>9.2849649676679213</v>
      </c>
      <c r="L42" s="19"/>
      <c r="M42" s="19">
        <f>+M39*$N$2+M40+M41</f>
        <v>72.955324217173597</v>
      </c>
      <c r="N42" s="19"/>
      <c r="O42" s="19">
        <f>+O39*$N$2+O40+O41</f>
        <v>2456.1945701277555</v>
      </c>
      <c r="P42" s="19"/>
      <c r="Q42" s="19">
        <f>+Q39*$N$2+Q40+Q41</f>
        <v>3293.1632851373247</v>
      </c>
      <c r="R42" s="19"/>
      <c r="S42" s="19">
        <f>+S39*$N$2+S40+S41</f>
        <v>118.61138626704013</v>
      </c>
      <c r="T42" s="19"/>
      <c r="U42" s="19">
        <f>+U39*$N$2+U40+U41</f>
        <v>62.962857704875411</v>
      </c>
      <c r="V42" s="19"/>
      <c r="W42" s="19">
        <f>+W39*$N$2+W40+W41</f>
        <v>574.36134406863209</v>
      </c>
      <c r="X42" s="19">
        <f>+X39*$N$2+X40+X41</f>
        <v>18889.012281045209</v>
      </c>
      <c r="Y42" s="20">
        <f>0.0025*X42</f>
        <v>47.222530702613021</v>
      </c>
      <c r="AA42" s="4" t="s">
        <v>66</v>
      </c>
      <c r="AB42" s="3">
        <f t="shared" si="4"/>
        <v>7524.4545487689666</v>
      </c>
      <c r="AC42" s="3">
        <f t="shared" si="5"/>
        <v>4556.9772235532237</v>
      </c>
      <c r="AD42" s="3">
        <f t="shared" si="6"/>
        <v>220.04677623254685</v>
      </c>
      <c r="AE42" s="3">
        <f t="shared" si="7"/>
        <v>9.2849649676679213</v>
      </c>
      <c r="AF42" s="3">
        <f t="shared" si="8"/>
        <v>72.955324217173597</v>
      </c>
      <c r="AG42" s="3">
        <f t="shared" si="9"/>
        <v>2456.1945701277555</v>
      </c>
      <c r="AH42" s="3">
        <f t="shared" si="10"/>
        <v>3293.1632851373247</v>
      </c>
      <c r="AI42" s="3">
        <f t="shared" si="11"/>
        <v>118.61138626704013</v>
      </c>
      <c r="AJ42" s="3">
        <f t="shared" si="12"/>
        <v>62.962857704875411</v>
      </c>
      <c r="AK42" s="3">
        <f t="shared" si="13"/>
        <v>574.36134406863209</v>
      </c>
      <c r="AL42" s="3">
        <f t="shared" si="14"/>
        <v>18889.012281045205</v>
      </c>
      <c r="AM42" s="4" t="s">
        <v>66</v>
      </c>
    </row>
    <row r="43" spans="1:39" ht="15.5" x14ac:dyDescent="0.35">
      <c r="A43" s="4" t="s">
        <v>67</v>
      </c>
      <c r="B43" s="21">
        <f>+E43/(E43+E45+E46)</f>
        <v>0.27630992819720923</v>
      </c>
      <c r="E43" s="3">
        <f>+E21</f>
        <v>2052.1032753473487</v>
      </c>
      <c r="F43" s="3"/>
      <c r="G43" s="3">
        <f>+F21</f>
        <v>1205.0973101757329</v>
      </c>
      <c r="H43" s="3"/>
      <c r="I43" s="3">
        <f>+G21</f>
        <v>111.61504982710628</v>
      </c>
      <c r="J43" s="3"/>
      <c r="K43" s="3">
        <f>+H21</f>
        <v>7.0708398571401796</v>
      </c>
      <c r="L43" s="3"/>
      <c r="M43" s="3">
        <f>+I21</f>
        <v>9.7942970388666737</v>
      </c>
      <c r="N43" s="3"/>
      <c r="O43" s="3">
        <f>+J21</f>
        <v>1002.7078725875754</v>
      </c>
      <c r="P43" s="3"/>
      <c r="Q43" s="3">
        <f>+K21</f>
        <v>687.01930672076639</v>
      </c>
      <c r="R43" s="3"/>
      <c r="S43" s="3">
        <f>+L21</f>
        <v>5.3873609885792888</v>
      </c>
      <c r="T43" s="3"/>
      <c r="U43" s="3">
        <f>+M21</f>
        <v>4.9861841241037583E-2</v>
      </c>
      <c r="V43" s="3"/>
      <c r="W43" s="3">
        <f>+N21</f>
        <v>0</v>
      </c>
      <c r="X43" s="11">
        <f>+W43+U43+S43+Q43+O43+M43+K43+I43+G43+E43</f>
        <v>5080.8451743843561</v>
      </c>
      <c r="AA43" s="4" t="s">
        <v>67</v>
      </c>
      <c r="AB43" s="3">
        <f t="shared" si="4"/>
        <v>2052.1032753473487</v>
      </c>
      <c r="AC43" s="3">
        <f t="shared" si="5"/>
        <v>1205.0973101757329</v>
      </c>
      <c r="AD43" s="3">
        <f t="shared" si="6"/>
        <v>111.61504982710628</v>
      </c>
      <c r="AE43" s="3">
        <f t="shared" si="7"/>
        <v>7.0708398571401796</v>
      </c>
      <c r="AF43" s="3">
        <f t="shared" si="8"/>
        <v>9.7942970388666737</v>
      </c>
      <c r="AG43" s="3">
        <f t="shared" si="9"/>
        <v>1002.7078725875754</v>
      </c>
      <c r="AH43" s="3">
        <f t="shared" si="10"/>
        <v>687.01930672076639</v>
      </c>
      <c r="AI43" s="3">
        <f t="shared" si="11"/>
        <v>5.3873609885792888</v>
      </c>
      <c r="AJ43" s="3">
        <f t="shared" si="12"/>
        <v>4.9861841241037583E-2</v>
      </c>
      <c r="AK43" s="3">
        <f t="shared" si="13"/>
        <v>0</v>
      </c>
      <c r="AL43" s="3">
        <f t="shared" si="14"/>
        <v>5080.845174384358</v>
      </c>
      <c r="AM43" s="4" t="s">
        <v>67</v>
      </c>
    </row>
    <row r="44" spans="1:39" ht="15.5" x14ac:dyDescent="0.35">
      <c r="A44" s="22" t="s">
        <v>105</v>
      </c>
      <c r="B44" s="23"/>
      <c r="C44" s="24"/>
      <c r="D44" s="24"/>
      <c r="E44" s="25">
        <f>+E43/(E40+E41)</f>
        <v>0.27272452269421732</v>
      </c>
      <c r="F44" s="25"/>
      <c r="G44" s="25">
        <f t="shared" ref="G44:X44" si="15">+G43/(G40+G41)</f>
        <v>0.26445102774423773</v>
      </c>
      <c r="H44" s="25"/>
      <c r="I44" s="25">
        <f t="shared" si="15"/>
        <v>0.50723328802213752</v>
      </c>
      <c r="J44" s="25"/>
      <c r="K44" s="25">
        <f t="shared" si="15"/>
        <v>0.76153651432851266</v>
      </c>
      <c r="L44" s="25"/>
      <c r="M44" s="25">
        <f t="shared" si="15"/>
        <v>0.13425061356332246</v>
      </c>
      <c r="N44" s="25"/>
      <c r="O44" s="25">
        <f t="shared" si="15"/>
        <v>0.40823633631574269</v>
      </c>
      <c r="P44" s="25"/>
      <c r="Q44" s="25">
        <f t="shared" si="15"/>
        <v>0.20861987312363642</v>
      </c>
      <c r="R44" s="25"/>
      <c r="S44" s="25">
        <f t="shared" si="15"/>
        <v>4.5420268307548944E-2</v>
      </c>
      <c r="T44" s="25"/>
      <c r="U44" s="25">
        <f t="shared" si="15"/>
        <v>7.9192468478406794E-4</v>
      </c>
      <c r="V44" s="25"/>
      <c r="W44" s="25">
        <f t="shared" si="15"/>
        <v>0</v>
      </c>
      <c r="X44" s="25">
        <f t="shared" si="15"/>
        <v>0.26898416385079565</v>
      </c>
      <c r="AA44" s="4" t="s">
        <v>105</v>
      </c>
      <c r="AB44" s="17">
        <f t="shared" si="4"/>
        <v>0.27272452269421732</v>
      </c>
      <c r="AC44" s="17">
        <f t="shared" si="5"/>
        <v>0.26445102774423773</v>
      </c>
      <c r="AD44" s="16">
        <f t="shared" si="6"/>
        <v>0.50723328802213752</v>
      </c>
      <c r="AE44" s="16">
        <f t="shared" si="7"/>
        <v>0.76153651432851266</v>
      </c>
      <c r="AF44" s="17">
        <f t="shared" si="8"/>
        <v>0.13425061356332246</v>
      </c>
      <c r="AG44" s="17">
        <f t="shared" si="9"/>
        <v>0.40823633631574269</v>
      </c>
      <c r="AH44" s="17">
        <f t="shared" si="10"/>
        <v>0.20861987312363642</v>
      </c>
      <c r="AI44" s="17">
        <f t="shared" si="11"/>
        <v>4.5420268307548944E-2</v>
      </c>
      <c r="AJ44" s="17">
        <f t="shared" si="12"/>
        <v>7.9192468478406794E-4</v>
      </c>
      <c r="AK44" s="17">
        <f t="shared" si="13"/>
        <v>0</v>
      </c>
      <c r="AL44" s="17">
        <f>+X44</f>
        <v>0.26898416385079565</v>
      </c>
      <c r="AM44" s="4" t="s">
        <v>105</v>
      </c>
    </row>
    <row r="45" spans="1:39" ht="15.5" x14ac:dyDescent="0.35">
      <c r="A45" s="4" t="s">
        <v>106</v>
      </c>
      <c r="B45" s="21">
        <f>1-B43</f>
        <v>0.72369007180279077</v>
      </c>
      <c r="E45" s="3">
        <f t="shared" ref="E45:E52" si="16">+E22</f>
        <v>5184.7077787799135</v>
      </c>
      <c r="F45" s="3"/>
      <c r="G45" s="3">
        <f t="shared" ref="G45:G52" si="17">+F22</f>
        <v>3092.2317264058915</v>
      </c>
      <c r="H45" s="3"/>
      <c r="I45" s="3">
        <f t="shared" ref="I45:I52" si="18">+G22</f>
        <v>85.790229142815988</v>
      </c>
      <c r="J45" s="3"/>
      <c r="K45" s="3">
        <f t="shared" ref="K45:K52" si="19">+H22</f>
        <v>1.0278097793696226</v>
      </c>
      <c r="L45" s="3"/>
      <c r="M45" s="3">
        <f t="shared" ref="M45:M52" si="20">+I22</f>
        <v>56.924789494674506</v>
      </c>
      <c r="N45" s="3"/>
      <c r="O45" s="3">
        <f t="shared" ref="O45:O52" si="21">+J22</f>
        <v>1029.1724846200791</v>
      </c>
      <c r="P45" s="3"/>
      <c r="Q45" s="3">
        <f t="shared" ref="Q45:Q52" si="22">+K22</f>
        <v>2093.8464025943258</v>
      </c>
      <c r="R45" s="3"/>
      <c r="S45" s="3">
        <f t="shared" ref="S45:S52" si="23">+L22</f>
        <v>75.519458728811458</v>
      </c>
      <c r="T45" s="3"/>
      <c r="U45" s="3">
        <f t="shared" ref="U45:U52" si="24">+M22</f>
        <v>7.1091103548555239</v>
      </c>
      <c r="V45" s="3"/>
      <c r="W45" s="3">
        <f t="shared" ref="W45:W52" si="25">+N22</f>
        <v>0</v>
      </c>
      <c r="X45" s="11">
        <f>+W45+U45+S45+Q45+O45+M45+K45+I45+G45+E45</f>
        <v>11626.329789900738</v>
      </c>
      <c r="AA45" s="4" t="s">
        <v>68</v>
      </c>
      <c r="AB45" s="3">
        <f t="shared" si="4"/>
        <v>5184.7077787799135</v>
      </c>
      <c r="AC45" s="3">
        <f t="shared" si="5"/>
        <v>3092.2317264058915</v>
      </c>
      <c r="AD45" s="3">
        <f t="shared" si="6"/>
        <v>85.790229142815988</v>
      </c>
      <c r="AE45" s="3">
        <f t="shared" si="7"/>
        <v>1.0278097793696226</v>
      </c>
      <c r="AF45" s="3">
        <f t="shared" si="8"/>
        <v>56.924789494674506</v>
      </c>
      <c r="AG45" s="3">
        <f t="shared" si="9"/>
        <v>1029.1724846200791</v>
      </c>
      <c r="AH45" s="3">
        <f t="shared" si="10"/>
        <v>2093.8464025943258</v>
      </c>
      <c r="AI45" s="3">
        <f t="shared" si="11"/>
        <v>75.519458728811458</v>
      </c>
      <c r="AJ45" s="3">
        <f t="shared" si="12"/>
        <v>7.1091103548555239</v>
      </c>
      <c r="AK45" s="3">
        <f t="shared" si="13"/>
        <v>0</v>
      </c>
      <c r="AL45" s="3">
        <f>SUM(AB45:AK45)</f>
        <v>11626.329789900738</v>
      </c>
      <c r="AM45" s="4" t="s">
        <v>68</v>
      </c>
    </row>
    <row r="46" spans="1:39" ht="15.5" x14ac:dyDescent="0.35">
      <c r="A46" s="4" t="s">
        <v>86</v>
      </c>
      <c r="B46" s="3"/>
      <c r="E46" s="3">
        <f t="shared" si="16"/>
        <v>190.00595797341043</v>
      </c>
      <c r="F46" s="3"/>
      <c r="G46" s="3">
        <f t="shared" si="17"/>
        <v>222.09808894390753</v>
      </c>
      <c r="H46" s="3"/>
      <c r="I46" s="3">
        <f t="shared" si="18"/>
        <v>13.626690107677289</v>
      </c>
      <c r="J46" s="3"/>
      <c r="K46" s="3">
        <f t="shared" si="19"/>
        <v>1.4259943009001512E-2</v>
      </c>
      <c r="L46" s="3"/>
      <c r="M46" s="3">
        <f t="shared" si="20"/>
        <v>2.0438361558127043</v>
      </c>
      <c r="N46" s="3"/>
      <c r="O46" s="3">
        <f t="shared" si="21"/>
        <v>239.98834884499496</v>
      </c>
      <c r="P46" s="3"/>
      <c r="Q46" s="3">
        <f t="shared" si="22"/>
        <v>259.63684131955756</v>
      </c>
      <c r="R46" s="3"/>
      <c r="S46" s="3">
        <f t="shared" si="23"/>
        <v>4.1878486745415833</v>
      </c>
      <c r="T46" s="3"/>
      <c r="U46" s="3">
        <f t="shared" si="24"/>
        <v>0</v>
      </c>
      <c r="V46" s="3"/>
      <c r="W46" s="3">
        <f t="shared" si="25"/>
        <v>0</v>
      </c>
      <c r="X46" s="11">
        <f>+W46+U46+S46+Q46+O46+M46+K46+I46+G46+E46</f>
        <v>931.60187196291099</v>
      </c>
      <c r="Y46">
        <f>+X46/X42</f>
        <v>4.9319776921197572E-2</v>
      </c>
      <c r="AA46" s="4" t="s">
        <v>86</v>
      </c>
      <c r="AB46" s="3">
        <f t="shared" si="4"/>
        <v>190.00595797341043</v>
      </c>
      <c r="AC46" s="3">
        <f t="shared" si="5"/>
        <v>222.09808894390753</v>
      </c>
      <c r="AD46" s="3">
        <f t="shared" si="6"/>
        <v>13.626690107677289</v>
      </c>
      <c r="AE46" s="3">
        <f t="shared" si="7"/>
        <v>1.4259943009001512E-2</v>
      </c>
      <c r="AF46" s="3">
        <f t="shared" si="8"/>
        <v>2.0438361558127043</v>
      </c>
      <c r="AG46" s="3">
        <f t="shared" si="9"/>
        <v>239.98834884499496</v>
      </c>
      <c r="AH46" s="3">
        <f t="shared" si="10"/>
        <v>259.63684131955756</v>
      </c>
      <c r="AI46" s="3">
        <f t="shared" si="11"/>
        <v>4.1878486745415833</v>
      </c>
      <c r="AJ46" s="3">
        <f t="shared" si="12"/>
        <v>0</v>
      </c>
      <c r="AK46" s="3">
        <f t="shared" si="13"/>
        <v>0</v>
      </c>
      <c r="AL46" s="3">
        <f>SUM(AB46:AK46)</f>
        <v>931.60187196291099</v>
      </c>
      <c r="AM46" s="4" t="s">
        <v>69</v>
      </c>
    </row>
    <row r="47" spans="1:39" ht="15.5" x14ac:dyDescent="0.35">
      <c r="A47" s="22" t="s">
        <v>107</v>
      </c>
      <c r="E47" s="26">
        <f t="shared" si="16"/>
        <v>23.949845581794474</v>
      </c>
      <c r="F47" s="26"/>
      <c r="G47" s="26">
        <f t="shared" si="17"/>
        <v>26.585222086703965</v>
      </c>
      <c r="H47" s="26"/>
      <c r="I47" s="26">
        <f t="shared" si="18"/>
        <v>20.445421023382888</v>
      </c>
      <c r="J47" s="26"/>
      <c r="K47" s="26">
        <f t="shared" si="19"/>
        <v>9.0242862451475787</v>
      </c>
      <c r="L47" s="26"/>
      <c r="M47" s="26">
        <f t="shared" si="20"/>
        <v>26.303950652633439</v>
      </c>
      <c r="N47" s="26"/>
      <c r="O47" s="26">
        <f t="shared" si="21"/>
        <v>20.966551121160236</v>
      </c>
      <c r="P47" s="26"/>
      <c r="Q47" s="26">
        <f t="shared" si="22"/>
        <v>29.402426729028043</v>
      </c>
      <c r="R47" s="26"/>
      <c r="S47" s="26">
        <f t="shared" si="23"/>
        <v>31.366764594928441</v>
      </c>
      <c r="T47" s="26"/>
      <c r="U47" s="26">
        <f t="shared" si="24"/>
        <v>0</v>
      </c>
      <c r="V47" s="26"/>
      <c r="W47" s="26">
        <f t="shared" si="25"/>
        <v>13.793271577931975</v>
      </c>
      <c r="X47" s="27">
        <f>+O24</f>
        <v>24.855161698048391</v>
      </c>
      <c r="AA47" s="4" t="s">
        <v>107</v>
      </c>
      <c r="AB47" s="19">
        <f t="shared" si="4"/>
        <v>23.949845581794474</v>
      </c>
      <c r="AC47" s="19">
        <f t="shared" si="5"/>
        <v>26.585222086703965</v>
      </c>
      <c r="AD47" s="3">
        <f t="shared" si="6"/>
        <v>20.445421023382888</v>
      </c>
      <c r="AE47" s="3">
        <f t="shared" si="7"/>
        <v>9.0242862451475787</v>
      </c>
      <c r="AF47" s="19">
        <f t="shared" si="8"/>
        <v>26.303950652633439</v>
      </c>
      <c r="AG47" s="19">
        <f t="shared" si="9"/>
        <v>20.966551121160236</v>
      </c>
      <c r="AH47" s="19">
        <f t="shared" si="10"/>
        <v>29.402426729028043</v>
      </c>
      <c r="AI47" s="19">
        <f t="shared" si="11"/>
        <v>31.366764594928441</v>
      </c>
      <c r="AJ47" s="19">
        <f t="shared" si="12"/>
        <v>0</v>
      </c>
      <c r="AK47" s="19">
        <f t="shared" si="13"/>
        <v>13.793271577931975</v>
      </c>
      <c r="AL47" s="19">
        <f>+X47</f>
        <v>24.855161698048391</v>
      </c>
      <c r="AM47" s="4" t="s">
        <v>107</v>
      </c>
    </row>
    <row r="48" spans="1:39" ht="15.5" x14ac:dyDescent="0.35">
      <c r="A48" s="4" t="s">
        <v>88</v>
      </c>
      <c r="E48" s="3">
        <f t="shared" si="16"/>
        <v>3028.3137527449057</v>
      </c>
      <c r="F48" s="3"/>
      <c r="G48" s="3">
        <f t="shared" si="17"/>
        <v>1957.4256056379777</v>
      </c>
      <c r="H48" s="3"/>
      <c r="I48" s="3">
        <f t="shared" si="18"/>
        <v>88.799344708073946</v>
      </c>
      <c r="J48" s="3"/>
      <c r="K48" s="3">
        <f t="shared" si="19"/>
        <v>5.8004534418722189</v>
      </c>
      <c r="L48" s="3"/>
      <c r="M48" s="3">
        <f t="shared" si="20"/>
        <v>24.388731669292866</v>
      </c>
      <c r="N48" s="3"/>
      <c r="O48" s="3">
        <f t="shared" si="21"/>
        <v>1074.9584758358212</v>
      </c>
      <c r="P48" s="3"/>
      <c r="Q48" s="3">
        <f t="shared" si="22"/>
        <v>1549.5095189073743</v>
      </c>
      <c r="R48" s="3"/>
      <c r="S48" s="3">
        <f t="shared" si="23"/>
        <v>77.821749534384068</v>
      </c>
      <c r="T48" s="3"/>
      <c r="U48" s="3">
        <f t="shared" si="24"/>
        <v>0</v>
      </c>
      <c r="V48" s="3"/>
      <c r="W48" s="3">
        <f t="shared" si="25"/>
        <v>186.26704764919197</v>
      </c>
      <c r="X48" s="11">
        <f>+W48+U48+S48+Q48+O48+M48+K48+I48+G48+E48</f>
        <v>7993.2846801288943</v>
      </c>
      <c r="AA48" s="4" t="s">
        <v>88</v>
      </c>
      <c r="AB48" s="3">
        <f t="shared" si="4"/>
        <v>3028.3137527449057</v>
      </c>
      <c r="AC48" s="3">
        <f t="shared" si="5"/>
        <v>1957.4256056379777</v>
      </c>
      <c r="AD48" s="3">
        <f t="shared" si="6"/>
        <v>88.799344708073946</v>
      </c>
      <c r="AE48" s="3">
        <f t="shared" si="7"/>
        <v>5.8004534418722189</v>
      </c>
      <c r="AF48" s="3">
        <f t="shared" si="8"/>
        <v>24.388731669292866</v>
      </c>
      <c r="AG48" s="3">
        <f t="shared" si="9"/>
        <v>1074.9584758358212</v>
      </c>
      <c r="AH48" s="3">
        <f t="shared" si="10"/>
        <v>1549.5095189073743</v>
      </c>
      <c r="AI48" s="3">
        <f t="shared" si="11"/>
        <v>77.821749534384068</v>
      </c>
      <c r="AJ48" s="3">
        <f t="shared" si="12"/>
        <v>0</v>
      </c>
      <c r="AK48" s="3">
        <f t="shared" si="13"/>
        <v>186.26704764919197</v>
      </c>
      <c r="AL48" s="3">
        <f t="shared" ref="AL48:AL53" si="26">SUM(AB48:AK48)</f>
        <v>7993.2846801288952</v>
      </c>
      <c r="AM48" s="4" t="s">
        <v>88</v>
      </c>
    </row>
    <row r="49" spans="1:39" ht="15.5" x14ac:dyDescent="0.35">
      <c r="A49" s="22" t="s">
        <v>89</v>
      </c>
      <c r="E49" s="3">
        <f t="shared" si="16"/>
        <v>1315.5205157579007</v>
      </c>
      <c r="F49" s="3"/>
      <c r="G49" s="3">
        <f t="shared" si="17"/>
        <v>939.75111112573279</v>
      </c>
      <c r="H49" s="3"/>
      <c r="I49" s="3">
        <f t="shared" si="18"/>
        <v>30.587044587338095</v>
      </c>
      <c r="J49" s="3"/>
      <c r="K49" s="3">
        <f t="shared" si="19"/>
        <v>0.62451168339605334</v>
      </c>
      <c r="L49" s="3"/>
      <c r="M49" s="3">
        <f t="shared" si="20"/>
        <v>13.584967089439031</v>
      </c>
      <c r="N49" s="3"/>
      <c r="O49" s="3">
        <f t="shared" si="21"/>
        <v>354.76534224842459</v>
      </c>
      <c r="P49" s="3"/>
      <c r="Q49" s="3">
        <f t="shared" si="22"/>
        <v>684.72079353491506</v>
      </c>
      <c r="R49" s="3"/>
      <c r="S49" s="3">
        <f t="shared" si="23"/>
        <v>22.744541936039479</v>
      </c>
      <c r="T49" s="3"/>
      <c r="U49" s="3">
        <f t="shared" si="24"/>
        <v>0</v>
      </c>
      <c r="V49" s="3"/>
      <c r="W49" s="3">
        <f t="shared" si="25"/>
        <v>47.879497314842574</v>
      </c>
      <c r="X49" s="11">
        <f>+W49+U49+S49+Q49+O49+M49+K49+I49+G49+E49</f>
        <v>3410.1783252780283</v>
      </c>
      <c r="AA49" s="4" t="s">
        <v>89</v>
      </c>
      <c r="AB49" s="3">
        <f t="shared" si="4"/>
        <v>1315.5205157579007</v>
      </c>
      <c r="AC49" s="3">
        <f t="shared" si="5"/>
        <v>939.75111112573279</v>
      </c>
      <c r="AD49" s="3">
        <f t="shared" si="6"/>
        <v>30.587044587338095</v>
      </c>
      <c r="AE49" s="3">
        <f t="shared" si="7"/>
        <v>0.62451168339605334</v>
      </c>
      <c r="AF49" s="3">
        <f t="shared" si="8"/>
        <v>13.584967089439031</v>
      </c>
      <c r="AG49" s="3">
        <f t="shared" si="9"/>
        <v>354.76534224842459</v>
      </c>
      <c r="AH49" s="3">
        <f t="shared" si="10"/>
        <v>684.72079353491506</v>
      </c>
      <c r="AI49" s="3">
        <f t="shared" si="11"/>
        <v>22.744541936039479</v>
      </c>
      <c r="AJ49" s="3">
        <f t="shared" si="12"/>
        <v>0</v>
      </c>
      <c r="AK49" s="3">
        <f t="shared" si="13"/>
        <v>47.879497314842574</v>
      </c>
      <c r="AL49" s="3">
        <f t="shared" si="26"/>
        <v>3410.1783252780283</v>
      </c>
      <c r="AM49" s="4" t="s">
        <v>89</v>
      </c>
    </row>
    <row r="50" spans="1:39" ht="15.5" x14ac:dyDescent="0.35">
      <c r="A50" s="4" t="s">
        <v>90</v>
      </c>
      <c r="E50" s="3">
        <f t="shared" si="16"/>
        <v>4177.2936707264435</v>
      </c>
      <c r="F50" s="3"/>
      <c r="G50" s="3">
        <f t="shared" si="17"/>
        <v>2595.1116335256629</v>
      </c>
      <c r="H50" s="3"/>
      <c r="I50" s="3">
        <f t="shared" si="18"/>
        <v>119.01635341731291</v>
      </c>
      <c r="J50" s="3"/>
      <c r="K50" s="3">
        <f t="shared" si="19"/>
        <v>6.2958326677359544</v>
      </c>
      <c r="L50" s="3"/>
      <c r="M50" s="3">
        <f t="shared" si="20"/>
        <v>38.061142154150815</v>
      </c>
      <c r="N50" s="3"/>
      <c r="O50" s="3">
        <f t="shared" si="21"/>
        <v>1337.288540139423</v>
      </c>
      <c r="P50" s="3"/>
      <c r="Q50" s="3">
        <f t="shared" si="22"/>
        <v>1644.0692748675438</v>
      </c>
      <c r="R50" s="3"/>
      <c r="S50" s="3">
        <v>0</v>
      </c>
      <c r="T50" s="3"/>
      <c r="U50" s="3">
        <f t="shared" si="24"/>
        <v>43.877275101255194</v>
      </c>
      <c r="V50" s="3"/>
      <c r="W50" s="3">
        <f t="shared" si="25"/>
        <v>0</v>
      </c>
      <c r="X50" s="11">
        <f>+W50+U50+S50+Q50+O50+M50+K50+I50+G50+E50</f>
        <v>9961.0137225995277</v>
      </c>
      <c r="AA50" s="4" t="s">
        <v>90</v>
      </c>
      <c r="AB50" s="19">
        <f t="shared" si="4"/>
        <v>4177.2936707264435</v>
      </c>
      <c r="AC50" s="19">
        <f t="shared" si="5"/>
        <v>2595.1116335256629</v>
      </c>
      <c r="AD50" s="3">
        <f t="shared" si="6"/>
        <v>119.01635341731291</v>
      </c>
      <c r="AE50" s="3">
        <f t="shared" si="7"/>
        <v>6.2958326677359544</v>
      </c>
      <c r="AF50" s="19">
        <f t="shared" si="8"/>
        <v>38.061142154150815</v>
      </c>
      <c r="AG50" s="19">
        <f t="shared" si="9"/>
        <v>1337.288540139423</v>
      </c>
      <c r="AH50" s="19">
        <f t="shared" si="10"/>
        <v>1644.0692748675438</v>
      </c>
      <c r="AI50" s="19">
        <f t="shared" si="11"/>
        <v>0</v>
      </c>
      <c r="AJ50" s="19">
        <f t="shared" si="12"/>
        <v>43.877275101255194</v>
      </c>
      <c r="AK50" s="19">
        <f t="shared" si="13"/>
        <v>0</v>
      </c>
      <c r="AL50" s="19">
        <f t="shared" si="26"/>
        <v>9961.0137225995277</v>
      </c>
      <c r="AM50" s="4" t="s">
        <v>90</v>
      </c>
    </row>
    <row r="51" spans="1:39" ht="15.5" x14ac:dyDescent="0.35">
      <c r="A51" s="4" t="s">
        <v>70</v>
      </c>
      <c r="E51" s="3">
        <f t="shared" si="16"/>
        <v>159.1</v>
      </c>
      <c r="F51" s="3"/>
      <c r="G51" s="3">
        <f t="shared" si="17"/>
        <v>66</v>
      </c>
      <c r="H51" s="3"/>
      <c r="I51" s="3">
        <f t="shared" si="18"/>
        <v>1.2</v>
      </c>
      <c r="J51" s="3"/>
      <c r="K51" s="3">
        <f t="shared" si="19"/>
        <v>0.5</v>
      </c>
      <c r="L51" s="3"/>
      <c r="M51" s="3">
        <f t="shared" si="20"/>
        <v>0</v>
      </c>
      <c r="N51" s="3"/>
      <c r="O51" s="3">
        <f t="shared" si="21"/>
        <v>147.6</v>
      </c>
      <c r="P51" s="3"/>
      <c r="Q51" s="3">
        <f t="shared" si="22"/>
        <v>84.1</v>
      </c>
      <c r="R51" s="3"/>
      <c r="S51" s="3">
        <f t="shared" si="23"/>
        <v>6.4</v>
      </c>
      <c r="T51" s="3"/>
      <c r="U51" s="3">
        <f t="shared" si="24"/>
        <v>0</v>
      </c>
      <c r="V51" s="3"/>
      <c r="W51" s="3">
        <f t="shared" si="25"/>
        <v>42.9</v>
      </c>
      <c r="X51" s="11">
        <f>+W51+U51+S51+Q51+O51+M51+K51+I51+G51+E51</f>
        <v>507.79999999999995</v>
      </c>
      <c r="AA51" s="4" t="s">
        <v>70</v>
      </c>
      <c r="AB51" s="3">
        <f t="shared" si="4"/>
        <v>159.1</v>
      </c>
      <c r="AC51" s="3">
        <f t="shared" si="5"/>
        <v>66</v>
      </c>
      <c r="AD51" s="3">
        <f t="shared" si="6"/>
        <v>1.2</v>
      </c>
      <c r="AE51" s="3">
        <f t="shared" si="7"/>
        <v>0.5</v>
      </c>
      <c r="AF51" s="3">
        <f t="shared" si="8"/>
        <v>0</v>
      </c>
      <c r="AG51" s="3">
        <f t="shared" si="9"/>
        <v>147.6</v>
      </c>
      <c r="AH51" s="3">
        <f t="shared" si="10"/>
        <v>84.1</v>
      </c>
      <c r="AI51" s="3">
        <f t="shared" si="11"/>
        <v>6.4</v>
      </c>
      <c r="AJ51" s="3">
        <f t="shared" si="12"/>
        <v>0</v>
      </c>
      <c r="AK51" s="3">
        <f t="shared" si="13"/>
        <v>42.9</v>
      </c>
      <c r="AL51" s="3">
        <f t="shared" si="26"/>
        <v>507.79999999999995</v>
      </c>
      <c r="AM51" s="4" t="s">
        <v>70</v>
      </c>
    </row>
    <row r="52" spans="1:39" ht="15.5" x14ac:dyDescent="0.35">
      <c r="A52" s="4" t="s">
        <v>71</v>
      </c>
      <c r="E52" s="3">
        <f t="shared" si="16"/>
        <v>2215.4641191710698</v>
      </c>
      <c r="F52" s="3"/>
      <c r="G52" s="3">
        <f t="shared" si="17"/>
        <v>1643.0297508759854</v>
      </c>
      <c r="H52" s="3"/>
      <c r="I52" s="3">
        <f t="shared" si="18"/>
        <v>95.617946106579836</v>
      </c>
      <c r="J52" s="3"/>
      <c r="K52" s="3">
        <f t="shared" si="19"/>
        <v>0</v>
      </c>
      <c r="L52" s="3"/>
      <c r="M52" s="3">
        <f t="shared" si="20"/>
        <v>5.0450030529734127</v>
      </c>
      <c r="N52" s="3"/>
      <c r="O52" s="3">
        <f t="shared" si="21"/>
        <v>691.01107886616887</v>
      </c>
      <c r="P52" s="3"/>
      <c r="Q52" s="3">
        <f t="shared" si="22"/>
        <v>885.45296863448436</v>
      </c>
      <c r="R52" s="3"/>
      <c r="S52" s="3">
        <f t="shared" si="23"/>
        <v>14.444296807873522</v>
      </c>
      <c r="T52" s="3"/>
      <c r="U52" s="3">
        <f t="shared" si="24"/>
        <v>0</v>
      </c>
      <c r="V52" s="3"/>
      <c r="W52" s="3">
        <f t="shared" si="25"/>
        <v>127.25425075453683</v>
      </c>
      <c r="X52" s="11">
        <f>+W52+U52+S52+Q52+O52+M52+K52+I52+G52+E52</f>
        <v>5677.3194142696721</v>
      </c>
      <c r="AA52" s="4" t="s">
        <v>71</v>
      </c>
      <c r="AB52" s="3">
        <f t="shared" si="4"/>
        <v>2215.4641191710698</v>
      </c>
      <c r="AC52" s="3">
        <f t="shared" si="5"/>
        <v>1643.0297508759854</v>
      </c>
      <c r="AD52" s="3">
        <f t="shared" si="6"/>
        <v>95.617946106579836</v>
      </c>
      <c r="AE52" s="3">
        <f t="shared" si="7"/>
        <v>0</v>
      </c>
      <c r="AF52" s="3">
        <f t="shared" si="8"/>
        <v>5.0450030529734127</v>
      </c>
      <c r="AG52" s="3">
        <f t="shared" si="9"/>
        <v>691.01107886616887</v>
      </c>
      <c r="AH52" s="3">
        <f t="shared" si="10"/>
        <v>885.45296863448436</v>
      </c>
      <c r="AI52" s="3">
        <f t="shared" si="11"/>
        <v>14.444296807873522</v>
      </c>
      <c r="AJ52" s="3">
        <f t="shared" si="12"/>
        <v>0</v>
      </c>
      <c r="AK52" s="3">
        <f t="shared" si="13"/>
        <v>127.25425075453683</v>
      </c>
      <c r="AL52" s="3">
        <f t="shared" si="26"/>
        <v>5677.3194142696721</v>
      </c>
      <c r="AM52" s="4" t="s">
        <v>71</v>
      </c>
    </row>
    <row r="53" spans="1:39" ht="15.5" x14ac:dyDescent="0.35">
      <c r="A53" s="4" t="s">
        <v>108</v>
      </c>
      <c r="E53" s="2">
        <f>0.001*(35*E43+25*E45+25*E46)</f>
        <v>206.19145805599032</v>
      </c>
      <c r="F53" s="2"/>
      <c r="G53" s="2">
        <f>0.001*(35*G43+25*G45+25*G46+35*G44*G39+25*(1-G44)*G39)</f>
        <v>163.352081054286</v>
      </c>
      <c r="H53" s="2"/>
      <c r="I53" s="2">
        <f>0.001*(35*I43+25*I45+25*I46+35*I44*I39+25*(1-I44)*I39)</f>
        <v>10.857673005753387</v>
      </c>
      <c r="J53" s="2"/>
      <c r="K53" s="2">
        <f>0.001*(35*K43+25*K45+25*K46+35*K44*K39+25*(1-K44)*K39)</f>
        <v>0.58348292252018641</v>
      </c>
      <c r="L53" s="2"/>
      <c r="M53" s="2">
        <f>0.001*(35*M43+25*M45+25*M46+35*M44*M39+25*(1-M44)*M39)</f>
        <v>2.8652634031072837</v>
      </c>
      <c r="N53" s="2"/>
      <c r="O53" s="2">
        <f>0.001*(35*O43+25*O45+25*O46+35*O44*O39+25*(1-O44)*O39)</f>
        <v>120.18312682116762</v>
      </c>
      <c r="P53" s="2"/>
      <c r="Q53" s="2">
        <f>0.001*(35*Q43+25*Q45+25*Q46+35*Q44*Q39+25*(1-Q44)*Q39)</f>
        <v>122.40759088970965</v>
      </c>
      <c r="R53" s="2"/>
      <c r="S53" s="2">
        <f>0.001*(35*S43+25*S45+25*S46+35*S44*S39+25*(1-S44)*S39)</f>
        <v>3.8434869819887258</v>
      </c>
      <c r="T53" s="2"/>
      <c r="U53" s="2">
        <f>0.001*(35*U43+25*U45+25*U46+35*U44*U39+25*(1-U44)*U39)</f>
        <v>0.69238869027306693</v>
      </c>
      <c r="V53" s="2"/>
      <c r="W53" s="2">
        <f>0.001*(35*W43+25*W45+25*W46+35*W44*W39+25*(1-W44)*W39)</f>
        <v>7.6885170024476563</v>
      </c>
      <c r="X53" s="2">
        <f>SUM(E53:W53)</f>
        <v>638.66506882724389</v>
      </c>
      <c r="AA53" s="4" t="s">
        <v>109</v>
      </c>
      <c r="AB53" s="2">
        <f>+E54</f>
        <v>208.63239647269765</v>
      </c>
      <c r="AC53" s="2">
        <f>+G54</f>
        <v>125.97540369058792</v>
      </c>
      <c r="AD53" s="2">
        <f>+I54</f>
        <v>6.6173199040847344</v>
      </c>
      <c r="AE53" s="2">
        <f>+K54</f>
        <v>0.30283252276309985</v>
      </c>
      <c r="AF53" s="2">
        <f>+M54</f>
        <v>1.9218260758180068</v>
      </c>
      <c r="AG53" s="2">
        <f>+O54</f>
        <v>71.431942979069646</v>
      </c>
      <c r="AH53" s="2">
        <f>+Q54</f>
        <v>89.19927519564078</v>
      </c>
      <c r="AI53" s="2">
        <f>+S54</f>
        <v>3.0191582665617962</v>
      </c>
      <c r="AJ53" s="2">
        <f>+U54</f>
        <v>1.5745700610342956</v>
      </c>
      <c r="AK53" s="2">
        <f>+W54</f>
        <v>14.359033601715803</v>
      </c>
      <c r="AL53" s="3">
        <f t="shared" si="26"/>
        <v>523.0337587699737</v>
      </c>
      <c r="AM53" s="4" t="s">
        <v>109</v>
      </c>
    </row>
    <row r="54" spans="1:39" ht="15.5" x14ac:dyDescent="0.35">
      <c r="A54" s="4" t="s">
        <v>110</v>
      </c>
      <c r="E54" s="2">
        <f>+(E44*E42*35+(1-E44)*E42*25)/1000</f>
        <v>208.63239647269765</v>
      </c>
      <c r="F54" s="3"/>
      <c r="G54" s="2">
        <f>+(G44*G42*35+(1-G44)*G42*25)/1000</f>
        <v>125.97540369058792</v>
      </c>
      <c r="H54" s="3"/>
      <c r="I54" s="2">
        <f>+(I44*I42*35+(1-I44)*I42*25)/1000</f>
        <v>6.6173199040847344</v>
      </c>
      <c r="J54" s="3"/>
      <c r="K54" s="2">
        <f>+(K44*K42*35+(1-K44)*K42*25)/1000</f>
        <v>0.30283252276309985</v>
      </c>
      <c r="L54" s="3"/>
      <c r="M54" s="2">
        <f>+(M44*M42*35+(1-M44)*M42*25)/1000</f>
        <v>1.9218260758180068</v>
      </c>
      <c r="N54" s="3"/>
      <c r="O54" s="2">
        <f>+(O44*O42*35+(1-O44)*O42*25)/1000</f>
        <v>71.431942979069646</v>
      </c>
      <c r="P54" s="3"/>
      <c r="Q54" s="2">
        <f>+(Q44*Q42*35+(1-Q44)*Q42*25)/1000</f>
        <v>89.19927519564078</v>
      </c>
      <c r="R54" s="3"/>
      <c r="S54" s="2">
        <f>+(S44*S42*35+(1-S44)*S42*25)/1000</f>
        <v>3.0191582665617962</v>
      </c>
      <c r="T54" s="3"/>
      <c r="U54" s="2">
        <f>+(U44*U42*35+(1-U44)*U42*25)/1000</f>
        <v>1.5745700610342956</v>
      </c>
      <c r="V54" s="3"/>
      <c r="W54" s="2">
        <f>+(W44*W42*35+(1-W44)*W42*25)/1000</f>
        <v>14.359033601715803</v>
      </c>
      <c r="X54" s="49">
        <f>+E54+G54+I54+K54+M54+O54+Q54+S54+U54+W54</f>
        <v>523.0337587699737</v>
      </c>
    </row>
    <row r="55" spans="1:39" ht="15.5" x14ac:dyDescent="0.35">
      <c r="A55" s="4" t="s">
        <v>111</v>
      </c>
    </row>
    <row r="56" spans="1:39" ht="15.5" x14ac:dyDescent="0.35">
      <c r="A56" s="4" t="s">
        <v>247</v>
      </c>
      <c r="E56" s="3">
        <f>0.0025*E41</f>
        <v>13.73203546621086</v>
      </c>
      <c r="F56" s="3"/>
      <c r="G56" s="3">
        <f>0.0025*G41</f>
        <v>8.8371568616284897</v>
      </c>
      <c r="H56" s="3"/>
      <c r="I56" s="3">
        <f>0.0025*I41</f>
        <v>0.37400849501162753</v>
      </c>
      <c r="J56" s="3"/>
      <c r="K56" s="3">
        <f>0.0025*K41</f>
        <v>1.7300860877830022E-2</v>
      </c>
      <c r="L56" s="3"/>
      <c r="M56" s="3">
        <f>0.0025*M41</f>
        <v>0.12911527310897461</v>
      </c>
      <c r="N56" s="3"/>
      <c r="O56" s="3">
        <f>0.0025*O41</f>
        <v>4.2301347059696193</v>
      </c>
      <c r="P56" s="3"/>
      <c r="Q56" s="3">
        <f>0.0025*Q41</f>
        <v>5.8219751710061471</v>
      </c>
      <c r="R56" s="3"/>
      <c r="S56" s="3">
        <f>0.0025*S41</f>
        <v>0.18127899250817972</v>
      </c>
      <c r="T56" s="3"/>
      <c r="U56" s="3">
        <f>0.0025*U41</f>
        <v>0.10969318775313798</v>
      </c>
      <c r="V56" s="3"/>
      <c r="W56" s="3">
        <f>0.0025*W41</f>
        <v>0.86780531080540702</v>
      </c>
      <c r="X56" s="3">
        <f>0.0025*X41</f>
        <v>34.300504324880272</v>
      </c>
    </row>
    <row r="57" spans="1:39" ht="15.5" x14ac:dyDescent="0.35">
      <c r="A57" s="4" t="s">
        <v>113</v>
      </c>
      <c r="B57" s="21">
        <f>+E57/(E57+E58)</f>
        <v>0.23949845581794477</v>
      </c>
      <c r="E57" s="28">
        <f>E47/100*E56</f>
        <v>3.288801289394752</v>
      </c>
      <c r="F57" s="28"/>
      <c r="G57" s="28">
        <f t="shared" ref="G57:W57" si="27">G47/100*G56</f>
        <v>2.3493777778143321</v>
      </c>
      <c r="H57" s="28"/>
      <c r="I57" s="28">
        <f t="shared" si="27"/>
        <v>7.6467611468345228E-2</v>
      </c>
      <c r="J57" s="28"/>
      <c r="K57" s="28">
        <f t="shared" si="27"/>
        <v>1.5612792084901332E-3</v>
      </c>
      <c r="L57" s="28"/>
      <c r="M57" s="28">
        <f t="shared" si="27"/>
        <v>3.3962417723597572E-2</v>
      </c>
      <c r="N57" s="28"/>
      <c r="O57" s="28">
        <f t="shared" si="27"/>
        <v>0.88691335562106155</v>
      </c>
      <c r="P57" s="28"/>
      <c r="Q57" s="28">
        <f t="shared" si="27"/>
        <v>1.7118019838372875</v>
      </c>
      <c r="R57" s="28"/>
      <c r="S57" s="28">
        <f>S47/100*S56</f>
        <v>5.6861354840098702E-2</v>
      </c>
      <c r="T57" s="28"/>
      <c r="U57" s="28">
        <f t="shared" si="27"/>
        <v>0</v>
      </c>
      <c r="V57" s="28"/>
      <c r="W57" s="28">
        <f t="shared" si="27"/>
        <v>0.11969874328710645</v>
      </c>
      <c r="X57" s="28">
        <f>+W57+U57+S57+Q57+O57+M57+K57+I57+G57+E57</f>
        <v>8.5254458131950717</v>
      </c>
      <c r="Y57" s="3"/>
      <c r="Z57">
        <v>162.48258732539568</v>
      </c>
    </row>
    <row r="58" spans="1:39" ht="15.5" x14ac:dyDescent="0.35">
      <c r="A58" s="29" t="s">
        <v>114</v>
      </c>
      <c r="B58" s="21">
        <f>1-B57</f>
        <v>0.76050154418205529</v>
      </c>
      <c r="E58" s="30">
        <f>E56-E57</f>
        <v>10.443234176816109</v>
      </c>
      <c r="F58" s="30"/>
      <c r="G58" s="30">
        <f t="shared" ref="G58:W58" si="28">G56-G57</f>
        <v>6.4877790838141571</v>
      </c>
      <c r="H58" s="30"/>
      <c r="I58" s="30">
        <f t="shared" si="28"/>
        <v>0.29754088354328229</v>
      </c>
      <c r="J58" s="30"/>
      <c r="K58" s="30">
        <f t="shared" si="28"/>
        <v>1.5739581669339888E-2</v>
      </c>
      <c r="L58" s="30"/>
      <c r="M58" s="30">
        <f t="shared" si="28"/>
        <v>9.5152855385377044E-2</v>
      </c>
      <c r="N58" s="30"/>
      <c r="O58" s="30">
        <f t="shared" si="28"/>
        <v>3.3432213503485579</v>
      </c>
      <c r="P58" s="30"/>
      <c r="Q58" s="30">
        <f t="shared" si="28"/>
        <v>4.1101731871688596</v>
      </c>
      <c r="R58" s="30"/>
      <c r="S58" s="30">
        <f t="shared" si="28"/>
        <v>0.12441763766808102</v>
      </c>
      <c r="T58" s="30"/>
      <c r="U58" s="30">
        <f t="shared" si="28"/>
        <v>0.10969318775313798</v>
      </c>
      <c r="V58" s="30"/>
      <c r="W58" s="30">
        <f t="shared" si="28"/>
        <v>0.74810656751830051</v>
      </c>
      <c r="X58" s="28">
        <f t="shared" ref="X58:X60" si="29">+W58+U58+S58+Q58+O58+M58+K58+I58+G58+E58</f>
        <v>25.775058511685202</v>
      </c>
      <c r="Z58">
        <v>534.19835945887417</v>
      </c>
    </row>
    <row r="59" spans="1:39" ht="15.5" x14ac:dyDescent="0.35">
      <c r="A59" s="29" t="s">
        <v>115</v>
      </c>
      <c r="E59" s="3">
        <f t="shared" ref="E59:U59" si="30">+E41-E56</f>
        <v>5479.0821510181331</v>
      </c>
      <c r="F59" s="3"/>
      <c r="G59" s="3">
        <f t="shared" si="30"/>
        <v>3526.0255877897671</v>
      </c>
      <c r="H59" s="3"/>
      <c r="I59" s="3">
        <f t="shared" si="30"/>
        <v>149.22938950963939</v>
      </c>
      <c r="J59" s="3"/>
      <c r="K59" s="3">
        <f t="shared" si="30"/>
        <v>6.903043490254178</v>
      </c>
      <c r="L59" s="3"/>
      <c r="M59" s="3">
        <f t="shared" si="30"/>
        <v>51.516993970480875</v>
      </c>
      <c r="N59" s="3"/>
      <c r="O59" s="3">
        <f t="shared" si="30"/>
        <v>1687.8237476818779</v>
      </c>
      <c r="P59" s="3"/>
      <c r="Q59" s="3">
        <f t="shared" si="30"/>
        <v>2322.9680932314527</v>
      </c>
      <c r="R59" s="3"/>
      <c r="S59" s="3">
        <f t="shared" si="30"/>
        <v>72.330318010763705</v>
      </c>
      <c r="T59" s="3"/>
      <c r="U59" s="3">
        <f t="shared" si="30"/>
        <v>43.767581913502056</v>
      </c>
      <c r="V59" s="3"/>
      <c r="W59" s="3">
        <f t="shared" ref="W59" si="31">+W41-W56</f>
        <v>346.25431901135738</v>
      </c>
      <c r="X59" s="28">
        <f t="shared" si="29"/>
        <v>13685.901225627229</v>
      </c>
    </row>
    <row r="60" spans="1:39" ht="15.5" x14ac:dyDescent="0.35">
      <c r="A60" s="4" t="s">
        <v>116</v>
      </c>
      <c r="B60" s="21">
        <f>+E60/(E60+E61)</f>
        <v>0.23949845581794474</v>
      </c>
      <c r="E60" s="28">
        <f>E47/100*E59</f>
        <v>1312.231714468506</v>
      </c>
      <c r="F60" s="28"/>
      <c r="G60" s="28">
        <f t="shared" ref="G60:W60" si="32">G47/100*G59</f>
        <v>937.40173334791837</v>
      </c>
      <c r="H60" s="28"/>
      <c r="I60" s="28">
        <f t="shared" si="32"/>
        <v>30.51057697586975</v>
      </c>
      <c r="J60" s="28"/>
      <c r="K60" s="28">
        <f t="shared" si="32"/>
        <v>0.62295040418756309</v>
      </c>
      <c r="L60" s="28"/>
      <c r="M60" s="28">
        <f t="shared" si="32"/>
        <v>13.551004671715434</v>
      </c>
      <c r="N60" s="28"/>
      <c r="O60" s="28">
        <f t="shared" si="32"/>
        <v>353.87842889280353</v>
      </c>
      <c r="P60" s="28"/>
      <c r="Q60" s="28">
        <f t="shared" si="32"/>
        <v>683.00899155107766</v>
      </c>
      <c r="R60" s="28"/>
      <c r="S60" s="28">
        <f t="shared" si="32"/>
        <v>22.68768058119938</v>
      </c>
      <c r="T60" s="28"/>
      <c r="U60" s="28">
        <f t="shared" si="32"/>
        <v>0</v>
      </c>
      <c r="V60" s="28"/>
      <c r="W60" s="28">
        <f t="shared" si="32"/>
        <v>47.759798571555471</v>
      </c>
      <c r="X60" s="28">
        <f t="shared" si="29"/>
        <v>3401.6528794648329</v>
      </c>
    </row>
    <row r="61" spans="1:39" ht="15.5" x14ac:dyDescent="0.35">
      <c r="A61" s="29" t="s">
        <v>114</v>
      </c>
      <c r="B61" s="21">
        <f>1-B60</f>
        <v>0.76050154418205529</v>
      </c>
      <c r="E61" s="30">
        <f>E59-E60</f>
        <v>4166.8504365496274</v>
      </c>
      <c r="F61" s="30"/>
      <c r="G61" s="30">
        <f t="shared" ref="G61:W61" si="33">G59-G60</f>
        <v>2588.6238544418488</v>
      </c>
      <c r="H61" s="30"/>
      <c r="I61" s="30">
        <f t="shared" si="33"/>
        <v>118.71881253376964</v>
      </c>
      <c r="J61" s="30"/>
      <c r="K61" s="30">
        <f t="shared" si="33"/>
        <v>6.2800930860666151</v>
      </c>
      <c r="L61" s="30"/>
      <c r="M61" s="30">
        <f t="shared" si="33"/>
        <v>37.965989298765443</v>
      </c>
      <c r="N61" s="30"/>
      <c r="O61" s="30">
        <f t="shared" si="33"/>
        <v>1333.9453187890745</v>
      </c>
      <c r="P61" s="30"/>
      <c r="Q61" s="30">
        <f t="shared" si="33"/>
        <v>1639.9591016803752</v>
      </c>
      <c r="R61" s="30"/>
      <c r="S61" s="30">
        <f t="shared" si="33"/>
        <v>49.642637429564324</v>
      </c>
      <c r="T61" s="30"/>
      <c r="U61" s="30">
        <f t="shared" si="33"/>
        <v>43.767581913502056</v>
      </c>
      <c r="V61" s="30"/>
      <c r="W61" s="30">
        <f t="shared" si="33"/>
        <v>298.49452043980193</v>
      </c>
      <c r="X61" s="30">
        <f>X59-X60</f>
        <v>10284.248346162396</v>
      </c>
      <c r="Y61" s="3"/>
    </row>
    <row r="62" spans="1:39" ht="15.5" x14ac:dyDescent="0.35">
      <c r="A62" s="29" t="s">
        <v>248</v>
      </c>
      <c r="B62" s="21"/>
      <c r="E62" s="3">
        <f>0.0025*E40</f>
        <v>5.0791009057115568</v>
      </c>
      <c r="F62" s="3"/>
      <c r="G62" s="3">
        <f>0.0025*G40</f>
        <v>2.5552861972545711</v>
      </c>
      <c r="H62" s="3"/>
      <c r="I62" s="3">
        <f>0.0025*I40</f>
        <v>0.17610844556973956</v>
      </c>
      <c r="J62" s="3"/>
      <c r="K62" s="3">
        <f>0.0025*K40</f>
        <v>5.9115515413397856E-3</v>
      </c>
      <c r="L62" s="3"/>
      <c r="M62" s="3">
        <f>0.0025*M40</f>
        <v>5.3273037433959385E-2</v>
      </c>
      <c r="N62" s="3"/>
      <c r="O62" s="3">
        <f>0.0025*O40</f>
        <v>1.9103517193497697</v>
      </c>
      <c r="P62" s="3"/>
      <c r="Q62" s="3">
        <f>0.0025*Q40</f>
        <v>2.4109330418371644</v>
      </c>
      <c r="R62" s="3"/>
      <c r="S62" s="3">
        <f>0.0025*S40</f>
        <v>0.11524947315942061</v>
      </c>
      <c r="T62" s="3"/>
      <c r="U62" s="3">
        <f>0.0025*U40</f>
        <v>4.7713956509050547E-2</v>
      </c>
      <c r="V62" s="3"/>
      <c r="W62" s="3">
        <f>0.0025*W40</f>
        <v>0.56809804936617325</v>
      </c>
      <c r="X62" s="3">
        <f>0.0025*X40</f>
        <v>12.922026377732745</v>
      </c>
      <c r="Y62" s="3"/>
    </row>
    <row r="63" spans="1:39" ht="15.5" x14ac:dyDescent="0.35">
      <c r="A63" s="29" t="s">
        <v>249</v>
      </c>
      <c r="B63" s="21"/>
      <c r="E63" s="3">
        <f>0.0025*E39</f>
        <v>7.7156615663080288</v>
      </c>
      <c r="F63" s="3"/>
      <c r="G63" s="3">
        <f>0.0025*G39</f>
        <v>3.4650125314080293</v>
      </c>
      <c r="H63" s="3"/>
      <c r="I63" s="3">
        <f>0.0025*I39</f>
        <v>0.37124849095756818</v>
      </c>
      <c r="J63" s="3"/>
      <c r="K63" s="3">
        <f>0.0025*K39</f>
        <v>2.3758110870378189E-2</v>
      </c>
      <c r="L63" s="3"/>
      <c r="M63" s="3">
        <f>0.0025*M39</f>
        <v>9.9482501786989877E-2</v>
      </c>
      <c r="N63" s="3"/>
      <c r="O63" s="3">
        <f>0.0025*O39</f>
        <v>4.5869149093616253</v>
      </c>
      <c r="P63" s="3"/>
      <c r="Q63" s="3">
        <f>0.0025*Q39</f>
        <v>3.6480602583646107</v>
      </c>
      <c r="R63" s="3"/>
      <c r="S63" s="3">
        <f>0.0025*S39</f>
        <v>0.16325856706266559</v>
      </c>
      <c r="T63" s="3"/>
      <c r="U63" s="3">
        <f>0.0025*U39</f>
        <v>5.127533421467019E-2</v>
      </c>
      <c r="V63" s="3"/>
      <c r="W63" s="3">
        <f>0.0025*W39</f>
        <v>0.76885170024476568</v>
      </c>
      <c r="X63" s="3">
        <f>0.0025*X39</f>
        <v>20.893523970579331</v>
      </c>
      <c r="Y63" s="3"/>
    </row>
    <row r="64" spans="1:39" ht="15.5" x14ac:dyDescent="0.35">
      <c r="A64" s="29" t="s">
        <v>119</v>
      </c>
      <c r="B64" s="21"/>
      <c r="E64" s="3">
        <f>+E62+E56+E63</f>
        <v>26.526797938230445</v>
      </c>
      <c r="F64" s="3"/>
      <c r="G64" s="3">
        <f>+G62+G56+G63</f>
        <v>14.857455590291089</v>
      </c>
      <c r="H64" s="3"/>
      <c r="I64" s="3">
        <f>+I62+I56+I63</f>
        <v>0.92136543153893524</v>
      </c>
      <c r="J64" s="3"/>
      <c r="K64" s="3">
        <f>+K62+K56+K63</f>
        <v>4.6970523289547997E-2</v>
      </c>
      <c r="L64" s="3"/>
      <c r="M64" s="3">
        <f>+M62+M56+M63</f>
        <v>0.28187081232992389</v>
      </c>
      <c r="N64" s="3"/>
      <c r="O64" s="3">
        <f>+O62+O56+O63</f>
        <v>10.727401334681014</v>
      </c>
      <c r="P64" s="3"/>
      <c r="Q64" s="3">
        <f>+Q62+Q56+Q63</f>
        <v>11.880968471207922</v>
      </c>
      <c r="R64" s="3"/>
      <c r="S64" s="3">
        <f>+S62+S56+S63</f>
        <v>0.45978703273026589</v>
      </c>
      <c r="T64" s="3"/>
      <c r="U64" s="3">
        <f>+U62+U56+U63</f>
        <v>0.20868247847685872</v>
      </c>
      <c r="V64" s="3"/>
      <c r="W64" s="3">
        <f>+W62+W56+W63</f>
        <v>2.2047550604163462</v>
      </c>
      <c r="X64" s="3">
        <f>+X62+X56+X63</f>
        <v>68.116054673192338</v>
      </c>
      <c r="Y64" s="1">
        <f>+X64/X42</f>
        <v>3.6061205138579744E-3</v>
      </c>
    </row>
    <row r="65" spans="1:52" ht="15.5" x14ac:dyDescent="0.35">
      <c r="A65" s="29" t="s">
        <v>120</v>
      </c>
      <c r="B65" s="21"/>
      <c r="E65" s="16">
        <v>0.05</v>
      </c>
      <c r="F65" s="3"/>
      <c r="G65" s="16">
        <v>0.05</v>
      </c>
      <c r="H65" s="3"/>
      <c r="I65" s="16">
        <v>0.05</v>
      </c>
      <c r="J65" s="3"/>
      <c r="K65" s="16">
        <v>0.05</v>
      </c>
      <c r="L65" s="3"/>
      <c r="M65" s="16">
        <v>0.05</v>
      </c>
      <c r="N65" s="3"/>
      <c r="O65" s="16">
        <v>0.05</v>
      </c>
      <c r="P65" s="3"/>
      <c r="Q65" s="16">
        <v>0.05</v>
      </c>
      <c r="R65" s="3"/>
      <c r="S65" s="16">
        <v>0.05</v>
      </c>
      <c r="T65" s="3"/>
      <c r="U65" s="16">
        <v>0.05</v>
      </c>
      <c r="V65" s="3"/>
      <c r="W65" s="16">
        <v>0.05</v>
      </c>
      <c r="X65" s="16">
        <f>+X64/X42</f>
        <v>3.6061205138579744E-3</v>
      </c>
      <c r="Y65" s="1"/>
    </row>
    <row r="66" spans="1:52" ht="15.5" x14ac:dyDescent="0.35">
      <c r="A66" s="29"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9" t="s">
        <v>122</v>
      </c>
      <c r="E67" s="3"/>
      <c r="F67" s="3"/>
      <c r="G67" s="3"/>
      <c r="H67" s="3"/>
      <c r="I67" s="3"/>
      <c r="J67" s="3"/>
      <c r="K67" s="3"/>
      <c r="L67" s="3"/>
      <c r="M67" s="3"/>
      <c r="N67" s="3"/>
      <c r="O67" s="3"/>
      <c r="P67" s="3"/>
      <c r="Q67" s="3"/>
      <c r="R67" s="3"/>
      <c r="S67" s="3"/>
      <c r="T67" s="3"/>
      <c r="U67" s="3"/>
      <c r="V67" s="3"/>
      <c r="W67" s="3"/>
      <c r="X67" s="3"/>
    </row>
    <row r="68" spans="1:52" ht="15.5" x14ac:dyDescent="0.35">
      <c r="A68" s="29"/>
      <c r="E68" s="3"/>
      <c r="F68" s="3"/>
      <c r="G68" s="3"/>
      <c r="H68" s="3"/>
      <c r="I68" s="3"/>
      <c r="J68" s="3"/>
      <c r="K68" s="3"/>
      <c r="L68" s="3"/>
      <c r="M68" s="3"/>
      <c r="N68" s="3"/>
      <c r="O68" s="3"/>
      <c r="P68" s="3"/>
      <c r="Q68" s="3"/>
      <c r="R68" s="3"/>
      <c r="S68" s="3"/>
      <c r="T68" s="3"/>
      <c r="U68" s="3"/>
      <c r="V68" s="3"/>
      <c r="W68" s="3"/>
    </row>
    <row r="69" spans="1:52" ht="15.5" x14ac:dyDescent="0.35">
      <c r="A69" s="22" t="s">
        <v>123</v>
      </c>
      <c r="D69" s="31" t="s">
        <v>124</v>
      </c>
    </row>
    <row r="70" spans="1:52" ht="23.5" x14ac:dyDescent="0.55000000000000004">
      <c r="A70" s="14" t="s">
        <v>125</v>
      </c>
      <c r="B70" s="8"/>
      <c r="D70" s="4" t="s">
        <v>72</v>
      </c>
      <c r="E70" s="4"/>
      <c r="F70" s="4" t="s">
        <v>73</v>
      </c>
      <c r="G70" s="4"/>
      <c r="H70" s="4" t="s">
        <v>80</v>
      </c>
      <c r="I70" s="4"/>
      <c r="J70" s="4" t="s">
        <v>75</v>
      </c>
      <c r="K70" s="4"/>
      <c r="L70" s="4" t="s">
        <v>76</v>
      </c>
      <c r="M70" s="4"/>
      <c r="N70" s="4" t="s">
        <v>77</v>
      </c>
      <c r="O70" s="4"/>
      <c r="P70" s="4" t="s">
        <v>78</v>
      </c>
      <c r="Q70" s="4"/>
      <c r="R70" s="4" t="s">
        <v>79</v>
      </c>
      <c r="S70" s="4"/>
      <c r="T70" s="4" t="s">
        <v>81</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79</v>
      </c>
      <c r="AJ71" s="4" t="s">
        <v>81</v>
      </c>
      <c r="AK71" s="4" t="s">
        <v>9</v>
      </c>
      <c r="AL71" s="4" t="s">
        <v>10</v>
      </c>
    </row>
    <row r="72" spans="1:52" ht="15.5" x14ac:dyDescent="0.35">
      <c r="A72" s="4" t="s">
        <v>128</v>
      </c>
      <c r="B72" s="8"/>
      <c r="C72" s="8" t="s">
        <v>129</v>
      </c>
      <c r="D72" s="8" t="s">
        <v>130</v>
      </c>
      <c r="E72" s="4" t="s">
        <v>58</v>
      </c>
      <c r="F72" s="8" t="s">
        <v>130</v>
      </c>
      <c r="G72" s="4" t="s">
        <v>58</v>
      </c>
      <c r="H72" s="8" t="s">
        <v>130</v>
      </c>
      <c r="I72" s="4" t="s">
        <v>58</v>
      </c>
      <c r="J72" s="8" t="s">
        <v>130</v>
      </c>
      <c r="K72" s="4" t="s">
        <v>58</v>
      </c>
      <c r="L72" s="8" t="s">
        <v>130</v>
      </c>
      <c r="M72" s="4" t="s">
        <v>58</v>
      </c>
      <c r="N72" s="8" t="s">
        <v>130</v>
      </c>
      <c r="O72" s="4" t="s">
        <v>58</v>
      </c>
      <c r="P72" s="8" t="s">
        <v>130</v>
      </c>
      <c r="Q72" s="4" t="s">
        <v>58</v>
      </c>
      <c r="R72" s="8" t="s">
        <v>130</v>
      </c>
      <c r="S72" s="4" t="s">
        <v>58</v>
      </c>
      <c r="T72" s="8" t="s">
        <v>130</v>
      </c>
      <c r="U72" s="4" t="s">
        <v>58</v>
      </c>
      <c r="V72" s="8" t="s">
        <v>130</v>
      </c>
      <c r="W72" s="4" t="s">
        <v>58</v>
      </c>
      <c r="X72" s="4"/>
      <c r="AA72" s="4" t="s">
        <v>128</v>
      </c>
    </row>
    <row r="73" spans="1:52" ht="15.5" x14ac:dyDescent="0.35">
      <c r="A73" s="5" t="s">
        <v>131</v>
      </c>
      <c r="C73">
        <v>3</v>
      </c>
      <c r="D73" s="16">
        <v>1</v>
      </c>
      <c r="E73" s="3">
        <f>+$D73*E57</f>
        <v>3.288801289394752</v>
      </c>
      <c r="F73" s="16">
        <v>1</v>
      </c>
      <c r="G73" s="3">
        <f>+$D73*G57</f>
        <v>2.3493777778143321</v>
      </c>
      <c r="H73" s="16">
        <v>1</v>
      </c>
      <c r="I73" s="3">
        <f>+$D73*I57</f>
        <v>7.6467611468345228E-2</v>
      </c>
      <c r="J73" s="16">
        <v>1</v>
      </c>
      <c r="K73" s="3">
        <f>+$D73*K57</f>
        <v>1.5612792084901332E-3</v>
      </c>
      <c r="L73" s="16">
        <v>1</v>
      </c>
      <c r="M73" s="3">
        <f>+$D73*M57</f>
        <v>3.3962417723597572E-2</v>
      </c>
      <c r="N73" s="16">
        <v>1</v>
      </c>
      <c r="O73" s="3">
        <f>+$D73*O57</f>
        <v>0.88691335562106155</v>
      </c>
      <c r="P73" s="16">
        <v>1</v>
      </c>
      <c r="Q73" s="3">
        <f>+$D73*Q57</f>
        <v>1.7118019838372875</v>
      </c>
      <c r="R73" s="16">
        <v>1</v>
      </c>
      <c r="S73" s="3">
        <f>+$D73*S57</f>
        <v>5.6861354840098702E-2</v>
      </c>
      <c r="T73" s="16">
        <v>1</v>
      </c>
      <c r="U73" s="3">
        <f>+$D73*U57</f>
        <v>0</v>
      </c>
      <c r="V73" s="16">
        <v>1</v>
      </c>
      <c r="W73" s="3">
        <f>+$D73*W57</f>
        <v>0.11969874328710645</v>
      </c>
      <c r="X73" s="3">
        <f>+E73+G73+I73+K73+M73+O73+Q73+S73+U73+W73</f>
        <v>8.5254458131950699</v>
      </c>
      <c r="AA73" s="5" t="s">
        <v>131</v>
      </c>
      <c r="AB73" s="3">
        <f>+E73</f>
        <v>3.288801289394752</v>
      </c>
      <c r="AC73" s="3">
        <f>+G73</f>
        <v>2.3493777778143321</v>
      </c>
      <c r="AD73" s="3">
        <f>+I73</f>
        <v>7.6467611468345228E-2</v>
      </c>
      <c r="AE73" s="3">
        <f>+K73</f>
        <v>1.5612792084901332E-3</v>
      </c>
      <c r="AF73" s="3">
        <f>+M73</f>
        <v>3.3962417723597572E-2</v>
      </c>
      <c r="AG73" s="3">
        <f>+O73</f>
        <v>0.88691335562106155</v>
      </c>
      <c r="AH73" s="3">
        <f>+Q73</f>
        <v>1.7118019838372875</v>
      </c>
      <c r="AI73" s="3">
        <f>+S73</f>
        <v>5.6861354840098702E-2</v>
      </c>
      <c r="AJ73" s="3">
        <f>+U73</f>
        <v>0</v>
      </c>
      <c r="AK73" s="3">
        <f>+W73</f>
        <v>0.11969874328710645</v>
      </c>
      <c r="AL73" s="3">
        <f>SUM(AB73:AK73)</f>
        <v>8.5254458131950699</v>
      </c>
    </row>
    <row r="74" spans="1:52" ht="15.5" x14ac:dyDescent="0.35">
      <c r="A74" s="5" t="s">
        <v>132</v>
      </c>
      <c r="C74">
        <v>15</v>
      </c>
      <c r="D74" s="16">
        <v>0</v>
      </c>
      <c r="E74" s="3">
        <f>+$D74*E57</f>
        <v>0</v>
      </c>
      <c r="F74" s="16">
        <v>0</v>
      </c>
      <c r="G74" s="3">
        <f>+$D74*G57</f>
        <v>0</v>
      </c>
      <c r="H74" s="16">
        <v>0</v>
      </c>
      <c r="I74" s="3">
        <f>+$D74*I57</f>
        <v>0</v>
      </c>
      <c r="J74" s="16">
        <v>0</v>
      </c>
      <c r="K74" s="3">
        <f>+$D74*K57</f>
        <v>0</v>
      </c>
      <c r="L74" s="16">
        <v>0</v>
      </c>
      <c r="M74" s="3">
        <f>+$D74*M57</f>
        <v>0</v>
      </c>
      <c r="N74" s="16">
        <v>0</v>
      </c>
      <c r="O74" s="3">
        <f>+$D74*O57</f>
        <v>0</v>
      </c>
      <c r="P74" s="16">
        <v>0</v>
      </c>
      <c r="Q74" s="3">
        <f>+$D74*Q57</f>
        <v>0</v>
      </c>
      <c r="R74" s="16">
        <v>0</v>
      </c>
      <c r="S74" s="3">
        <f>+$D74*S57</f>
        <v>0</v>
      </c>
      <c r="T74" s="16">
        <v>0</v>
      </c>
      <c r="U74" s="3">
        <f>+$D74*U57</f>
        <v>0</v>
      </c>
      <c r="V74" s="16">
        <v>0</v>
      </c>
      <c r="W74" s="3">
        <f>+$D74*W57</f>
        <v>0</v>
      </c>
      <c r="X74" s="3">
        <f t="shared" ref="X74:X77" si="34">+E74+G74+I74+K74+M74+O74+Q74+S74+U74+W74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6">
        <v>0</v>
      </c>
      <c r="E75" s="3">
        <f>+$D75*E57</f>
        <v>0</v>
      </c>
      <c r="F75" s="16">
        <v>0</v>
      </c>
      <c r="G75" s="3">
        <f>+$D75*G57</f>
        <v>0</v>
      </c>
      <c r="H75" s="16">
        <v>0</v>
      </c>
      <c r="I75" s="3">
        <f>+$D75*I57</f>
        <v>0</v>
      </c>
      <c r="J75" s="16">
        <v>0</v>
      </c>
      <c r="K75" s="3">
        <f>+$D75*K57</f>
        <v>0</v>
      </c>
      <c r="L75" s="16">
        <v>0</v>
      </c>
      <c r="M75" s="3">
        <f>+$D75*M57</f>
        <v>0</v>
      </c>
      <c r="N75" s="16">
        <v>0</v>
      </c>
      <c r="O75" s="3">
        <f>+$D75*O57</f>
        <v>0</v>
      </c>
      <c r="P75" s="16">
        <v>0</v>
      </c>
      <c r="Q75" s="3">
        <f>+$D75*Q57</f>
        <v>0</v>
      </c>
      <c r="R75" s="16">
        <v>0</v>
      </c>
      <c r="S75" s="3">
        <f>+$D75*S57</f>
        <v>0</v>
      </c>
      <c r="T75" s="16">
        <v>0</v>
      </c>
      <c r="U75" s="3">
        <f>+$D75*U57</f>
        <v>0</v>
      </c>
      <c r="V75" s="16">
        <v>0</v>
      </c>
      <c r="W75" s="3">
        <f>+$D75*W57</f>
        <v>0</v>
      </c>
      <c r="X75" s="3">
        <f t="shared" si="34"/>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6">
        <v>0</v>
      </c>
      <c r="E76" s="3">
        <f>+$D76*E57</f>
        <v>0</v>
      </c>
      <c r="F76" s="16">
        <v>0</v>
      </c>
      <c r="G76" s="3">
        <f>+$D76*G57</f>
        <v>0</v>
      </c>
      <c r="H76" s="16">
        <v>0</v>
      </c>
      <c r="I76" s="3">
        <f>+$D76*I57</f>
        <v>0</v>
      </c>
      <c r="J76" s="16">
        <v>0</v>
      </c>
      <c r="K76" s="3">
        <f>+$D76*K57</f>
        <v>0</v>
      </c>
      <c r="L76" s="16">
        <v>0</v>
      </c>
      <c r="M76" s="3">
        <f>+$D76*M57</f>
        <v>0</v>
      </c>
      <c r="N76" s="16">
        <v>0</v>
      </c>
      <c r="O76" s="3">
        <f>+$D76*O57</f>
        <v>0</v>
      </c>
      <c r="P76" s="16">
        <v>0</v>
      </c>
      <c r="Q76" s="3">
        <f>+$D76*Q57</f>
        <v>0</v>
      </c>
      <c r="R76" s="16">
        <v>0</v>
      </c>
      <c r="S76" s="3">
        <f>+$D76*S57</f>
        <v>0</v>
      </c>
      <c r="T76" s="16">
        <v>0</v>
      </c>
      <c r="U76" s="3">
        <f>+$D76*U57</f>
        <v>0</v>
      </c>
      <c r="V76" s="16">
        <v>0</v>
      </c>
      <c r="W76" s="3">
        <f>+$D76*W57</f>
        <v>0</v>
      </c>
      <c r="X76" s="3">
        <f t="shared" si="34"/>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6">
        <f t="shared" ref="D77:V77" si="35">SUM(D73:D76)</f>
        <v>1</v>
      </c>
      <c r="E77" s="28">
        <f>SUM(E73:E76)</f>
        <v>3.288801289394752</v>
      </c>
      <c r="F77" s="16">
        <f t="shared" si="35"/>
        <v>1</v>
      </c>
      <c r="G77" s="28">
        <f>SUM(G73:G76)</f>
        <v>2.3493777778143321</v>
      </c>
      <c r="H77" s="16">
        <f t="shared" si="35"/>
        <v>1</v>
      </c>
      <c r="I77" s="28">
        <f>SUM(I73:I76)</f>
        <v>7.6467611468345228E-2</v>
      </c>
      <c r="J77" s="16">
        <f t="shared" si="35"/>
        <v>1</v>
      </c>
      <c r="K77" s="28">
        <f>SUM(K73:K76)</f>
        <v>1.5612792084901332E-3</v>
      </c>
      <c r="L77" s="16">
        <f t="shared" si="35"/>
        <v>1</v>
      </c>
      <c r="M77" s="28">
        <f>SUM(M73:M76)</f>
        <v>3.3962417723597572E-2</v>
      </c>
      <c r="N77" s="16">
        <f t="shared" si="35"/>
        <v>1</v>
      </c>
      <c r="O77" s="28">
        <f>SUM(O73:O76)</f>
        <v>0.88691335562106155</v>
      </c>
      <c r="P77" s="16">
        <f t="shared" si="35"/>
        <v>1</v>
      </c>
      <c r="Q77" s="28">
        <f>SUM(Q73:Q76)</f>
        <v>1.7118019838372875</v>
      </c>
      <c r="R77" s="16">
        <f t="shared" si="35"/>
        <v>1</v>
      </c>
      <c r="S77" s="28">
        <f>SUM(S73:S76)</f>
        <v>5.6861354840098702E-2</v>
      </c>
      <c r="T77" s="16">
        <f t="shared" si="35"/>
        <v>1</v>
      </c>
      <c r="U77" s="28">
        <f>SUM(U73:U76)</f>
        <v>0</v>
      </c>
      <c r="V77" s="16">
        <f t="shared" si="35"/>
        <v>1</v>
      </c>
      <c r="W77" s="28">
        <f>SUM(W73:W76)</f>
        <v>0.11969874328710645</v>
      </c>
      <c r="X77" s="3">
        <f t="shared" si="34"/>
        <v>8.5254458131950699</v>
      </c>
      <c r="Y77" s="3"/>
      <c r="AA77" s="5"/>
      <c r="AB77" s="4" t="s">
        <v>0</v>
      </c>
      <c r="AC77" s="4" t="s">
        <v>1</v>
      </c>
      <c r="AD77" s="4" t="s">
        <v>2</v>
      </c>
      <c r="AE77" s="4" t="s">
        <v>3</v>
      </c>
      <c r="AF77" s="4" t="s">
        <v>4</v>
      </c>
      <c r="AG77" s="4" t="s">
        <v>5</v>
      </c>
      <c r="AH77" s="4" t="s">
        <v>6</v>
      </c>
      <c r="AI77" s="4" t="s">
        <v>79</v>
      </c>
      <c r="AJ77" s="4" t="s">
        <v>81</v>
      </c>
      <c r="AK77" s="4" t="s">
        <v>9</v>
      </c>
      <c r="AL77" s="4" t="s">
        <v>10</v>
      </c>
      <c r="AO77" s="4" t="s">
        <v>0</v>
      </c>
      <c r="AP77" s="4" t="s">
        <v>1</v>
      </c>
      <c r="AQ77" s="4" t="s">
        <v>2</v>
      </c>
      <c r="AR77" s="4" t="s">
        <v>3</v>
      </c>
      <c r="AS77" s="4" t="s">
        <v>4</v>
      </c>
      <c r="AT77" s="4" t="s">
        <v>5</v>
      </c>
      <c r="AU77" s="4" t="s">
        <v>6</v>
      </c>
      <c r="AV77" s="4" t="s">
        <v>7</v>
      </c>
      <c r="AW77" s="4" t="s">
        <v>8</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1312.231714468506</v>
      </c>
      <c r="AC78" s="3">
        <f>+G60</f>
        <v>937.40173334791837</v>
      </c>
      <c r="AD78" s="3">
        <f>+I60</f>
        <v>30.51057697586975</v>
      </c>
      <c r="AE78" s="3">
        <f>+K60</f>
        <v>0.62295040418756309</v>
      </c>
      <c r="AF78" s="3">
        <f>+M60</f>
        <v>13.551004671715434</v>
      </c>
      <c r="AG78" s="3">
        <f>+O60</f>
        <v>353.87842889280353</v>
      </c>
      <c r="AH78" s="3">
        <f>+Q60</f>
        <v>683.00899155107766</v>
      </c>
      <c r="AI78" s="3">
        <f>+S60</f>
        <v>22.68768058119938</v>
      </c>
      <c r="AJ78" s="3">
        <f>+U60</f>
        <v>0</v>
      </c>
      <c r="AK78" s="3">
        <f>+W60</f>
        <v>47.759798571555471</v>
      </c>
      <c r="AL78" s="3">
        <f>+X60</f>
        <v>3401.6528794648329</v>
      </c>
      <c r="AN78" t="s">
        <v>137</v>
      </c>
      <c r="AO78" s="3">
        <f>+AB$78*AB79</f>
        <v>1312.231714468506</v>
      </c>
      <c r="AP78" s="3">
        <f t="shared" ref="AP78:AX78" si="36">+AC$78*AC79</f>
        <v>937.40173334791837</v>
      </c>
      <c r="AQ78" s="3">
        <f t="shared" si="36"/>
        <v>30.51057697586975</v>
      </c>
      <c r="AR78" s="3">
        <f t="shared" si="36"/>
        <v>0.62295040418756309</v>
      </c>
      <c r="AS78" s="3">
        <f t="shared" si="36"/>
        <v>13.551004671715434</v>
      </c>
      <c r="AT78" s="3">
        <f t="shared" si="36"/>
        <v>353.87842889280353</v>
      </c>
      <c r="AU78" s="3">
        <f t="shared" si="36"/>
        <v>683.00899155107766</v>
      </c>
      <c r="AV78" s="3">
        <f t="shared" si="36"/>
        <v>22.68768058119938</v>
      </c>
      <c r="AW78" s="3">
        <f t="shared" si="36"/>
        <v>0</v>
      </c>
      <c r="AX78" s="3">
        <f t="shared" si="36"/>
        <v>47.759798571555471</v>
      </c>
      <c r="AY78" s="3">
        <f>SUM(AO78:AX78)</f>
        <v>3401.6528794648334</v>
      </c>
      <c r="AZ78" t="s">
        <v>138</v>
      </c>
    </row>
    <row r="79" spans="1:52" ht="15.5" x14ac:dyDescent="0.35">
      <c r="A79" s="5" t="s">
        <v>139</v>
      </c>
      <c r="B79" t="s">
        <v>140</v>
      </c>
      <c r="C79">
        <v>3</v>
      </c>
      <c r="D79" s="16">
        <v>1</v>
      </c>
      <c r="E79" s="3">
        <f t="shared" ref="E79:E84" si="37">+$D79*E$60</f>
        <v>1312.231714468506</v>
      </c>
      <c r="F79" s="16">
        <v>1</v>
      </c>
      <c r="G79" s="3">
        <f>+$F79*G$60</f>
        <v>937.40173334791837</v>
      </c>
      <c r="H79" s="16">
        <v>1</v>
      </c>
      <c r="I79" s="3">
        <f t="shared" ref="I79:I84" si="38">+$H79*I$60</f>
        <v>30.51057697586975</v>
      </c>
      <c r="J79" s="16">
        <v>1</v>
      </c>
      <c r="K79" s="3">
        <f t="shared" ref="K79:K84" si="39">+$J79*K$60</f>
        <v>0.62295040418756309</v>
      </c>
      <c r="L79" s="16">
        <v>1</v>
      </c>
      <c r="M79" s="3">
        <f t="shared" ref="M79:M84" si="40">+$L79*M$60</f>
        <v>13.551004671715434</v>
      </c>
      <c r="N79" s="16">
        <v>1</v>
      </c>
      <c r="O79" s="3">
        <f t="shared" ref="O79:O84" si="41">+$N79*O$60</f>
        <v>353.87842889280353</v>
      </c>
      <c r="P79" s="16">
        <v>1</v>
      </c>
      <c r="Q79" s="3">
        <f t="shared" ref="Q79:Q84" si="42">+$P79*Q$60</f>
        <v>683.00899155107766</v>
      </c>
      <c r="R79" s="16">
        <v>1</v>
      </c>
      <c r="S79" s="3">
        <f t="shared" ref="S79:S84" si="43">+$R79*S$60</f>
        <v>22.68768058119938</v>
      </c>
      <c r="T79" s="16">
        <v>1</v>
      </c>
      <c r="U79" s="3">
        <f t="shared" ref="U79:U84" si="44">+$T79*U$60</f>
        <v>0</v>
      </c>
      <c r="V79" s="16">
        <v>1</v>
      </c>
      <c r="W79" s="3">
        <f t="shared" ref="W79:W84" si="45">+$V79*W$60</f>
        <v>47.759798571555471</v>
      </c>
      <c r="X79" s="3">
        <f>+E79+G79+I79+K79+M79+O79+Q79+S79+U79+W79</f>
        <v>3401.6528794648334</v>
      </c>
      <c r="AA79" t="s">
        <v>139</v>
      </c>
      <c r="AB79" s="16">
        <f t="shared" ref="AB79:AB84" si="46">+D79</f>
        <v>1</v>
      </c>
      <c r="AC79" s="16">
        <f t="shared" ref="AC79:AC84" si="47">+F79</f>
        <v>1</v>
      </c>
      <c r="AD79" s="16">
        <f t="shared" ref="AD79:AD84" si="48">+H79</f>
        <v>1</v>
      </c>
      <c r="AE79" s="16">
        <f t="shared" ref="AE79:AE84" si="49">+J79</f>
        <v>1</v>
      </c>
      <c r="AF79" s="16">
        <f t="shared" ref="AF79:AF84" si="50">+L79</f>
        <v>1</v>
      </c>
      <c r="AG79" s="16">
        <f t="shared" ref="AG79:AG84" si="51">+N79</f>
        <v>1</v>
      </c>
      <c r="AH79" s="16">
        <f t="shared" ref="AH79:AH84" si="52">+P79</f>
        <v>1</v>
      </c>
      <c r="AI79" s="16">
        <f t="shared" ref="AI79:AI84" si="53">+R79</f>
        <v>1</v>
      </c>
      <c r="AJ79" s="16">
        <f t="shared" ref="AJ79:AJ84" si="54">+T79</f>
        <v>1</v>
      </c>
      <c r="AK79" s="16">
        <f t="shared" ref="AK79:AK84" si="55">+V79</f>
        <v>1</v>
      </c>
      <c r="AN79" t="s">
        <v>141</v>
      </c>
      <c r="AO79" s="3">
        <f t="shared" ref="AO79:AX84" si="56">+AB79*AO$78</f>
        <v>1312.231714468506</v>
      </c>
      <c r="AP79" s="3">
        <f t="shared" si="56"/>
        <v>937.40173334791837</v>
      </c>
      <c r="AQ79" s="3">
        <f t="shared" si="56"/>
        <v>30.51057697586975</v>
      </c>
      <c r="AR79" s="3">
        <f t="shared" si="56"/>
        <v>0.62295040418756309</v>
      </c>
      <c r="AS79" s="3">
        <f t="shared" si="56"/>
        <v>13.551004671715434</v>
      </c>
      <c r="AT79" s="3">
        <f t="shared" si="56"/>
        <v>353.87842889280353</v>
      </c>
      <c r="AU79" s="3">
        <f t="shared" si="56"/>
        <v>683.00899155107766</v>
      </c>
      <c r="AV79" s="3">
        <f t="shared" si="56"/>
        <v>22.68768058119938</v>
      </c>
      <c r="AW79" s="3">
        <f t="shared" si="56"/>
        <v>0</v>
      </c>
      <c r="AX79" s="3">
        <f t="shared" si="56"/>
        <v>47.759798571555471</v>
      </c>
      <c r="AY79" s="3">
        <f t="shared" ref="AY79:AY84" si="57">SUM(AO79:AX79)</f>
        <v>3401.6528794648334</v>
      </c>
      <c r="AZ79" t="s">
        <v>141</v>
      </c>
    </row>
    <row r="80" spans="1:52" ht="15.5" x14ac:dyDescent="0.35">
      <c r="A80" s="5" t="s">
        <v>142</v>
      </c>
      <c r="B80" t="s">
        <v>143</v>
      </c>
      <c r="C80">
        <v>15</v>
      </c>
      <c r="D80" s="16">
        <v>0</v>
      </c>
      <c r="E80" s="3">
        <f t="shared" si="37"/>
        <v>0</v>
      </c>
      <c r="F80" s="16">
        <v>0</v>
      </c>
      <c r="G80" s="3">
        <f>+$F80*G$60</f>
        <v>0</v>
      </c>
      <c r="H80" s="16">
        <v>0</v>
      </c>
      <c r="I80" s="3">
        <f t="shared" si="38"/>
        <v>0</v>
      </c>
      <c r="J80" s="16">
        <v>0</v>
      </c>
      <c r="K80" s="3">
        <f t="shared" si="39"/>
        <v>0</v>
      </c>
      <c r="L80" s="16">
        <v>0</v>
      </c>
      <c r="M80" s="3">
        <f t="shared" si="40"/>
        <v>0</v>
      </c>
      <c r="N80" s="16">
        <v>0</v>
      </c>
      <c r="O80" s="3">
        <f t="shared" si="41"/>
        <v>0</v>
      </c>
      <c r="P80" s="16">
        <v>0</v>
      </c>
      <c r="Q80" s="3">
        <f t="shared" si="42"/>
        <v>0</v>
      </c>
      <c r="R80" s="16">
        <v>0</v>
      </c>
      <c r="S80" s="3">
        <f t="shared" si="43"/>
        <v>0</v>
      </c>
      <c r="T80" s="16">
        <v>0</v>
      </c>
      <c r="U80" s="3">
        <f t="shared" si="44"/>
        <v>0</v>
      </c>
      <c r="V80" s="16">
        <v>0</v>
      </c>
      <c r="W80" s="3">
        <f t="shared" si="45"/>
        <v>0</v>
      </c>
      <c r="X80" s="3">
        <f t="shared" ref="X80:X85" si="58">+E80+G80+I80+K80+M80+O80+Q80+S80+U80+W80</f>
        <v>0</v>
      </c>
      <c r="AA80" t="s">
        <v>142</v>
      </c>
      <c r="AB80" s="16">
        <f t="shared" si="46"/>
        <v>0</v>
      </c>
      <c r="AC80" s="16">
        <f t="shared" si="47"/>
        <v>0</v>
      </c>
      <c r="AD80" s="16">
        <f t="shared" si="48"/>
        <v>0</v>
      </c>
      <c r="AE80" s="16">
        <f t="shared" si="49"/>
        <v>0</v>
      </c>
      <c r="AF80" s="16">
        <f t="shared" si="50"/>
        <v>0</v>
      </c>
      <c r="AG80" s="16">
        <f t="shared" si="51"/>
        <v>0</v>
      </c>
      <c r="AH80" s="16">
        <f t="shared" si="52"/>
        <v>0</v>
      </c>
      <c r="AI80" s="16">
        <f t="shared" si="53"/>
        <v>0</v>
      </c>
      <c r="AJ80" s="16">
        <f t="shared" si="54"/>
        <v>0</v>
      </c>
      <c r="AK80" s="16">
        <f t="shared" si="55"/>
        <v>0</v>
      </c>
      <c r="AN80" t="s">
        <v>144</v>
      </c>
      <c r="AO80" s="3">
        <f t="shared" si="56"/>
        <v>0</v>
      </c>
      <c r="AP80" s="3">
        <f t="shared" si="56"/>
        <v>0</v>
      </c>
      <c r="AQ80" s="3">
        <f t="shared" si="56"/>
        <v>0</v>
      </c>
      <c r="AR80" s="3">
        <f t="shared" si="56"/>
        <v>0</v>
      </c>
      <c r="AS80" s="3">
        <f t="shared" si="56"/>
        <v>0</v>
      </c>
      <c r="AT80" s="3">
        <f t="shared" si="56"/>
        <v>0</v>
      </c>
      <c r="AU80" s="3">
        <f t="shared" si="56"/>
        <v>0</v>
      </c>
      <c r="AV80" s="3">
        <f t="shared" si="56"/>
        <v>0</v>
      </c>
      <c r="AW80" s="3">
        <f t="shared" si="56"/>
        <v>0</v>
      </c>
      <c r="AX80" s="3">
        <f t="shared" si="56"/>
        <v>0</v>
      </c>
      <c r="AY80" s="3">
        <f t="shared" si="57"/>
        <v>0</v>
      </c>
      <c r="AZ80" t="s">
        <v>144</v>
      </c>
    </row>
    <row r="81" spans="1:52" ht="15.5" x14ac:dyDescent="0.35">
      <c r="A81" s="5" t="s">
        <v>145</v>
      </c>
      <c r="B81" t="s">
        <v>146</v>
      </c>
      <c r="C81">
        <v>20</v>
      </c>
      <c r="D81" s="16">
        <v>0</v>
      </c>
      <c r="E81" s="3">
        <f t="shared" si="37"/>
        <v>0</v>
      </c>
      <c r="F81" s="16">
        <v>0</v>
      </c>
      <c r="G81" s="3">
        <f>+$F81*G$60</f>
        <v>0</v>
      </c>
      <c r="H81" s="16">
        <v>0</v>
      </c>
      <c r="I81" s="3">
        <f t="shared" si="38"/>
        <v>0</v>
      </c>
      <c r="J81" s="16">
        <v>0</v>
      </c>
      <c r="K81" s="3">
        <f t="shared" si="39"/>
        <v>0</v>
      </c>
      <c r="L81" s="16">
        <v>0</v>
      </c>
      <c r="M81" s="3">
        <f t="shared" si="40"/>
        <v>0</v>
      </c>
      <c r="N81" s="16">
        <v>0</v>
      </c>
      <c r="O81" s="3">
        <f t="shared" si="41"/>
        <v>0</v>
      </c>
      <c r="P81" s="16">
        <v>0</v>
      </c>
      <c r="Q81" s="3">
        <f t="shared" si="42"/>
        <v>0</v>
      </c>
      <c r="R81" s="16">
        <v>0</v>
      </c>
      <c r="S81" s="3">
        <f t="shared" si="43"/>
        <v>0</v>
      </c>
      <c r="T81" s="16">
        <v>0</v>
      </c>
      <c r="U81" s="3">
        <f t="shared" si="44"/>
        <v>0</v>
      </c>
      <c r="V81" s="16">
        <v>0</v>
      </c>
      <c r="W81" s="3">
        <f t="shared" si="45"/>
        <v>0</v>
      </c>
      <c r="X81" s="3">
        <f t="shared" si="58"/>
        <v>0</v>
      </c>
      <c r="AA81" t="s">
        <v>145</v>
      </c>
      <c r="AB81" s="16">
        <f t="shared" si="46"/>
        <v>0</v>
      </c>
      <c r="AC81" s="16">
        <f t="shared" si="47"/>
        <v>0</v>
      </c>
      <c r="AD81" s="16">
        <f t="shared" si="48"/>
        <v>0</v>
      </c>
      <c r="AE81" s="16">
        <f t="shared" si="49"/>
        <v>0</v>
      </c>
      <c r="AF81" s="16">
        <f t="shared" si="50"/>
        <v>0</v>
      </c>
      <c r="AG81" s="16">
        <f t="shared" si="51"/>
        <v>0</v>
      </c>
      <c r="AH81" s="16">
        <f t="shared" si="52"/>
        <v>0</v>
      </c>
      <c r="AI81" s="16">
        <f t="shared" si="53"/>
        <v>0</v>
      </c>
      <c r="AJ81" s="16">
        <f t="shared" si="54"/>
        <v>0</v>
      </c>
      <c r="AK81" s="16">
        <f t="shared" si="55"/>
        <v>0</v>
      </c>
      <c r="AN81" t="s">
        <v>145</v>
      </c>
      <c r="AO81" s="3">
        <f t="shared" si="56"/>
        <v>0</v>
      </c>
      <c r="AP81" s="3">
        <f t="shared" si="56"/>
        <v>0</v>
      </c>
      <c r="AQ81" s="3">
        <f t="shared" si="56"/>
        <v>0</v>
      </c>
      <c r="AR81" s="3">
        <f t="shared" si="56"/>
        <v>0</v>
      </c>
      <c r="AS81" s="3">
        <f t="shared" si="56"/>
        <v>0</v>
      </c>
      <c r="AT81" s="3">
        <f t="shared" si="56"/>
        <v>0</v>
      </c>
      <c r="AU81" s="3">
        <f t="shared" si="56"/>
        <v>0</v>
      </c>
      <c r="AV81" s="3">
        <f t="shared" si="56"/>
        <v>0</v>
      </c>
      <c r="AW81" s="3">
        <f t="shared" si="56"/>
        <v>0</v>
      </c>
      <c r="AX81" s="3">
        <f t="shared" si="56"/>
        <v>0</v>
      </c>
      <c r="AY81" s="3">
        <f t="shared" si="57"/>
        <v>0</v>
      </c>
      <c r="AZ81" t="s">
        <v>145</v>
      </c>
    </row>
    <row r="82" spans="1:52" ht="15.5" x14ac:dyDescent="0.35">
      <c r="A82" s="5" t="s">
        <v>147</v>
      </c>
      <c r="B82" t="s">
        <v>140</v>
      </c>
      <c r="C82">
        <v>25</v>
      </c>
      <c r="D82" s="16">
        <v>0</v>
      </c>
      <c r="E82" s="3">
        <f t="shared" si="37"/>
        <v>0</v>
      </c>
      <c r="F82" s="16">
        <v>0</v>
      </c>
      <c r="G82" s="3">
        <f>+$F82*G$60</f>
        <v>0</v>
      </c>
      <c r="H82" s="16">
        <v>0</v>
      </c>
      <c r="I82" s="3">
        <f t="shared" si="38"/>
        <v>0</v>
      </c>
      <c r="J82" s="16">
        <v>0</v>
      </c>
      <c r="K82" s="3">
        <f t="shared" si="39"/>
        <v>0</v>
      </c>
      <c r="L82" s="16">
        <v>0</v>
      </c>
      <c r="M82" s="3">
        <f t="shared" si="40"/>
        <v>0</v>
      </c>
      <c r="N82" s="16">
        <v>0</v>
      </c>
      <c r="O82" s="3">
        <f t="shared" si="41"/>
        <v>0</v>
      </c>
      <c r="P82" s="16">
        <v>0</v>
      </c>
      <c r="Q82" s="3">
        <f t="shared" si="42"/>
        <v>0</v>
      </c>
      <c r="R82" s="16">
        <v>0</v>
      </c>
      <c r="S82" s="3">
        <f t="shared" si="43"/>
        <v>0</v>
      </c>
      <c r="T82" s="16">
        <v>0</v>
      </c>
      <c r="U82" s="3">
        <f t="shared" si="44"/>
        <v>0</v>
      </c>
      <c r="V82" s="16">
        <v>0</v>
      </c>
      <c r="W82" s="3">
        <f t="shared" si="45"/>
        <v>0</v>
      </c>
      <c r="X82" s="3">
        <f t="shared" si="58"/>
        <v>0</v>
      </c>
      <c r="AA82" t="s">
        <v>147</v>
      </c>
      <c r="AB82" s="16">
        <f t="shared" si="46"/>
        <v>0</v>
      </c>
      <c r="AC82" s="16">
        <f t="shared" si="47"/>
        <v>0</v>
      </c>
      <c r="AD82" s="16">
        <f t="shared" si="48"/>
        <v>0</v>
      </c>
      <c r="AE82" s="16">
        <f t="shared" si="49"/>
        <v>0</v>
      </c>
      <c r="AF82" s="16">
        <f t="shared" si="50"/>
        <v>0</v>
      </c>
      <c r="AG82" s="16">
        <f t="shared" si="51"/>
        <v>0</v>
      </c>
      <c r="AH82" s="16">
        <f t="shared" si="52"/>
        <v>0</v>
      </c>
      <c r="AI82" s="16">
        <f t="shared" si="53"/>
        <v>0</v>
      </c>
      <c r="AJ82" s="16">
        <f t="shared" si="54"/>
        <v>0</v>
      </c>
      <c r="AK82" s="16">
        <f t="shared" si="55"/>
        <v>0</v>
      </c>
      <c r="AN82" t="s">
        <v>147</v>
      </c>
      <c r="AO82" s="3">
        <f t="shared" si="56"/>
        <v>0</v>
      </c>
      <c r="AP82" s="3">
        <f t="shared" si="56"/>
        <v>0</v>
      </c>
      <c r="AQ82" s="3">
        <f t="shared" si="56"/>
        <v>0</v>
      </c>
      <c r="AR82" s="3">
        <f t="shared" si="56"/>
        <v>0</v>
      </c>
      <c r="AS82" s="3">
        <f t="shared" si="56"/>
        <v>0</v>
      </c>
      <c r="AT82" s="3">
        <f t="shared" si="56"/>
        <v>0</v>
      </c>
      <c r="AU82" s="3">
        <f t="shared" si="56"/>
        <v>0</v>
      </c>
      <c r="AV82" s="3">
        <f t="shared" si="56"/>
        <v>0</v>
      </c>
      <c r="AW82" s="3">
        <f t="shared" si="56"/>
        <v>0</v>
      </c>
      <c r="AX82" s="3">
        <f t="shared" si="56"/>
        <v>0</v>
      </c>
      <c r="AY82" s="3">
        <f t="shared" si="57"/>
        <v>0</v>
      </c>
      <c r="AZ82" t="s">
        <v>147</v>
      </c>
    </row>
    <row r="83" spans="1:52" ht="15.5" x14ac:dyDescent="0.35">
      <c r="A83" s="5" t="s">
        <v>148</v>
      </c>
      <c r="B83" t="s">
        <v>146</v>
      </c>
      <c r="C83">
        <v>35</v>
      </c>
      <c r="D83" s="16">
        <v>0</v>
      </c>
      <c r="E83" s="3">
        <f t="shared" si="37"/>
        <v>0</v>
      </c>
      <c r="F83" s="16">
        <v>0</v>
      </c>
      <c r="G83" s="3">
        <f>+$F83*G$60</f>
        <v>0</v>
      </c>
      <c r="H83" s="16">
        <v>0</v>
      </c>
      <c r="I83" s="3">
        <f t="shared" si="38"/>
        <v>0</v>
      </c>
      <c r="J83" s="16">
        <v>0</v>
      </c>
      <c r="K83" s="3">
        <f t="shared" si="39"/>
        <v>0</v>
      </c>
      <c r="L83" s="16">
        <v>0</v>
      </c>
      <c r="M83" s="3">
        <f t="shared" si="40"/>
        <v>0</v>
      </c>
      <c r="N83" s="16">
        <v>0</v>
      </c>
      <c r="O83" s="3">
        <f t="shared" si="41"/>
        <v>0</v>
      </c>
      <c r="P83" s="16">
        <v>0</v>
      </c>
      <c r="Q83" s="3">
        <f t="shared" si="42"/>
        <v>0</v>
      </c>
      <c r="R83" s="16">
        <v>0</v>
      </c>
      <c r="S83" s="3">
        <f t="shared" si="43"/>
        <v>0</v>
      </c>
      <c r="T83" s="16">
        <v>0</v>
      </c>
      <c r="U83" s="3">
        <f t="shared" si="44"/>
        <v>0</v>
      </c>
      <c r="V83" s="16">
        <v>0</v>
      </c>
      <c r="W83" s="3">
        <f t="shared" si="45"/>
        <v>0</v>
      </c>
      <c r="X83" s="3">
        <f t="shared" si="58"/>
        <v>0</v>
      </c>
      <c r="AA83" t="s">
        <v>148</v>
      </c>
      <c r="AB83" s="16">
        <f t="shared" si="46"/>
        <v>0</v>
      </c>
      <c r="AC83" s="16">
        <f t="shared" si="47"/>
        <v>0</v>
      </c>
      <c r="AD83" s="16">
        <f t="shared" si="48"/>
        <v>0</v>
      </c>
      <c r="AE83" s="16">
        <f t="shared" si="49"/>
        <v>0</v>
      </c>
      <c r="AF83" s="16">
        <f t="shared" si="50"/>
        <v>0</v>
      </c>
      <c r="AG83" s="16">
        <f t="shared" si="51"/>
        <v>0</v>
      </c>
      <c r="AH83" s="16">
        <f t="shared" si="52"/>
        <v>0</v>
      </c>
      <c r="AI83" s="16">
        <f t="shared" si="53"/>
        <v>0</v>
      </c>
      <c r="AJ83" s="16">
        <f t="shared" si="54"/>
        <v>0</v>
      </c>
      <c r="AK83" s="16">
        <f t="shared" si="55"/>
        <v>0</v>
      </c>
      <c r="AN83" t="s">
        <v>148</v>
      </c>
      <c r="AO83" s="3">
        <f t="shared" si="56"/>
        <v>0</v>
      </c>
      <c r="AP83" s="3">
        <f t="shared" si="56"/>
        <v>0</v>
      </c>
      <c r="AQ83" s="3">
        <f t="shared" si="56"/>
        <v>0</v>
      </c>
      <c r="AR83" s="3">
        <f t="shared" si="56"/>
        <v>0</v>
      </c>
      <c r="AS83" s="3">
        <f t="shared" si="56"/>
        <v>0</v>
      </c>
      <c r="AT83" s="3">
        <f t="shared" si="56"/>
        <v>0</v>
      </c>
      <c r="AU83" s="3">
        <f t="shared" si="56"/>
        <v>0</v>
      </c>
      <c r="AV83" s="3">
        <f t="shared" si="56"/>
        <v>0</v>
      </c>
      <c r="AW83" s="3">
        <f t="shared" si="56"/>
        <v>0</v>
      </c>
      <c r="AX83" s="3">
        <f t="shared" si="56"/>
        <v>0</v>
      </c>
      <c r="AY83" s="3">
        <f t="shared" si="57"/>
        <v>0</v>
      </c>
      <c r="AZ83" t="s">
        <v>148</v>
      </c>
    </row>
    <row r="84" spans="1:52" ht="15.5" x14ac:dyDescent="0.35">
      <c r="A84" s="5" t="s">
        <v>149</v>
      </c>
      <c r="B84" t="s">
        <v>143</v>
      </c>
      <c r="C84">
        <v>25</v>
      </c>
      <c r="D84" s="16">
        <v>0</v>
      </c>
      <c r="E84" s="3">
        <f t="shared" si="37"/>
        <v>0</v>
      </c>
      <c r="F84" s="16">
        <v>0</v>
      </c>
      <c r="G84" s="3">
        <f t="shared" ref="G84" si="59">+$F84*G$60</f>
        <v>0</v>
      </c>
      <c r="H84" s="16">
        <v>0</v>
      </c>
      <c r="I84" s="3">
        <f t="shared" si="38"/>
        <v>0</v>
      </c>
      <c r="J84" s="16">
        <v>0</v>
      </c>
      <c r="K84" s="3">
        <f t="shared" si="39"/>
        <v>0</v>
      </c>
      <c r="L84" s="16">
        <v>0</v>
      </c>
      <c r="M84" s="3">
        <f t="shared" si="40"/>
        <v>0</v>
      </c>
      <c r="N84" s="16">
        <v>0</v>
      </c>
      <c r="O84" s="3">
        <f t="shared" si="41"/>
        <v>0</v>
      </c>
      <c r="P84" s="16">
        <v>0</v>
      </c>
      <c r="Q84" s="3">
        <f t="shared" si="42"/>
        <v>0</v>
      </c>
      <c r="R84" s="16">
        <v>0</v>
      </c>
      <c r="S84" s="3">
        <f t="shared" si="43"/>
        <v>0</v>
      </c>
      <c r="T84" s="16">
        <v>0</v>
      </c>
      <c r="U84" s="3">
        <f t="shared" si="44"/>
        <v>0</v>
      </c>
      <c r="V84" s="16">
        <v>0</v>
      </c>
      <c r="W84" s="3">
        <f t="shared" si="45"/>
        <v>0</v>
      </c>
      <c r="X84" s="3">
        <f t="shared" si="58"/>
        <v>0</v>
      </c>
      <c r="AA84" t="s">
        <v>149</v>
      </c>
      <c r="AB84" s="16">
        <f t="shared" si="46"/>
        <v>0</v>
      </c>
      <c r="AC84" s="16">
        <f t="shared" si="47"/>
        <v>0</v>
      </c>
      <c r="AD84" s="16">
        <f t="shared" si="48"/>
        <v>0</v>
      </c>
      <c r="AE84" s="16">
        <f t="shared" si="49"/>
        <v>0</v>
      </c>
      <c r="AF84" s="16">
        <f t="shared" si="50"/>
        <v>0</v>
      </c>
      <c r="AG84" s="16">
        <f t="shared" si="51"/>
        <v>0</v>
      </c>
      <c r="AH84" s="16">
        <f t="shared" si="52"/>
        <v>0</v>
      </c>
      <c r="AI84" s="16">
        <f t="shared" si="53"/>
        <v>0</v>
      </c>
      <c r="AJ84" s="16">
        <f t="shared" si="54"/>
        <v>0</v>
      </c>
      <c r="AK84" s="16">
        <f t="shared" si="55"/>
        <v>0</v>
      </c>
      <c r="AN84" t="s">
        <v>149</v>
      </c>
      <c r="AO84" s="3">
        <f t="shared" si="56"/>
        <v>0</v>
      </c>
      <c r="AP84" s="3">
        <f t="shared" si="56"/>
        <v>0</v>
      </c>
      <c r="AQ84" s="3">
        <f t="shared" si="56"/>
        <v>0</v>
      </c>
      <c r="AR84" s="3">
        <f t="shared" si="56"/>
        <v>0</v>
      </c>
      <c r="AS84" s="3">
        <f t="shared" si="56"/>
        <v>0</v>
      </c>
      <c r="AT84" s="3">
        <f t="shared" si="56"/>
        <v>0</v>
      </c>
      <c r="AU84" s="3">
        <f t="shared" si="56"/>
        <v>0</v>
      </c>
      <c r="AV84" s="3">
        <f t="shared" si="56"/>
        <v>0</v>
      </c>
      <c r="AW84" s="3">
        <f t="shared" si="56"/>
        <v>0</v>
      </c>
      <c r="AX84" s="3">
        <f t="shared" si="56"/>
        <v>0</v>
      </c>
      <c r="AY84" s="3">
        <f t="shared" si="57"/>
        <v>0</v>
      </c>
      <c r="AZ84" t="s">
        <v>149</v>
      </c>
    </row>
    <row r="85" spans="1:52" ht="15.5" x14ac:dyDescent="0.35">
      <c r="A85" s="5" t="s">
        <v>150</v>
      </c>
      <c r="D85" s="16">
        <f>SUM(D79:D84)</f>
        <v>1</v>
      </c>
      <c r="E85" s="28">
        <f>SUM(E79:E84)</f>
        <v>1312.231714468506</v>
      </c>
      <c r="F85" s="16">
        <f>SUM(F79:F84)</f>
        <v>1</v>
      </c>
      <c r="G85" s="28">
        <f t="shared" ref="G85:U85" si="60">SUM(G79:G84)</f>
        <v>937.40173334791837</v>
      </c>
      <c r="H85" s="16">
        <f>SUM(H79:H84)</f>
        <v>1</v>
      </c>
      <c r="I85" s="28">
        <f t="shared" si="60"/>
        <v>30.51057697586975</v>
      </c>
      <c r="J85" s="16">
        <f>SUM(J79:J84)</f>
        <v>1</v>
      </c>
      <c r="K85" s="28">
        <f t="shared" si="60"/>
        <v>0.62295040418756309</v>
      </c>
      <c r="L85" s="16">
        <f>SUM(L79:L84)</f>
        <v>1</v>
      </c>
      <c r="M85" s="28">
        <f>SUM(M79:M84)</f>
        <v>13.551004671715434</v>
      </c>
      <c r="N85" s="16">
        <f>SUM(N79:N84)</f>
        <v>1</v>
      </c>
      <c r="O85" s="28">
        <f t="shared" si="60"/>
        <v>353.87842889280353</v>
      </c>
      <c r="P85" s="16">
        <f>SUM(P79:P84)</f>
        <v>1</v>
      </c>
      <c r="Q85" s="28">
        <f t="shared" si="60"/>
        <v>683.00899155107766</v>
      </c>
      <c r="R85" s="16">
        <f>SUM(R79:R84)</f>
        <v>1</v>
      </c>
      <c r="S85" s="28">
        <f t="shared" si="60"/>
        <v>22.68768058119938</v>
      </c>
      <c r="T85" s="16">
        <f>SUM(T79:T84)</f>
        <v>1</v>
      </c>
      <c r="U85" s="28">
        <f t="shared" si="60"/>
        <v>0</v>
      </c>
      <c r="V85" s="16">
        <f>SUM(V79:V84)</f>
        <v>1</v>
      </c>
      <c r="W85" s="28">
        <f t="shared" ref="W85" si="61">SUM(W79:W84)</f>
        <v>47.759798571555471</v>
      </c>
      <c r="X85" s="3">
        <f t="shared" si="58"/>
        <v>3401.6528794648334</v>
      </c>
      <c r="AA85" t="s">
        <v>150</v>
      </c>
      <c r="AB85" s="16">
        <f>SUM(AB79:AB84)</f>
        <v>1</v>
      </c>
      <c r="AC85" s="16">
        <f t="shared" ref="AC85:AK85" si="62">SUM(AC79:AC84)</f>
        <v>1</v>
      </c>
      <c r="AD85" s="16">
        <f t="shared" si="62"/>
        <v>1</v>
      </c>
      <c r="AE85" s="16">
        <f t="shared" si="62"/>
        <v>1</v>
      </c>
      <c r="AF85" s="16">
        <f t="shared" si="62"/>
        <v>1</v>
      </c>
      <c r="AG85" s="16">
        <f t="shared" si="62"/>
        <v>1</v>
      </c>
      <c r="AH85" s="16">
        <f t="shared" si="62"/>
        <v>1</v>
      </c>
      <c r="AI85" s="16">
        <f t="shared" si="62"/>
        <v>1</v>
      </c>
      <c r="AJ85" s="16">
        <f t="shared" si="62"/>
        <v>1</v>
      </c>
      <c r="AK85" s="16">
        <f t="shared" si="62"/>
        <v>1</v>
      </c>
      <c r="AN85" t="s">
        <v>150</v>
      </c>
      <c r="AO85" s="3">
        <f t="shared" ref="AO85:AX85" si="63">SUM(AO79:AO84)</f>
        <v>1312.231714468506</v>
      </c>
      <c r="AP85" s="3">
        <f t="shared" si="63"/>
        <v>937.40173334791837</v>
      </c>
      <c r="AQ85" s="3">
        <f t="shared" si="63"/>
        <v>30.51057697586975</v>
      </c>
      <c r="AR85" s="3">
        <f t="shared" si="63"/>
        <v>0.62295040418756309</v>
      </c>
      <c r="AS85" s="3">
        <f t="shared" si="63"/>
        <v>13.551004671715434</v>
      </c>
      <c r="AT85" s="3">
        <f t="shared" si="63"/>
        <v>353.87842889280353</v>
      </c>
      <c r="AU85" s="3">
        <f t="shared" si="63"/>
        <v>683.00899155107766</v>
      </c>
      <c r="AV85" s="3">
        <f t="shared" si="63"/>
        <v>22.68768058119938</v>
      </c>
      <c r="AW85" s="3">
        <f t="shared" si="63"/>
        <v>0</v>
      </c>
      <c r="AX85" s="3">
        <f t="shared" si="63"/>
        <v>47.759798571555471</v>
      </c>
      <c r="AY85" s="3">
        <f>SUM(AO85:AX85)</f>
        <v>3401.6528794648334</v>
      </c>
    </row>
    <row r="86" spans="1:52" ht="15.5" x14ac:dyDescent="0.35">
      <c r="A86" s="4" t="s">
        <v>151</v>
      </c>
      <c r="D86" s="4" t="s">
        <v>72</v>
      </c>
      <c r="E86" s="4"/>
      <c r="F86" s="4" t="s">
        <v>73</v>
      </c>
      <c r="G86" s="4"/>
      <c r="H86" s="4" t="s">
        <v>80</v>
      </c>
      <c r="I86" s="4"/>
      <c r="J86" s="4" t="s">
        <v>75</v>
      </c>
      <c r="K86" s="4"/>
      <c r="L86" s="4" t="s">
        <v>76</v>
      </c>
      <c r="M86" s="4"/>
      <c r="N86" s="4" t="s">
        <v>77</v>
      </c>
      <c r="O86" s="4"/>
      <c r="P86" s="4" t="s">
        <v>78</v>
      </c>
      <c r="Q86" s="4"/>
      <c r="R86" s="4" t="s">
        <v>79</v>
      </c>
      <c r="S86" s="4"/>
      <c r="T86" s="4" t="s">
        <v>81</v>
      </c>
      <c r="U86" s="4"/>
      <c r="V86" s="4" t="s">
        <v>9</v>
      </c>
      <c r="X86" s="4" t="s">
        <v>126</v>
      </c>
    </row>
    <row r="87" spans="1:52" ht="15.5" x14ac:dyDescent="0.35">
      <c r="A87" s="4" t="s">
        <v>128</v>
      </c>
      <c r="C87" s="8" t="s">
        <v>129</v>
      </c>
      <c r="D87" s="8" t="s">
        <v>130</v>
      </c>
      <c r="E87" s="4" t="s">
        <v>58</v>
      </c>
      <c r="F87" s="8" t="s">
        <v>130</v>
      </c>
      <c r="G87" s="4" t="s">
        <v>58</v>
      </c>
      <c r="H87" s="8" t="s">
        <v>130</v>
      </c>
      <c r="I87" s="4" t="s">
        <v>58</v>
      </c>
      <c r="J87" s="8" t="s">
        <v>130</v>
      </c>
      <c r="K87" s="4" t="s">
        <v>58</v>
      </c>
      <c r="L87" s="8" t="s">
        <v>130</v>
      </c>
      <c r="M87" s="4" t="s">
        <v>58</v>
      </c>
      <c r="N87" s="8" t="s">
        <v>130</v>
      </c>
      <c r="O87" s="4" t="s">
        <v>58</v>
      </c>
      <c r="P87" s="8" t="s">
        <v>130</v>
      </c>
      <c r="Q87" s="4" t="s">
        <v>58</v>
      </c>
      <c r="R87" s="8" t="s">
        <v>130</v>
      </c>
      <c r="S87" s="4" t="s">
        <v>58</v>
      </c>
      <c r="T87" s="8" t="s">
        <v>130</v>
      </c>
      <c r="U87" s="4" t="s">
        <v>58</v>
      </c>
      <c r="V87" s="8" t="s">
        <v>130</v>
      </c>
      <c r="W87" s="4" t="s">
        <v>58</v>
      </c>
    </row>
    <row r="88" spans="1:52" ht="15.5" x14ac:dyDescent="0.35">
      <c r="A88" s="5" t="s">
        <v>152</v>
      </c>
      <c r="C88">
        <v>16</v>
      </c>
      <c r="D88" s="16">
        <v>0.8</v>
      </c>
      <c r="E88" s="3">
        <f>+$D88*E$58</f>
        <v>8.3545873414528877</v>
      </c>
      <c r="F88" s="16">
        <v>0.8</v>
      </c>
      <c r="G88" s="3">
        <f>+$F88*G$58</f>
        <v>5.1902232670513264</v>
      </c>
      <c r="H88" s="16">
        <v>0.8</v>
      </c>
      <c r="I88" s="3">
        <f>+$H88*I$58</f>
        <v>0.23803270683462585</v>
      </c>
      <c r="J88" s="16">
        <v>0.8</v>
      </c>
      <c r="K88" s="3">
        <f>+$J88*K$58</f>
        <v>1.2591665335471911E-2</v>
      </c>
      <c r="L88" s="16">
        <v>0.8</v>
      </c>
      <c r="M88" s="3">
        <f>+$L88*M$58</f>
        <v>7.6122284308301646E-2</v>
      </c>
      <c r="N88" s="16">
        <v>0.8</v>
      </c>
      <c r="O88" s="3">
        <f>+$N88*O$58</f>
        <v>2.6745770802788464</v>
      </c>
      <c r="P88" s="16">
        <v>0.8</v>
      </c>
      <c r="Q88" s="3">
        <f>+$P88*Q$58</f>
        <v>3.2881385497350877</v>
      </c>
      <c r="R88" s="16">
        <v>0.8</v>
      </c>
      <c r="S88" s="3">
        <f>+$R88*S$58</f>
        <v>9.9534110134464823E-2</v>
      </c>
      <c r="T88" s="16">
        <v>0.8</v>
      </c>
      <c r="U88" s="3">
        <f>+$T88*U$58</f>
        <v>8.7754550202510384E-2</v>
      </c>
      <c r="V88" s="16">
        <v>0.8</v>
      </c>
      <c r="W88" s="3">
        <f>+$V88*W$58</f>
        <v>0.59848525401464048</v>
      </c>
      <c r="X88" s="3">
        <f>+E88+G88+I88+K88+M88+O88+Q88+S88+U88+W88</f>
        <v>20.620046809348164</v>
      </c>
    </row>
    <row r="89" spans="1:52" ht="15.5" x14ac:dyDescent="0.35">
      <c r="A89" s="5" t="s">
        <v>153</v>
      </c>
      <c r="C89">
        <v>18</v>
      </c>
      <c r="D89" s="16">
        <v>0.2</v>
      </c>
      <c r="E89" s="3">
        <f>+$D89*E$58</f>
        <v>2.0886468353632219</v>
      </c>
      <c r="F89" s="16">
        <v>0.2</v>
      </c>
      <c r="G89" s="3">
        <f>+$F89*G$58</f>
        <v>1.2975558167628316</v>
      </c>
      <c r="H89" s="16">
        <v>0.2</v>
      </c>
      <c r="I89" s="3">
        <f>+$H89*I$58</f>
        <v>5.9508176708656463E-2</v>
      </c>
      <c r="J89" s="16">
        <v>0.2</v>
      </c>
      <c r="K89" s="3">
        <f>+$J89*K$58</f>
        <v>3.1479163338679777E-3</v>
      </c>
      <c r="L89" s="16">
        <v>0.2</v>
      </c>
      <c r="M89" s="3">
        <f>+$L89*M$58</f>
        <v>1.9030571077075412E-2</v>
      </c>
      <c r="N89" s="16">
        <v>0.2</v>
      </c>
      <c r="O89" s="3">
        <f>+$N89*O$58</f>
        <v>0.66864427006971161</v>
      </c>
      <c r="P89" s="16">
        <v>0.2</v>
      </c>
      <c r="Q89" s="3">
        <f>+$P89*Q$58</f>
        <v>0.82203463743377192</v>
      </c>
      <c r="R89" s="16">
        <v>0.2</v>
      </c>
      <c r="S89" s="3">
        <f>+$R89*S$58</f>
        <v>2.4883527533616206E-2</v>
      </c>
      <c r="T89" s="16">
        <v>0.2</v>
      </c>
      <c r="U89" s="3">
        <f>+$T89*U$58</f>
        <v>2.1938637550627596E-2</v>
      </c>
      <c r="V89" s="16">
        <v>0.2</v>
      </c>
      <c r="W89" s="3">
        <f>+$V89*W$58</f>
        <v>0.14962131350366012</v>
      </c>
      <c r="X89" s="3">
        <f>+E89+G89+I89+K89+M89+O89+Q89+S89+U89+W89</f>
        <v>5.155011702337041</v>
      </c>
    </row>
    <row r="90" spans="1:52" ht="15.5" x14ac:dyDescent="0.35">
      <c r="A90" s="5" t="s">
        <v>10</v>
      </c>
      <c r="D90" s="16">
        <f>SUM(D88:D89)</f>
        <v>1</v>
      </c>
      <c r="E90" s="30">
        <f>SUM(E88:E89)</f>
        <v>10.443234176816109</v>
      </c>
      <c r="F90" s="32">
        <f>SUM(F88:F89)</f>
        <v>1</v>
      </c>
      <c r="G90" s="30">
        <f t="shared" ref="G90:U90" si="64">SUM(G88:G89)</f>
        <v>6.487779083814158</v>
      </c>
      <c r="H90" s="32">
        <f>SUM(H88:H89)</f>
        <v>1</v>
      </c>
      <c r="I90" s="30">
        <f t="shared" si="64"/>
        <v>0.29754088354328234</v>
      </c>
      <c r="J90" s="32">
        <f>SUM(J88:J89)</f>
        <v>1</v>
      </c>
      <c r="K90" s="30">
        <f t="shared" si="64"/>
        <v>1.5739581669339888E-2</v>
      </c>
      <c r="L90" s="32">
        <f>SUM(L88:L89)</f>
        <v>1</v>
      </c>
      <c r="M90" s="30">
        <f t="shared" si="64"/>
        <v>9.5152855385377058E-2</v>
      </c>
      <c r="N90" s="32">
        <f>SUM(N88:N89)</f>
        <v>1</v>
      </c>
      <c r="O90" s="30">
        <f t="shared" si="64"/>
        <v>3.3432213503485579</v>
      </c>
      <c r="P90" s="32">
        <f>SUM(P88:P89)</f>
        <v>1</v>
      </c>
      <c r="Q90" s="30">
        <f t="shared" si="64"/>
        <v>4.1101731871688596</v>
      </c>
      <c r="R90" s="32">
        <f>SUM(R88:R89)</f>
        <v>1</v>
      </c>
      <c r="S90" s="30">
        <f t="shared" si="64"/>
        <v>0.12441763766808103</v>
      </c>
      <c r="T90" s="32">
        <f>SUM(T88:T89)</f>
        <v>1</v>
      </c>
      <c r="U90" s="30">
        <f t="shared" si="64"/>
        <v>0.10969318775313798</v>
      </c>
      <c r="V90" s="32">
        <f>SUM(V88:V89)</f>
        <v>1</v>
      </c>
      <c r="W90" s="30">
        <f t="shared" ref="W90" si="65">SUM(W88:W89)</f>
        <v>0.74810656751830062</v>
      </c>
      <c r="X90" s="3">
        <f>+E90+G90+I90+K90+M90+O90+Q90+S90+U90+W90</f>
        <v>25.775058511685195</v>
      </c>
      <c r="AB90" s="4" t="s">
        <v>0</v>
      </c>
      <c r="AC90" s="4" t="s">
        <v>1</v>
      </c>
      <c r="AD90" s="4" t="s">
        <v>2</v>
      </c>
      <c r="AE90" s="4" t="s">
        <v>3</v>
      </c>
      <c r="AF90" s="4" t="s">
        <v>4</v>
      </c>
      <c r="AG90" s="4" t="s">
        <v>5</v>
      </c>
      <c r="AH90" s="4" t="s">
        <v>6</v>
      </c>
      <c r="AI90" s="4" t="s">
        <v>79</v>
      </c>
      <c r="AJ90" s="4" t="s">
        <v>81</v>
      </c>
      <c r="AK90" s="4" t="s">
        <v>9</v>
      </c>
      <c r="AL90" t="s">
        <v>126</v>
      </c>
    </row>
    <row r="91" spans="1:52" ht="15.5" x14ac:dyDescent="0.35">
      <c r="A91" s="4" t="s">
        <v>154</v>
      </c>
      <c r="AA91" t="s">
        <v>154</v>
      </c>
      <c r="AB91" s="3">
        <f>+E61</f>
        <v>4166.8504365496274</v>
      </c>
      <c r="AC91" s="3">
        <f>+G61</f>
        <v>2588.6238544418488</v>
      </c>
      <c r="AD91" s="3">
        <f>+I61</f>
        <v>118.71881253376964</v>
      </c>
      <c r="AE91" s="3">
        <f>+K61</f>
        <v>6.2800930860666151</v>
      </c>
      <c r="AF91" s="3">
        <f>+M61</f>
        <v>37.965989298765443</v>
      </c>
      <c r="AG91" s="3">
        <f>+O61</f>
        <v>1333.9453187890745</v>
      </c>
      <c r="AH91" s="3">
        <f>+Q61</f>
        <v>1639.9591016803752</v>
      </c>
      <c r="AI91" s="3">
        <f>+S61</f>
        <v>49.642637429564324</v>
      </c>
      <c r="AJ91" s="3">
        <f>+U61</f>
        <v>43.767581913502056</v>
      </c>
      <c r="AK91" s="3">
        <f>+W61</f>
        <v>298.49452043980193</v>
      </c>
      <c r="AL91" s="3">
        <f>SUM(AB91:AK91)</f>
        <v>10284.248346162398</v>
      </c>
      <c r="AO91" s="4" t="s">
        <v>0</v>
      </c>
      <c r="AP91" s="4" t="s">
        <v>1</v>
      </c>
      <c r="AQ91" s="4" t="s">
        <v>2</v>
      </c>
      <c r="AR91" s="4" t="s">
        <v>3</v>
      </c>
      <c r="AS91" s="4" t="s">
        <v>4</v>
      </c>
      <c r="AT91" s="4" t="s">
        <v>5</v>
      </c>
      <c r="AU91" s="4" t="s">
        <v>6</v>
      </c>
      <c r="AV91" s="4" t="s">
        <v>7</v>
      </c>
      <c r="AW91" s="4" t="s">
        <v>8</v>
      </c>
      <c r="AX91" s="4" t="s">
        <v>9</v>
      </c>
      <c r="AY91" s="4" t="s">
        <v>10</v>
      </c>
    </row>
    <row r="92" spans="1:52" ht="15.5" x14ac:dyDescent="0.35">
      <c r="A92" s="5" t="s">
        <v>156</v>
      </c>
      <c r="B92" t="s">
        <v>143</v>
      </c>
      <c r="C92">
        <v>25</v>
      </c>
      <c r="D92" s="16">
        <v>0.1</v>
      </c>
      <c r="E92" s="3">
        <f t="shared" ref="E92:E97" si="66">+$D92*E$61</f>
        <v>416.68504365496278</v>
      </c>
      <c r="F92" s="16">
        <v>0.1</v>
      </c>
      <c r="G92" s="3">
        <f>+$F92*G$61</f>
        <v>258.86238544418489</v>
      </c>
      <c r="H92" s="16">
        <v>0</v>
      </c>
      <c r="I92" s="3">
        <f t="shared" ref="I92:I97" si="67">+$H92*I$61</f>
        <v>0</v>
      </c>
      <c r="J92" s="16">
        <v>0</v>
      </c>
      <c r="K92" s="3">
        <f>+$J92*K$61</f>
        <v>0</v>
      </c>
      <c r="L92" s="16">
        <v>0.1</v>
      </c>
      <c r="M92" s="3">
        <f>+$L92*M$61</f>
        <v>3.7965989298765446</v>
      </c>
      <c r="N92" s="16">
        <v>0</v>
      </c>
      <c r="O92" s="3">
        <f>+$N92*O$61</f>
        <v>0</v>
      </c>
      <c r="P92" s="16">
        <v>0</v>
      </c>
      <c r="Q92" s="3">
        <f>+$P92*Q$61</f>
        <v>0</v>
      </c>
      <c r="R92" s="16">
        <v>0</v>
      </c>
      <c r="S92" s="3">
        <f>+$R92*S$61</f>
        <v>0</v>
      </c>
      <c r="T92" s="16">
        <v>0</v>
      </c>
      <c r="U92" s="3">
        <f>+$T92*U$61</f>
        <v>0</v>
      </c>
      <c r="V92" s="16">
        <v>0</v>
      </c>
      <c r="W92" s="3">
        <f>+$V92*W$61</f>
        <v>0</v>
      </c>
      <c r="X92" s="3">
        <f t="shared" ref="X92:X98" si="68">+E92+G92+I92+K92+M92+O92+Q92+S92+U92+W92</f>
        <v>679.34402802902412</v>
      </c>
      <c r="AA92" s="5" t="s">
        <v>156</v>
      </c>
      <c r="AB92" s="16">
        <f t="shared" ref="AB92:AB98" si="69">+D92</f>
        <v>0.1</v>
      </c>
      <c r="AC92" s="16">
        <f t="shared" ref="AC92:AC98" si="70">+F92</f>
        <v>0.1</v>
      </c>
      <c r="AD92" s="16">
        <f t="shared" ref="AD92:AD97" si="71">+H92</f>
        <v>0</v>
      </c>
      <c r="AE92" s="16">
        <f t="shared" ref="AE92:AE97" si="72">+J92</f>
        <v>0</v>
      </c>
      <c r="AF92" s="16">
        <f t="shared" ref="AF92:AF98" si="73">+L92</f>
        <v>0.1</v>
      </c>
      <c r="AG92" s="16">
        <f t="shared" ref="AG92:AG98" si="74">+N92</f>
        <v>0</v>
      </c>
      <c r="AH92" s="16">
        <f t="shared" ref="AH92:AH98" si="75">+P92</f>
        <v>0</v>
      </c>
      <c r="AI92" s="16">
        <f t="shared" ref="AI92:AI98" si="76">+R92</f>
        <v>0</v>
      </c>
      <c r="AJ92" s="16">
        <f t="shared" ref="AJ92:AJ98" si="77">+T92</f>
        <v>0</v>
      </c>
      <c r="AK92" s="16">
        <f t="shared" ref="AK92:AK98" si="78">+V92</f>
        <v>0</v>
      </c>
      <c r="AL92" s="3"/>
      <c r="AN92" s="5" t="s">
        <v>156</v>
      </c>
      <c r="AO92" s="3">
        <f t="shared" ref="AO92:AO98" si="79">+E92</f>
        <v>416.68504365496278</v>
      </c>
      <c r="AP92" s="3">
        <f t="shared" ref="AP92:AP98" si="80">+G92</f>
        <v>258.86238544418489</v>
      </c>
      <c r="AQ92" s="3">
        <f t="shared" ref="AQ92:AQ98" si="81">+I92</f>
        <v>0</v>
      </c>
      <c r="AR92" s="3">
        <f t="shared" ref="AR92:AR98" si="82">+K92</f>
        <v>0</v>
      </c>
      <c r="AS92" s="3">
        <f t="shared" ref="AS92:AS98" si="83">+M92</f>
        <v>3.7965989298765446</v>
      </c>
      <c r="AT92" s="3">
        <f t="shared" ref="AT92:AT98" si="84">+O92</f>
        <v>0</v>
      </c>
      <c r="AU92" s="3">
        <f t="shared" ref="AU92:AU98" si="85">+Q92</f>
        <v>0</v>
      </c>
      <c r="AV92" s="3">
        <f t="shared" ref="AV92:AV98" si="86">+S92</f>
        <v>0</v>
      </c>
      <c r="AW92" s="3">
        <f t="shared" ref="AW92:AW98" si="87">+U92</f>
        <v>0</v>
      </c>
      <c r="AX92" s="3">
        <f t="shared" ref="AX92:AX98" si="88">+W92</f>
        <v>0</v>
      </c>
      <c r="AY92" s="3">
        <f>SUM(AO92:AX92)</f>
        <v>679.34402802902412</v>
      </c>
    </row>
    <row r="93" spans="1:52" ht="15.5" x14ac:dyDescent="0.35">
      <c r="A93" s="5" t="s">
        <v>157</v>
      </c>
      <c r="B93" t="s">
        <v>140</v>
      </c>
      <c r="C93">
        <v>25</v>
      </c>
      <c r="D93" s="16">
        <v>0.25</v>
      </c>
      <c r="E93" s="3">
        <f t="shared" si="66"/>
        <v>1041.7126091374068</v>
      </c>
      <c r="F93" s="16">
        <v>0.25</v>
      </c>
      <c r="G93" s="3">
        <f t="shared" ref="G93:G97" si="89">+$F93*G$61</f>
        <v>647.15596361046221</v>
      </c>
      <c r="H93" s="16">
        <v>0.15</v>
      </c>
      <c r="I93" s="3">
        <f t="shared" si="67"/>
        <v>17.807821880065443</v>
      </c>
      <c r="J93" s="16">
        <v>0.15</v>
      </c>
      <c r="K93" s="3">
        <f>+$J93*K$61</f>
        <v>0.94201396290999218</v>
      </c>
      <c r="L93" s="16">
        <v>0.1</v>
      </c>
      <c r="M93" s="3">
        <f t="shared" ref="M93:M97" si="90">+$L93*M$61</f>
        <v>3.7965989298765446</v>
      </c>
      <c r="N93" s="16">
        <v>0.3</v>
      </c>
      <c r="O93" s="3">
        <f t="shared" ref="O93:O97" si="91">+$N93*O$61</f>
        <v>400.18359563672232</v>
      </c>
      <c r="P93" s="16">
        <v>0.3</v>
      </c>
      <c r="Q93" s="3">
        <f t="shared" ref="Q93:Q97" si="92">+$P93*Q$61</f>
        <v>491.98773050411251</v>
      </c>
      <c r="R93" s="16">
        <v>0.25</v>
      </c>
      <c r="S93" s="3">
        <f t="shared" ref="S93:S97" si="93">+$R93*S$61</f>
        <v>12.410659357391081</v>
      </c>
      <c r="T93" s="16">
        <v>0.25</v>
      </c>
      <c r="U93" s="3">
        <f t="shared" ref="U93:U97" si="94">+$T93*U$61</f>
        <v>10.941895478375514</v>
      </c>
      <c r="V93" s="16">
        <v>0.25</v>
      </c>
      <c r="W93" s="3">
        <f t="shared" ref="W93:W97" si="95">+$V93*W$61</f>
        <v>74.623630109950483</v>
      </c>
      <c r="X93" s="3">
        <f t="shared" si="68"/>
        <v>2701.562518607273</v>
      </c>
      <c r="AA93" s="5" t="s">
        <v>157</v>
      </c>
      <c r="AB93" s="16">
        <f t="shared" si="69"/>
        <v>0.25</v>
      </c>
      <c r="AC93" s="16">
        <f t="shared" si="70"/>
        <v>0.25</v>
      </c>
      <c r="AD93" s="16">
        <f t="shared" si="71"/>
        <v>0.15</v>
      </c>
      <c r="AE93" s="16">
        <f t="shared" si="72"/>
        <v>0.15</v>
      </c>
      <c r="AF93" s="16">
        <f t="shared" si="73"/>
        <v>0.1</v>
      </c>
      <c r="AG93" s="16">
        <f t="shared" si="74"/>
        <v>0.3</v>
      </c>
      <c r="AH93" s="16">
        <f t="shared" si="75"/>
        <v>0.3</v>
      </c>
      <c r="AI93" s="16">
        <f t="shared" si="76"/>
        <v>0.25</v>
      </c>
      <c r="AJ93" s="16">
        <f t="shared" si="77"/>
        <v>0.25</v>
      </c>
      <c r="AK93" s="16">
        <f t="shared" si="78"/>
        <v>0.25</v>
      </c>
      <c r="AN93" s="5" t="s">
        <v>157</v>
      </c>
      <c r="AO93" s="3">
        <f t="shared" si="79"/>
        <v>1041.7126091374068</v>
      </c>
      <c r="AP93" s="3">
        <f t="shared" si="80"/>
        <v>647.15596361046221</v>
      </c>
      <c r="AQ93" s="3">
        <f t="shared" si="81"/>
        <v>17.807821880065443</v>
      </c>
      <c r="AR93" s="3">
        <f t="shared" si="82"/>
        <v>0.94201396290999218</v>
      </c>
      <c r="AS93" s="3">
        <f t="shared" si="83"/>
        <v>3.7965989298765446</v>
      </c>
      <c r="AT93" s="3">
        <f t="shared" si="84"/>
        <v>400.18359563672232</v>
      </c>
      <c r="AU93" s="3">
        <f t="shared" si="85"/>
        <v>491.98773050411251</v>
      </c>
      <c r="AV93" s="3">
        <f t="shared" si="86"/>
        <v>12.410659357391081</v>
      </c>
      <c r="AW93" s="3">
        <f t="shared" si="87"/>
        <v>10.941895478375514</v>
      </c>
      <c r="AX93" s="3">
        <f t="shared" si="88"/>
        <v>74.623630109950483</v>
      </c>
      <c r="AY93" s="3">
        <f t="shared" ref="AY93:AY97" si="96">SUM(AO93:AX93)</f>
        <v>2701.562518607273</v>
      </c>
    </row>
    <row r="94" spans="1:52" ht="15.5" x14ac:dyDescent="0.35">
      <c r="A94" s="5" t="s">
        <v>158</v>
      </c>
      <c r="B94" t="s">
        <v>143</v>
      </c>
      <c r="C94">
        <v>25</v>
      </c>
      <c r="D94" s="16">
        <v>0.15</v>
      </c>
      <c r="E94" s="3">
        <f t="shared" si="66"/>
        <v>625.02756548244406</v>
      </c>
      <c r="F94" s="16">
        <v>0.15</v>
      </c>
      <c r="G94" s="3">
        <f t="shared" si="89"/>
        <v>388.29357816627731</v>
      </c>
      <c r="H94" s="16">
        <v>0</v>
      </c>
      <c r="I94" s="3">
        <f t="shared" si="67"/>
        <v>0</v>
      </c>
      <c r="J94" s="16">
        <v>0</v>
      </c>
      <c r="K94" s="3">
        <f t="shared" ref="K94:K97" si="97">+$J94*K$61</f>
        <v>0</v>
      </c>
      <c r="L94" s="16">
        <v>0.15</v>
      </c>
      <c r="M94" s="3">
        <f t="shared" si="90"/>
        <v>5.6948983948148166</v>
      </c>
      <c r="N94" s="16">
        <v>0.3</v>
      </c>
      <c r="O94" s="3">
        <f t="shared" si="91"/>
        <v>400.18359563672232</v>
      </c>
      <c r="P94" s="16">
        <v>0.3</v>
      </c>
      <c r="Q94" s="3">
        <f t="shared" si="92"/>
        <v>491.98773050411251</v>
      </c>
      <c r="R94" s="16">
        <v>0.3</v>
      </c>
      <c r="S94" s="3">
        <f t="shared" si="93"/>
        <v>14.892791228869296</v>
      </c>
      <c r="T94" s="16">
        <v>0.3</v>
      </c>
      <c r="U94" s="3">
        <f t="shared" si="94"/>
        <v>13.130274574050617</v>
      </c>
      <c r="V94" s="16">
        <v>0.3</v>
      </c>
      <c r="W94" s="3">
        <f t="shared" si="95"/>
        <v>89.548356131940579</v>
      </c>
      <c r="X94" s="3">
        <f t="shared" si="68"/>
        <v>2028.7587901192317</v>
      </c>
      <c r="AA94" s="5" t="s">
        <v>158</v>
      </c>
      <c r="AB94" s="16">
        <f t="shared" si="69"/>
        <v>0.15</v>
      </c>
      <c r="AC94" s="16">
        <f t="shared" si="70"/>
        <v>0.15</v>
      </c>
      <c r="AD94" s="16">
        <f t="shared" si="71"/>
        <v>0</v>
      </c>
      <c r="AE94" s="16">
        <f t="shared" si="72"/>
        <v>0</v>
      </c>
      <c r="AF94" s="16">
        <f t="shared" si="73"/>
        <v>0.15</v>
      </c>
      <c r="AG94" s="16">
        <f t="shared" si="74"/>
        <v>0.3</v>
      </c>
      <c r="AH94" s="16">
        <f t="shared" si="75"/>
        <v>0.3</v>
      </c>
      <c r="AI94" s="16">
        <f t="shared" si="76"/>
        <v>0.3</v>
      </c>
      <c r="AJ94" s="16">
        <f t="shared" si="77"/>
        <v>0.3</v>
      </c>
      <c r="AK94" s="16">
        <f t="shared" si="78"/>
        <v>0.3</v>
      </c>
      <c r="AN94" s="5" t="s">
        <v>158</v>
      </c>
      <c r="AO94" s="3">
        <f t="shared" si="79"/>
        <v>625.02756548244406</v>
      </c>
      <c r="AP94" s="3">
        <f t="shared" si="80"/>
        <v>388.29357816627731</v>
      </c>
      <c r="AQ94" s="3">
        <f t="shared" si="81"/>
        <v>0</v>
      </c>
      <c r="AR94" s="3">
        <f t="shared" si="82"/>
        <v>0</v>
      </c>
      <c r="AS94" s="3">
        <f t="shared" si="83"/>
        <v>5.6948983948148166</v>
      </c>
      <c r="AT94" s="3">
        <f t="shared" si="84"/>
        <v>400.18359563672232</v>
      </c>
      <c r="AU94" s="3">
        <f t="shared" si="85"/>
        <v>491.98773050411251</v>
      </c>
      <c r="AV94" s="3">
        <f t="shared" si="86"/>
        <v>14.892791228869296</v>
      </c>
      <c r="AW94" s="3">
        <f t="shared" si="87"/>
        <v>13.130274574050617</v>
      </c>
      <c r="AX94" s="3">
        <f t="shared" si="88"/>
        <v>89.548356131940579</v>
      </c>
      <c r="AY94" s="3">
        <f t="shared" si="96"/>
        <v>2028.7587901192317</v>
      </c>
    </row>
    <row r="95" spans="1:52" ht="15.5" x14ac:dyDescent="0.35">
      <c r="A95" s="5" t="s">
        <v>159</v>
      </c>
      <c r="B95" t="s">
        <v>143</v>
      </c>
      <c r="C95">
        <v>25</v>
      </c>
      <c r="D95" s="16">
        <v>0.05</v>
      </c>
      <c r="E95" s="3">
        <f t="shared" si="66"/>
        <v>208.34252182748139</v>
      </c>
      <c r="F95" s="16">
        <v>0.05</v>
      </c>
      <c r="G95" s="3">
        <f t="shared" si="89"/>
        <v>129.43119272209245</v>
      </c>
      <c r="H95" s="16">
        <v>0</v>
      </c>
      <c r="I95" s="3">
        <f t="shared" si="67"/>
        <v>0</v>
      </c>
      <c r="J95" s="16">
        <v>0</v>
      </c>
      <c r="K95" s="3">
        <f t="shared" si="97"/>
        <v>0</v>
      </c>
      <c r="L95" s="16">
        <v>0</v>
      </c>
      <c r="M95" s="3">
        <f t="shared" si="90"/>
        <v>0</v>
      </c>
      <c r="N95" s="16">
        <v>0.02</v>
      </c>
      <c r="O95" s="3">
        <f t="shared" si="91"/>
        <v>26.678906375781491</v>
      </c>
      <c r="P95" s="16">
        <v>0.02</v>
      </c>
      <c r="Q95" s="3">
        <f t="shared" si="92"/>
        <v>32.799182033607501</v>
      </c>
      <c r="R95" s="16">
        <v>0.05</v>
      </c>
      <c r="S95" s="3">
        <f t="shared" si="93"/>
        <v>2.4821318714782166</v>
      </c>
      <c r="T95" s="16">
        <v>0.05</v>
      </c>
      <c r="U95" s="3">
        <f t="shared" si="94"/>
        <v>2.1883790956751028</v>
      </c>
      <c r="V95" s="16">
        <v>0.05</v>
      </c>
      <c r="W95" s="3">
        <f t="shared" si="95"/>
        <v>14.924726021990097</v>
      </c>
      <c r="X95" s="3">
        <f t="shared" si="68"/>
        <v>416.84703994810616</v>
      </c>
      <c r="AA95" s="5" t="s">
        <v>159</v>
      </c>
      <c r="AB95" s="16">
        <f t="shared" si="69"/>
        <v>0.05</v>
      </c>
      <c r="AC95" s="16">
        <f t="shared" si="70"/>
        <v>0.05</v>
      </c>
      <c r="AD95" s="16">
        <f t="shared" si="71"/>
        <v>0</v>
      </c>
      <c r="AE95" s="16">
        <f t="shared" si="72"/>
        <v>0</v>
      </c>
      <c r="AF95" s="16">
        <f t="shared" si="73"/>
        <v>0</v>
      </c>
      <c r="AG95" s="16">
        <f t="shared" si="74"/>
        <v>0.02</v>
      </c>
      <c r="AH95" s="16">
        <f t="shared" si="75"/>
        <v>0.02</v>
      </c>
      <c r="AI95" s="16">
        <f t="shared" si="76"/>
        <v>0.05</v>
      </c>
      <c r="AJ95" s="16">
        <f t="shared" si="77"/>
        <v>0.05</v>
      </c>
      <c r="AK95" s="16">
        <f t="shared" si="78"/>
        <v>0.05</v>
      </c>
      <c r="AN95" s="5" t="s">
        <v>159</v>
      </c>
      <c r="AO95" s="3">
        <f t="shared" si="79"/>
        <v>208.34252182748139</v>
      </c>
      <c r="AP95" s="3">
        <f t="shared" si="80"/>
        <v>129.43119272209245</v>
      </c>
      <c r="AQ95" s="3">
        <f t="shared" si="81"/>
        <v>0</v>
      </c>
      <c r="AR95" s="3">
        <f t="shared" si="82"/>
        <v>0</v>
      </c>
      <c r="AS95" s="3">
        <f t="shared" si="83"/>
        <v>0</v>
      </c>
      <c r="AT95" s="3">
        <f t="shared" si="84"/>
        <v>26.678906375781491</v>
      </c>
      <c r="AU95" s="3">
        <f t="shared" si="85"/>
        <v>32.799182033607501</v>
      </c>
      <c r="AV95" s="3">
        <f t="shared" si="86"/>
        <v>2.4821318714782166</v>
      </c>
      <c r="AW95" s="3">
        <f t="shared" si="87"/>
        <v>2.1883790956751028</v>
      </c>
      <c r="AX95" s="3">
        <f t="shared" si="88"/>
        <v>14.924726021990097</v>
      </c>
      <c r="AY95" s="3">
        <f t="shared" si="96"/>
        <v>416.84703994810616</v>
      </c>
    </row>
    <row r="96" spans="1:52" ht="15.5" x14ac:dyDescent="0.35">
      <c r="A96" s="5" t="s">
        <v>148</v>
      </c>
      <c r="B96" t="s">
        <v>146</v>
      </c>
      <c r="C96">
        <v>35</v>
      </c>
      <c r="D96" s="16">
        <v>0.05</v>
      </c>
      <c r="E96" s="3">
        <f t="shared" si="66"/>
        <v>208.34252182748139</v>
      </c>
      <c r="F96" s="16">
        <v>0.05</v>
      </c>
      <c r="G96" s="3">
        <f t="shared" si="89"/>
        <v>129.43119272209245</v>
      </c>
      <c r="H96" s="16">
        <v>0.3</v>
      </c>
      <c r="I96" s="3">
        <f t="shared" si="67"/>
        <v>35.615643760130887</v>
      </c>
      <c r="J96" s="16">
        <v>0.1</v>
      </c>
      <c r="K96" s="3">
        <f t="shared" si="97"/>
        <v>0.6280093086066616</v>
      </c>
      <c r="L96" s="16">
        <v>0</v>
      </c>
      <c r="M96" s="3">
        <f t="shared" si="90"/>
        <v>0</v>
      </c>
      <c r="N96" s="16">
        <v>0</v>
      </c>
      <c r="O96" s="3">
        <f t="shared" si="91"/>
        <v>0</v>
      </c>
      <c r="P96" s="16">
        <v>0</v>
      </c>
      <c r="Q96" s="3">
        <f t="shared" si="92"/>
        <v>0</v>
      </c>
      <c r="R96" s="16">
        <v>0</v>
      </c>
      <c r="S96" s="3">
        <f t="shared" si="93"/>
        <v>0</v>
      </c>
      <c r="T96" s="16">
        <v>0</v>
      </c>
      <c r="U96" s="3">
        <f t="shared" si="94"/>
        <v>0</v>
      </c>
      <c r="V96" s="16">
        <v>0</v>
      </c>
      <c r="W96" s="3">
        <f t="shared" si="95"/>
        <v>0</v>
      </c>
      <c r="X96" s="3">
        <f t="shared" si="68"/>
        <v>374.01736761831131</v>
      </c>
      <c r="AA96" s="5" t="s">
        <v>148</v>
      </c>
      <c r="AB96" s="16">
        <f t="shared" si="69"/>
        <v>0.05</v>
      </c>
      <c r="AC96" s="16">
        <f t="shared" si="70"/>
        <v>0.05</v>
      </c>
      <c r="AD96" s="16">
        <f t="shared" si="71"/>
        <v>0.3</v>
      </c>
      <c r="AE96" s="16">
        <f t="shared" si="72"/>
        <v>0.1</v>
      </c>
      <c r="AF96" s="16">
        <f t="shared" si="73"/>
        <v>0</v>
      </c>
      <c r="AG96" s="16">
        <f t="shared" si="74"/>
        <v>0</v>
      </c>
      <c r="AH96" s="16">
        <f t="shared" si="75"/>
        <v>0</v>
      </c>
      <c r="AI96" s="16">
        <f t="shared" si="76"/>
        <v>0</v>
      </c>
      <c r="AJ96" s="16">
        <f t="shared" si="77"/>
        <v>0</v>
      </c>
      <c r="AK96" s="16">
        <f t="shared" si="78"/>
        <v>0</v>
      </c>
      <c r="AN96" s="5" t="s">
        <v>148</v>
      </c>
      <c r="AO96" s="3">
        <f t="shared" si="79"/>
        <v>208.34252182748139</v>
      </c>
      <c r="AP96" s="3">
        <f t="shared" si="80"/>
        <v>129.43119272209245</v>
      </c>
      <c r="AQ96" s="3">
        <f t="shared" si="81"/>
        <v>35.615643760130887</v>
      </c>
      <c r="AR96" s="3">
        <f t="shared" si="82"/>
        <v>0.6280093086066616</v>
      </c>
      <c r="AS96" s="3">
        <f t="shared" si="83"/>
        <v>0</v>
      </c>
      <c r="AT96" s="3">
        <f t="shared" si="84"/>
        <v>0</v>
      </c>
      <c r="AU96" s="3">
        <f t="shared" si="85"/>
        <v>0</v>
      </c>
      <c r="AV96" s="3">
        <f t="shared" si="86"/>
        <v>0</v>
      </c>
      <c r="AW96" s="3">
        <f t="shared" si="87"/>
        <v>0</v>
      </c>
      <c r="AX96" s="3">
        <f t="shared" si="88"/>
        <v>0</v>
      </c>
      <c r="AY96" s="3">
        <f t="shared" si="96"/>
        <v>374.01736761831131</v>
      </c>
    </row>
    <row r="97" spans="1:52" ht="15.5" x14ac:dyDescent="0.35">
      <c r="A97" s="5" t="s">
        <v>149</v>
      </c>
      <c r="B97" t="s">
        <v>143</v>
      </c>
      <c r="C97">
        <v>25</v>
      </c>
      <c r="D97" s="16">
        <v>0.4</v>
      </c>
      <c r="E97" s="3">
        <f t="shared" si="66"/>
        <v>1666.7401746198511</v>
      </c>
      <c r="F97" s="16">
        <v>0.4</v>
      </c>
      <c r="G97" s="3">
        <f t="shared" si="89"/>
        <v>1035.4495417767396</v>
      </c>
      <c r="H97" s="16">
        <v>0.55000000000000004</v>
      </c>
      <c r="I97" s="3">
        <f t="shared" si="67"/>
        <v>65.29534689357331</v>
      </c>
      <c r="J97" s="16">
        <v>0.75</v>
      </c>
      <c r="K97" s="3">
        <f t="shared" si="97"/>
        <v>4.7100698145499615</v>
      </c>
      <c r="L97" s="16">
        <v>0.65</v>
      </c>
      <c r="M97" s="3">
        <f t="shared" si="90"/>
        <v>24.677893044197539</v>
      </c>
      <c r="N97" s="16">
        <v>0.38</v>
      </c>
      <c r="O97" s="3">
        <f t="shared" si="91"/>
        <v>506.89922113984829</v>
      </c>
      <c r="P97" s="16">
        <v>0.38</v>
      </c>
      <c r="Q97" s="3">
        <f t="shared" si="92"/>
        <v>623.18445863854254</v>
      </c>
      <c r="R97" s="16">
        <v>0.4</v>
      </c>
      <c r="S97" s="3">
        <f t="shared" si="93"/>
        <v>19.857054971825733</v>
      </c>
      <c r="T97" s="16">
        <v>0.4</v>
      </c>
      <c r="U97" s="3">
        <f t="shared" si="94"/>
        <v>17.507032765400822</v>
      </c>
      <c r="V97" s="16">
        <v>0.4</v>
      </c>
      <c r="W97" s="3">
        <f t="shared" si="95"/>
        <v>119.39780817592077</v>
      </c>
      <c r="X97" s="3">
        <f t="shared" si="68"/>
        <v>4083.7186018404491</v>
      </c>
      <c r="AA97" s="5" t="s">
        <v>149</v>
      </c>
      <c r="AB97" s="16">
        <f t="shared" si="69"/>
        <v>0.4</v>
      </c>
      <c r="AC97" s="16">
        <f t="shared" si="70"/>
        <v>0.4</v>
      </c>
      <c r="AD97" s="16">
        <f t="shared" si="71"/>
        <v>0.55000000000000004</v>
      </c>
      <c r="AE97" s="16">
        <f t="shared" si="72"/>
        <v>0.75</v>
      </c>
      <c r="AF97" s="16">
        <f t="shared" si="73"/>
        <v>0.65</v>
      </c>
      <c r="AG97" s="16">
        <f t="shared" si="74"/>
        <v>0.38</v>
      </c>
      <c r="AH97" s="16">
        <f t="shared" si="75"/>
        <v>0.38</v>
      </c>
      <c r="AI97" s="16">
        <f t="shared" si="76"/>
        <v>0.4</v>
      </c>
      <c r="AJ97" s="16">
        <f t="shared" si="77"/>
        <v>0.4</v>
      </c>
      <c r="AK97" s="16">
        <f t="shared" si="78"/>
        <v>0.4</v>
      </c>
      <c r="AN97" s="5" t="s">
        <v>149</v>
      </c>
      <c r="AO97" s="3">
        <f t="shared" si="79"/>
        <v>1666.7401746198511</v>
      </c>
      <c r="AP97" s="3">
        <f t="shared" si="80"/>
        <v>1035.4495417767396</v>
      </c>
      <c r="AQ97" s="3">
        <f t="shared" si="81"/>
        <v>65.29534689357331</v>
      </c>
      <c r="AR97" s="3">
        <f t="shared" si="82"/>
        <v>4.7100698145499615</v>
      </c>
      <c r="AS97" s="3">
        <f t="shared" si="83"/>
        <v>24.677893044197539</v>
      </c>
      <c r="AT97" s="3">
        <f t="shared" si="84"/>
        <v>506.89922113984829</v>
      </c>
      <c r="AU97" s="3">
        <f t="shared" si="85"/>
        <v>623.18445863854254</v>
      </c>
      <c r="AV97" s="3">
        <f t="shared" si="86"/>
        <v>19.857054971825733</v>
      </c>
      <c r="AW97" s="3">
        <f t="shared" si="87"/>
        <v>17.507032765400822</v>
      </c>
      <c r="AX97" s="3">
        <f t="shared" si="88"/>
        <v>119.39780817592077</v>
      </c>
      <c r="AY97" s="3">
        <f t="shared" si="96"/>
        <v>4083.7186018404491</v>
      </c>
    </row>
    <row r="98" spans="1:52" ht="15.5" x14ac:dyDescent="0.35">
      <c r="A98" s="5" t="s">
        <v>10</v>
      </c>
      <c r="D98" s="16">
        <f>SUM(D92:D97)</f>
        <v>1</v>
      </c>
      <c r="E98" s="30">
        <f t="shared" ref="E98:U98" si="98">SUM(E92:E97)</f>
        <v>4166.8504365496283</v>
      </c>
      <c r="F98" s="16">
        <f>SUM(F92:F97)</f>
        <v>1</v>
      </c>
      <c r="G98" s="30">
        <f t="shared" si="98"/>
        <v>2588.6238544418488</v>
      </c>
      <c r="H98" s="16">
        <f>SUM(H92:H97)</f>
        <v>1</v>
      </c>
      <c r="I98" s="30">
        <f t="shared" si="98"/>
        <v>118.71881253376964</v>
      </c>
      <c r="J98" s="16">
        <f>SUM(J92:J97)</f>
        <v>1</v>
      </c>
      <c r="K98" s="30">
        <f t="shared" si="98"/>
        <v>6.2800930860666151</v>
      </c>
      <c r="L98" s="16">
        <f>SUM(L92:L97)</f>
        <v>1</v>
      </c>
      <c r="M98" s="30">
        <f t="shared" si="98"/>
        <v>37.965989298765443</v>
      </c>
      <c r="N98" s="16">
        <f>SUM(N92:N97)</f>
        <v>1</v>
      </c>
      <c r="O98" s="30">
        <f t="shared" si="98"/>
        <v>1333.9453187890745</v>
      </c>
      <c r="P98" s="16">
        <f>SUM(P92:P97)</f>
        <v>1</v>
      </c>
      <c r="Q98" s="30">
        <f t="shared" si="98"/>
        <v>1639.9591016803752</v>
      </c>
      <c r="R98" s="16">
        <f>SUM(R92:R97)</f>
        <v>1</v>
      </c>
      <c r="S98" s="30">
        <f t="shared" si="98"/>
        <v>49.642637429564324</v>
      </c>
      <c r="T98" s="16">
        <f>SUM(T92:T97)</f>
        <v>1</v>
      </c>
      <c r="U98" s="30">
        <f t="shared" si="98"/>
        <v>43.767581913502056</v>
      </c>
      <c r="V98" s="16">
        <f>SUM(V92:V97)</f>
        <v>1</v>
      </c>
      <c r="W98" s="30">
        <f t="shared" ref="W98" si="99">SUM(W92:W97)</f>
        <v>298.49452043980193</v>
      </c>
      <c r="X98" s="3">
        <f t="shared" si="68"/>
        <v>10284.248346162398</v>
      </c>
      <c r="AA98" s="5" t="s">
        <v>10</v>
      </c>
      <c r="AB98" s="16">
        <f t="shared" si="69"/>
        <v>1</v>
      </c>
      <c r="AC98" s="16">
        <f t="shared" si="70"/>
        <v>1</v>
      </c>
      <c r="AD98" s="16">
        <v>1</v>
      </c>
      <c r="AE98" s="16">
        <f>+H98</f>
        <v>1</v>
      </c>
      <c r="AF98" s="16">
        <f t="shared" si="73"/>
        <v>1</v>
      </c>
      <c r="AG98" s="16">
        <f t="shared" si="74"/>
        <v>1</v>
      </c>
      <c r="AH98" s="16">
        <f t="shared" si="75"/>
        <v>1</v>
      </c>
      <c r="AI98" s="16">
        <f t="shared" si="76"/>
        <v>1</v>
      </c>
      <c r="AJ98" s="16">
        <f t="shared" si="77"/>
        <v>1</v>
      </c>
      <c r="AK98" s="16">
        <f t="shared" si="78"/>
        <v>1</v>
      </c>
      <c r="AN98" s="5" t="s">
        <v>10</v>
      </c>
      <c r="AO98" s="3">
        <f t="shared" si="79"/>
        <v>4166.8504365496283</v>
      </c>
      <c r="AP98" s="3">
        <f t="shared" si="80"/>
        <v>2588.6238544418488</v>
      </c>
      <c r="AQ98" s="3">
        <f t="shared" si="81"/>
        <v>118.71881253376964</v>
      </c>
      <c r="AR98" s="3">
        <f t="shared" si="82"/>
        <v>6.2800930860666151</v>
      </c>
      <c r="AS98" s="3">
        <f t="shared" si="83"/>
        <v>37.965989298765443</v>
      </c>
      <c r="AT98" s="3">
        <f t="shared" si="84"/>
        <v>1333.9453187890745</v>
      </c>
      <c r="AU98" s="3">
        <f t="shared" si="85"/>
        <v>1639.9591016803752</v>
      </c>
      <c r="AV98" s="3">
        <f t="shared" si="86"/>
        <v>49.642637429564324</v>
      </c>
      <c r="AW98" s="3">
        <f t="shared" si="87"/>
        <v>43.767581913502056</v>
      </c>
      <c r="AX98" s="3">
        <f t="shared" si="88"/>
        <v>298.49452043980193</v>
      </c>
      <c r="AY98" s="3">
        <f>SUM(AO98:AX98)</f>
        <v>10284.248346162398</v>
      </c>
    </row>
    <row r="99" spans="1:52" ht="15.5" x14ac:dyDescent="0.35">
      <c r="A99" s="4" t="s">
        <v>160</v>
      </c>
      <c r="D99" s="4" t="s">
        <v>72</v>
      </c>
      <c r="E99" s="4"/>
      <c r="F99" s="4" t="s">
        <v>73</v>
      </c>
      <c r="G99" s="4"/>
      <c r="H99" s="4" t="s">
        <v>80</v>
      </c>
      <c r="I99" s="4"/>
      <c r="J99" s="4" t="s">
        <v>75</v>
      </c>
      <c r="K99" s="4"/>
      <c r="L99" s="4" t="s">
        <v>76</v>
      </c>
      <c r="M99" s="4"/>
      <c r="N99" s="4" t="s">
        <v>77</v>
      </c>
      <c r="O99" s="4"/>
      <c r="P99" s="4" t="s">
        <v>78</v>
      </c>
      <c r="Q99" s="4"/>
      <c r="R99" s="4" t="s">
        <v>79</v>
      </c>
      <c r="S99" s="4"/>
      <c r="T99" s="4" t="s">
        <v>81</v>
      </c>
      <c r="U99" s="4"/>
      <c r="V99" s="4" t="s">
        <v>9</v>
      </c>
      <c r="X99" s="4" t="s">
        <v>126</v>
      </c>
      <c r="AB99" s="16"/>
      <c r="AC99" s="16"/>
      <c r="AD99" s="16"/>
      <c r="AE99" s="16"/>
      <c r="AF99" s="16"/>
      <c r="AG99" s="16"/>
      <c r="AH99" s="16"/>
      <c r="AI99" s="16"/>
      <c r="AJ99" s="16"/>
      <c r="AK99" s="16"/>
    </row>
    <row r="100" spans="1:52" ht="15.5" x14ac:dyDescent="0.35">
      <c r="A100" s="4" t="s">
        <v>161</v>
      </c>
      <c r="C100" s="8" t="s">
        <v>129</v>
      </c>
      <c r="D100" s="8" t="s">
        <v>130</v>
      </c>
      <c r="E100" s="4" t="s">
        <v>58</v>
      </c>
      <c r="F100" s="8" t="s">
        <v>130</v>
      </c>
      <c r="G100" s="4" t="s">
        <v>58</v>
      </c>
      <c r="H100" s="8" t="s">
        <v>130</v>
      </c>
      <c r="I100" s="4" t="s">
        <v>58</v>
      </c>
      <c r="J100" s="8" t="s">
        <v>130</v>
      </c>
      <c r="K100" s="4" t="s">
        <v>58</v>
      </c>
      <c r="L100" s="8" t="s">
        <v>130</v>
      </c>
      <c r="M100" s="4" t="s">
        <v>58</v>
      </c>
      <c r="N100" s="8" t="s">
        <v>130</v>
      </c>
      <c r="O100" s="4" t="s">
        <v>58</v>
      </c>
      <c r="P100" s="8" t="s">
        <v>130</v>
      </c>
      <c r="Q100" s="4" t="s">
        <v>58</v>
      </c>
      <c r="R100" s="8" t="s">
        <v>130</v>
      </c>
      <c r="S100" s="4" t="s">
        <v>58</v>
      </c>
      <c r="T100" s="8" t="s">
        <v>130</v>
      </c>
      <c r="U100" s="4" t="s">
        <v>58</v>
      </c>
      <c r="V100" s="8" t="s">
        <v>130</v>
      </c>
      <c r="W100" s="4" t="s">
        <v>58</v>
      </c>
      <c r="AA100" s="4" t="s">
        <v>161</v>
      </c>
      <c r="AB100" s="4" t="s">
        <v>0</v>
      </c>
      <c r="AC100" s="4" t="s">
        <v>1</v>
      </c>
      <c r="AD100" s="4" t="s">
        <v>2</v>
      </c>
      <c r="AE100" s="4" t="s">
        <v>3</v>
      </c>
      <c r="AF100" s="4" t="s">
        <v>4</v>
      </c>
      <c r="AG100" s="4" t="s">
        <v>5</v>
      </c>
      <c r="AH100" s="4" t="s">
        <v>6</v>
      </c>
      <c r="AI100" s="4" t="s">
        <v>79</v>
      </c>
      <c r="AJ100" s="4" t="s">
        <v>81</v>
      </c>
      <c r="AK100" s="4" t="s">
        <v>9</v>
      </c>
    </row>
    <row r="101" spans="1:52" ht="15.5" x14ac:dyDescent="0.35">
      <c r="A101" s="5" t="s">
        <v>152</v>
      </c>
      <c r="C101">
        <v>16</v>
      </c>
      <c r="D101" s="16">
        <v>0.8</v>
      </c>
      <c r="E101" s="3">
        <f>+D101*E$62</f>
        <v>4.0632807245692453</v>
      </c>
      <c r="F101" s="16">
        <v>0.8</v>
      </c>
      <c r="G101" s="3">
        <f>+F101*G$62</f>
        <v>2.0442289578036568</v>
      </c>
      <c r="H101" s="16">
        <v>0.8</v>
      </c>
      <c r="I101" s="3">
        <f>+H101*I$62</f>
        <v>0.14088675645579166</v>
      </c>
      <c r="J101" s="16">
        <v>0.8</v>
      </c>
      <c r="K101" s="3">
        <f>+J101*K$62</f>
        <v>4.7292412330718287E-3</v>
      </c>
      <c r="L101" s="16">
        <v>0.8</v>
      </c>
      <c r="M101" s="3">
        <f>+L101*M$62</f>
        <v>4.261842994716751E-2</v>
      </c>
      <c r="N101" s="16">
        <v>0.8</v>
      </c>
      <c r="O101" s="3">
        <f>+N101*O$62</f>
        <v>1.5282813754798159</v>
      </c>
      <c r="P101" s="16">
        <v>0.8</v>
      </c>
      <c r="Q101" s="3">
        <f>+P101*Q$62</f>
        <v>1.9287464334697315</v>
      </c>
      <c r="R101" s="16">
        <v>0.2</v>
      </c>
      <c r="S101" s="3">
        <f>+R101*S$62</f>
        <v>2.3049894631884123E-2</v>
      </c>
      <c r="T101" s="16">
        <v>0.8</v>
      </c>
      <c r="U101" s="3">
        <f>+T101*U$62</f>
        <v>3.817116520724044E-2</v>
      </c>
      <c r="V101" s="16">
        <v>0.8</v>
      </c>
      <c r="W101" s="3">
        <f>+V101*W$62</f>
        <v>0.45447843949293865</v>
      </c>
      <c r="X101" s="3">
        <f>+W101+U101+S101+Q101+O101+M101+K101+I101+G101+E101</f>
        <v>10.268471418290545</v>
      </c>
      <c r="AA101" s="5" t="s">
        <v>152</v>
      </c>
      <c r="AB101" s="16">
        <f>+D101</f>
        <v>0.8</v>
      </c>
      <c r="AC101" s="16">
        <f>+F101</f>
        <v>0.8</v>
      </c>
      <c r="AD101" s="16">
        <f>+H101</f>
        <v>0.8</v>
      </c>
      <c r="AE101" s="16">
        <f>+J101</f>
        <v>0.8</v>
      </c>
      <c r="AF101" s="16">
        <f>+L101</f>
        <v>0.8</v>
      </c>
      <c r="AG101" s="16">
        <f>+N101</f>
        <v>0.8</v>
      </c>
      <c r="AH101" s="16">
        <f>+P101</f>
        <v>0.8</v>
      </c>
      <c r="AI101" s="16">
        <f>+R101</f>
        <v>0.2</v>
      </c>
      <c r="AJ101" s="16">
        <f>+T101</f>
        <v>0.8</v>
      </c>
      <c r="AK101" s="16">
        <f>+V101</f>
        <v>0.8</v>
      </c>
    </row>
    <row r="102" spans="1:52" ht="15.5" x14ac:dyDescent="0.35">
      <c r="A102" s="5" t="s">
        <v>153</v>
      </c>
      <c r="C102">
        <v>18</v>
      </c>
      <c r="D102" s="16">
        <v>0.2</v>
      </c>
      <c r="E102" s="3">
        <f>+D102*E$62</f>
        <v>1.0158201811423113</v>
      </c>
      <c r="F102" s="16">
        <v>0.2</v>
      </c>
      <c r="G102" s="3">
        <f>+F102*G$62</f>
        <v>0.51105723945091419</v>
      </c>
      <c r="H102" s="16">
        <v>0.2</v>
      </c>
      <c r="I102" s="3">
        <f>+H102*I$62</f>
        <v>3.5221689113947914E-2</v>
      </c>
      <c r="J102" s="16">
        <v>0.2</v>
      </c>
      <c r="K102" s="3">
        <f>+J102*K$62</f>
        <v>1.1823103082679572E-3</v>
      </c>
      <c r="L102" s="16">
        <v>0.2</v>
      </c>
      <c r="M102" s="3">
        <f>+L102*M$62</f>
        <v>1.0654607486791878E-2</v>
      </c>
      <c r="N102" s="16">
        <v>0.2</v>
      </c>
      <c r="O102" s="3">
        <f>+N102*O$62</f>
        <v>0.38207034386995398</v>
      </c>
      <c r="P102" s="16">
        <v>0.2</v>
      </c>
      <c r="Q102" s="3">
        <f>+P102*Q$62</f>
        <v>0.48218660836743288</v>
      </c>
      <c r="R102" s="16">
        <v>0.8</v>
      </c>
      <c r="S102" s="3">
        <f>+R102*S$62</f>
        <v>9.2199578527536491E-2</v>
      </c>
      <c r="T102" s="16">
        <v>0.2</v>
      </c>
      <c r="U102" s="3">
        <f>+T102*U$62</f>
        <v>9.54279130181011E-3</v>
      </c>
      <c r="V102" s="16">
        <v>0.2</v>
      </c>
      <c r="W102" s="3">
        <f>+V102*W$62</f>
        <v>0.11361960987323466</v>
      </c>
      <c r="X102" s="3">
        <f>+W102+U102+S102+Q102+O102+M102+K102+I102+G102+E102</f>
        <v>2.653554959442201</v>
      </c>
      <c r="AA102" s="5" t="s">
        <v>153</v>
      </c>
      <c r="AB102" s="16">
        <f>+D102</f>
        <v>0.2</v>
      </c>
      <c r="AC102" s="16">
        <f>+F102</f>
        <v>0.2</v>
      </c>
      <c r="AD102" s="16">
        <f>+H102</f>
        <v>0.2</v>
      </c>
      <c r="AE102" s="16">
        <f>+J102</f>
        <v>0.2</v>
      </c>
      <c r="AF102" s="16">
        <f>+L102</f>
        <v>0.2</v>
      </c>
      <c r="AG102" s="16">
        <f>+N102</f>
        <v>0.2</v>
      </c>
      <c r="AH102" s="16">
        <f>+P102</f>
        <v>0.2</v>
      </c>
      <c r="AI102" s="16">
        <f>+R102</f>
        <v>0.8</v>
      </c>
      <c r="AJ102" s="16">
        <f>+T102</f>
        <v>0.2</v>
      </c>
      <c r="AK102" s="16">
        <f>+V102</f>
        <v>0.2</v>
      </c>
    </row>
    <row r="103" spans="1:52" ht="15.5" x14ac:dyDescent="0.35">
      <c r="A103" s="5" t="s">
        <v>10</v>
      </c>
      <c r="D103" s="16">
        <f t="shared" ref="D103:X103" si="100">SUM(D101:D102)</f>
        <v>1</v>
      </c>
      <c r="E103" s="3">
        <f t="shared" si="100"/>
        <v>5.0791009057115568</v>
      </c>
      <c r="F103" s="16">
        <f t="shared" si="100"/>
        <v>1</v>
      </c>
      <c r="G103" s="3">
        <f t="shared" si="100"/>
        <v>2.5552861972545711</v>
      </c>
      <c r="H103" s="16">
        <f t="shared" si="100"/>
        <v>1</v>
      </c>
      <c r="I103" s="3">
        <f t="shared" si="100"/>
        <v>0.17610844556973956</v>
      </c>
      <c r="J103" s="16">
        <f t="shared" si="100"/>
        <v>1</v>
      </c>
      <c r="K103" s="3">
        <f t="shared" si="100"/>
        <v>5.9115515413397856E-3</v>
      </c>
      <c r="L103" s="16">
        <f t="shared" si="100"/>
        <v>1</v>
      </c>
      <c r="M103" s="3">
        <f t="shared" si="100"/>
        <v>5.3273037433959392E-2</v>
      </c>
      <c r="N103" s="16">
        <f t="shared" si="100"/>
        <v>1</v>
      </c>
      <c r="O103" s="3">
        <f t="shared" si="100"/>
        <v>1.9103517193497699</v>
      </c>
      <c r="P103" s="16">
        <f t="shared" si="100"/>
        <v>1</v>
      </c>
      <c r="Q103" s="3">
        <f t="shared" si="100"/>
        <v>2.4109330418371644</v>
      </c>
      <c r="R103" s="16">
        <f t="shared" ref="R103" si="101">SUM(R101:R102)</f>
        <v>1</v>
      </c>
      <c r="S103" s="3">
        <f t="shared" si="100"/>
        <v>0.11524947315942061</v>
      </c>
      <c r="T103" s="16">
        <f t="shared" ref="T103" si="102">SUM(T101:T102)</f>
        <v>1</v>
      </c>
      <c r="U103" s="3">
        <f t="shared" si="100"/>
        <v>4.7713956509050554E-2</v>
      </c>
      <c r="V103" s="16">
        <f t="shared" ref="V103" si="103">SUM(V101:V102)</f>
        <v>1</v>
      </c>
      <c r="W103" s="3">
        <f t="shared" si="100"/>
        <v>0.56809804936617336</v>
      </c>
      <c r="X103" s="3">
        <f t="shared" si="100"/>
        <v>12.922026377732745</v>
      </c>
      <c r="AA103" s="5" t="s">
        <v>10</v>
      </c>
      <c r="AB103" s="16">
        <f>+D103</f>
        <v>1</v>
      </c>
      <c r="AC103" s="16">
        <f>+F103</f>
        <v>1</v>
      </c>
      <c r="AD103" s="16">
        <f>+G103</f>
        <v>2.5552861972545711</v>
      </c>
      <c r="AE103" s="16">
        <f>+H103</f>
        <v>1</v>
      </c>
      <c r="AF103" s="16">
        <f>+L103</f>
        <v>1</v>
      </c>
      <c r="AG103" s="16">
        <f>+N103</f>
        <v>1</v>
      </c>
      <c r="AH103" s="16">
        <f>+P103</f>
        <v>1</v>
      </c>
      <c r="AI103" s="16">
        <f>+R103</f>
        <v>1</v>
      </c>
      <c r="AJ103" s="16">
        <f>+T103</f>
        <v>1</v>
      </c>
      <c r="AK103" s="16">
        <f>+V103</f>
        <v>1</v>
      </c>
    </row>
    <row r="104" spans="1:52" ht="15.5" x14ac:dyDescent="0.35">
      <c r="A104" s="5"/>
      <c r="D104" s="16"/>
      <c r="E104" s="3"/>
      <c r="F104" s="16"/>
      <c r="G104" s="3"/>
      <c r="H104" s="16"/>
      <c r="I104" s="3"/>
      <c r="J104" s="16"/>
      <c r="K104" s="3"/>
      <c r="L104" s="16"/>
      <c r="M104" s="3"/>
      <c r="N104" s="16"/>
      <c r="O104" s="3"/>
      <c r="P104" s="16"/>
      <c r="Q104" s="3"/>
      <c r="R104" s="16"/>
      <c r="S104" s="3"/>
      <c r="T104" s="16"/>
      <c r="U104" s="3"/>
      <c r="V104" s="16"/>
      <c r="W104" s="3"/>
      <c r="X104" s="3"/>
      <c r="AA104" s="5"/>
    </row>
    <row r="105" spans="1:52" ht="15.5" x14ac:dyDescent="0.35">
      <c r="A105" s="4" t="s">
        <v>162</v>
      </c>
      <c r="D105" s="16"/>
      <c r="E105" s="3"/>
      <c r="F105" s="16"/>
      <c r="G105" s="3"/>
      <c r="H105" s="3"/>
      <c r="I105" s="3"/>
      <c r="J105" s="3"/>
      <c r="K105" s="3"/>
      <c r="L105" s="3"/>
      <c r="M105" s="3"/>
      <c r="N105" s="3"/>
      <c r="O105" s="3"/>
      <c r="P105" s="3"/>
      <c r="Q105" s="3"/>
      <c r="R105" s="3"/>
      <c r="S105" s="3"/>
      <c r="T105" s="3"/>
      <c r="U105" s="3"/>
      <c r="V105" s="3"/>
      <c r="W105" s="3"/>
      <c r="X105" s="3"/>
      <c r="AA105" s="4" t="s">
        <v>163</v>
      </c>
      <c r="AB105" s="4" t="s">
        <v>0</v>
      </c>
      <c r="AC105" s="4" t="s">
        <v>1</v>
      </c>
      <c r="AD105" s="4" t="s">
        <v>2</v>
      </c>
      <c r="AE105" s="4" t="s">
        <v>3</v>
      </c>
      <c r="AF105" s="4" t="s">
        <v>4</v>
      </c>
      <c r="AG105" s="4" t="s">
        <v>5</v>
      </c>
      <c r="AH105" s="4" t="s">
        <v>6</v>
      </c>
      <c r="AI105" s="4" t="s">
        <v>7</v>
      </c>
      <c r="AJ105" s="4" t="s">
        <v>8</v>
      </c>
      <c r="AK105" s="4" t="s">
        <v>9</v>
      </c>
      <c r="AL105" t="s">
        <v>126</v>
      </c>
      <c r="AN105" s="4" t="s">
        <v>164</v>
      </c>
      <c r="AO105" s="4" t="s">
        <v>0</v>
      </c>
      <c r="AP105" s="4" t="s">
        <v>1</v>
      </c>
      <c r="AQ105" s="4" t="s">
        <v>2</v>
      </c>
      <c r="AR105" s="4" t="s">
        <v>3</v>
      </c>
      <c r="AS105" s="4" t="s">
        <v>4</v>
      </c>
      <c r="AT105" s="4" t="s">
        <v>5</v>
      </c>
      <c r="AU105" s="4" t="s">
        <v>6</v>
      </c>
      <c r="AV105" s="4" t="s">
        <v>7</v>
      </c>
      <c r="AW105" s="4" t="s">
        <v>8</v>
      </c>
      <c r="AX105" s="4" t="s">
        <v>9</v>
      </c>
      <c r="AY105" s="4" t="s">
        <v>10</v>
      </c>
    </row>
    <row r="106" spans="1:52" ht="15.5" x14ac:dyDescent="0.35">
      <c r="A106" s="5" t="s">
        <v>165</v>
      </c>
      <c r="B106" t="s">
        <v>166</v>
      </c>
      <c r="C106">
        <v>15</v>
      </c>
      <c r="D106" s="16">
        <v>0.35</v>
      </c>
      <c r="E106" s="3">
        <f>+D106*(E$40-E$103)</f>
        <v>709.29644148261877</v>
      </c>
      <c r="F106" s="16">
        <v>0.35</v>
      </c>
      <c r="G106" s="3">
        <f t="shared" ref="G106:G113" si="104">+F106*(G$40-G$103)</f>
        <v>356.84571744660082</v>
      </c>
      <c r="H106" s="16">
        <v>0.1</v>
      </c>
      <c r="I106" s="3">
        <f t="shared" ref="I106:I113" si="105">+H106*(I$40-I$103)</f>
        <v>7.0267269782326087</v>
      </c>
      <c r="J106" s="16">
        <v>0.1</v>
      </c>
      <c r="K106" s="3">
        <f t="shared" ref="K106:K113" si="106">+J106*(K$40-K$103)</f>
        <v>0.23587090649945744</v>
      </c>
      <c r="L106" s="16">
        <v>0.3</v>
      </c>
      <c r="M106" s="3">
        <f t="shared" ref="M106:M113" si="107">+L106*(M$40-M$103)</f>
        <v>6.3767825808449379</v>
      </c>
      <c r="N106" s="16">
        <v>0.1</v>
      </c>
      <c r="O106" s="3">
        <f t="shared" ref="O106:O113" si="108">+N106*(O$40-O$103)</f>
        <v>76.223033602055807</v>
      </c>
      <c r="P106" s="16">
        <v>0.1</v>
      </c>
      <c r="Q106" s="3">
        <f t="shared" ref="Q106:Q113" si="109">+P106*(Q$40-Q$103)</f>
        <v>96.196228369302858</v>
      </c>
      <c r="R106" s="16">
        <v>0.05</v>
      </c>
      <c r="S106" s="3">
        <f t="shared" ref="S106:S113" si="110">+R106*(S$40-S$103)</f>
        <v>2.2992269895304411</v>
      </c>
      <c r="T106" s="16">
        <v>0</v>
      </c>
      <c r="U106" s="3">
        <f t="shared" ref="U106:U113" si="111">+T106*(U$40-U$103)</f>
        <v>0</v>
      </c>
      <c r="V106" s="16">
        <v>0</v>
      </c>
      <c r="W106" s="3">
        <f t="shared" ref="W106:W113" si="112">+V106*(W$40-W$103)</f>
        <v>0</v>
      </c>
      <c r="X106" s="3">
        <f>+W106+U106+S106+Q106+O106+M106+K106+I106+G106+E106</f>
        <v>1254.5000283556856</v>
      </c>
      <c r="AA106" s="5" t="s">
        <v>165</v>
      </c>
      <c r="AB106" s="16">
        <f t="shared" ref="AB106:AB113" si="113">+D106</f>
        <v>0.35</v>
      </c>
      <c r="AC106" s="16">
        <f t="shared" ref="AC106:AC113" si="114">+F106</f>
        <v>0.35</v>
      </c>
      <c r="AD106" s="16">
        <f t="shared" ref="AD106:AD113" si="115">+H106</f>
        <v>0.1</v>
      </c>
      <c r="AE106" s="16">
        <f t="shared" ref="AE106:AE111" si="116">+J106</f>
        <v>0.1</v>
      </c>
      <c r="AF106" s="16">
        <f t="shared" ref="AF106:AF113" si="117">+L106</f>
        <v>0.3</v>
      </c>
      <c r="AG106" s="16">
        <f t="shared" ref="AG106:AG113" si="118">+N106</f>
        <v>0.1</v>
      </c>
      <c r="AH106" s="16">
        <f t="shared" ref="AH106:AH113" si="119">+P106</f>
        <v>0.1</v>
      </c>
      <c r="AI106" s="16">
        <f t="shared" ref="AI106:AI113" si="120">+R106</f>
        <v>0.05</v>
      </c>
      <c r="AJ106" s="16">
        <f t="shared" ref="AJ106:AJ113" si="121">+T106</f>
        <v>0</v>
      </c>
      <c r="AK106" s="16">
        <f t="shared" ref="AK106:AK113" si="122">+V106</f>
        <v>0</v>
      </c>
      <c r="AN106" s="5" t="s">
        <v>165</v>
      </c>
      <c r="AO106" s="3">
        <f t="shared" ref="AO106:AO113" si="123">+E106</f>
        <v>709.29644148261877</v>
      </c>
      <c r="AP106" s="3">
        <f t="shared" ref="AP106:AP113" si="124">+G106</f>
        <v>356.84571744660082</v>
      </c>
      <c r="AQ106" s="3">
        <f t="shared" ref="AQ106:AQ113" si="125">+I106</f>
        <v>7.0267269782326087</v>
      </c>
      <c r="AR106" s="3">
        <f t="shared" ref="AR106:AR113" si="126">+K106</f>
        <v>0.23587090649945744</v>
      </c>
      <c r="AS106" s="3">
        <f t="shared" ref="AS106:AS113" si="127">+M106</f>
        <v>6.3767825808449379</v>
      </c>
      <c r="AT106" s="3">
        <f t="shared" ref="AT106:AT113" si="128">+O106</f>
        <v>76.223033602055807</v>
      </c>
      <c r="AU106" s="3">
        <f t="shared" ref="AU106:AU113" si="129">+Q106</f>
        <v>96.196228369302858</v>
      </c>
      <c r="AV106" s="3">
        <f t="shared" ref="AV106:AV113" si="130">+S106</f>
        <v>2.2992269895304411</v>
      </c>
      <c r="AW106" s="3">
        <f t="shared" ref="AW106:AW113" si="131">+U106</f>
        <v>0</v>
      </c>
      <c r="AX106" s="3">
        <f t="shared" ref="AX106:AX113" si="132">+W106</f>
        <v>0</v>
      </c>
      <c r="AY106" s="3">
        <f>SUM(AO106:AX106)</f>
        <v>1254.5000283556858</v>
      </c>
    </row>
    <row r="107" spans="1:52" ht="15.5" x14ac:dyDescent="0.35">
      <c r="A107" s="5" t="s">
        <v>168</v>
      </c>
      <c r="B107" t="s">
        <v>169</v>
      </c>
      <c r="C107">
        <v>25</v>
      </c>
      <c r="D107" s="16">
        <v>0</v>
      </c>
      <c r="E107" s="3">
        <f t="shared" ref="E107:E113" si="133">+D107*(E$40-E$103)</f>
        <v>0</v>
      </c>
      <c r="F107" s="16">
        <v>0</v>
      </c>
      <c r="G107" s="3">
        <f t="shared" si="104"/>
        <v>0</v>
      </c>
      <c r="H107" s="16">
        <v>0.1</v>
      </c>
      <c r="I107" s="3">
        <f t="shared" si="105"/>
        <v>7.0267269782326087</v>
      </c>
      <c r="J107" s="16">
        <v>0.1</v>
      </c>
      <c r="K107" s="3">
        <f t="shared" si="106"/>
        <v>0.23587090649945744</v>
      </c>
      <c r="L107" s="16">
        <v>0</v>
      </c>
      <c r="M107" s="3">
        <f t="shared" si="107"/>
        <v>0</v>
      </c>
      <c r="N107" s="16">
        <v>0.15</v>
      </c>
      <c r="O107" s="3">
        <f t="shared" si="108"/>
        <v>114.33455040308371</v>
      </c>
      <c r="P107" s="16">
        <v>0.05</v>
      </c>
      <c r="Q107" s="3">
        <f t="shared" si="109"/>
        <v>48.098114184651429</v>
      </c>
      <c r="R107" s="16">
        <v>0.05</v>
      </c>
      <c r="S107" s="3">
        <f t="shared" si="110"/>
        <v>2.2992269895304411</v>
      </c>
      <c r="T107" s="16">
        <v>0</v>
      </c>
      <c r="U107" s="3">
        <f t="shared" si="111"/>
        <v>0</v>
      </c>
      <c r="V107" s="16">
        <v>0</v>
      </c>
      <c r="W107" s="3">
        <f t="shared" si="112"/>
        <v>0</v>
      </c>
      <c r="X107" s="3">
        <f>+W107+U107+S107+Q107+O107+M107+K107+I107+G107+E107</f>
        <v>171.99448946199763</v>
      </c>
      <c r="Y107" s="3">
        <f>+X106+X107</f>
        <v>1426.4945178176831</v>
      </c>
      <c r="Z107" s="24">
        <f>+Y107/(X$48-X$49-X77-X85)</f>
        <v>1.2161824782524722</v>
      </c>
      <c r="AA107" s="5" t="s">
        <v>168</v>
      </c>
      <c r="AB107" s="16">
        <f t="shared" si="113"/>
        <v>0</v>
      </c>
      <c r="AC107" s="16">
        <f t="shared" si="114"/>
        <v>0</v>
      </c>
      <c r="AD107" s="16">
        <f t="shared" si="115"/>
        <v>0.1</v>
      </c>
      <c r="AE107" s="16">
        <f t="shared" si="116"/>
        <v>0.1</v>
      </c>
      <c r="AF107" s="16">
        <f t="shared" si="117"/>
        <v>0</v>
      </c>
      <c r="AG107" s="16">
        <f t="shared" si="118"/>
        <v>0.15</v>
      </c>
      <c r="AH107" s="16">
        <f t="shared" si="119"/>
        <v>0.05</v>
      </c>
      <c r="AI107" s="16">
        <f t="shared" si="120"/>
        <v>0.05</v>
      </c>
      <c r="AJ107" s="16">
        <f t="shared" si="121"/>
        <v>0</v>
      </c>
      <c r="AK107" s="16">
        <f t="shared" si="122"/>
        <v>0</v>
      </c>
      <c r="AN107" s="5" t="s">
        <v>168</v>
      </c>
      <c r="AO107" s="3">
        <f t="shared" si="123"/>
        <v>0</v>
      </c>
      <c r="AP107" s="3">
        <f t="shared" si="124"/>
        <v>0</v>
      </c>
      <c r="AQ107" s="3">
        <f t="shared" si="125"/>
        <v>7.0267269782326087</v>
      </c>
      <c r="AR107" s="3">
        <f t="shared" si="126"/>
        <v>0.23587090649945744</v>
      </c>
      <c r="AS107" s="3">
        <f t="shared" si="127"/>
        <v>0</v>
      </c>
      <c r="AT107" s="3">
        <f t="shared" si="128"/>
        <v>114.33455040308371</v>
      </c>
      <c r="AU107" s="3">
        <f t="shared" si="129"/>
        <v>48.098114184651429</v>
      </c>
      <c r="AV107" s="3">
        <f t="shared" si="130"/>
        <v>2.2992269895304411</v>
      </c>
      <c r="AW107" s="3">
        <f t="shared" si="131"/>
        <v>0</v>
      </c>
      <c r="AX107" s="3">
        <f t="shared" si="132"/>
        <v>0</v>
      </c>
      <c r="AY107" s="3">
        <f t="shared" ref="AY107:AY113" si="134">SUM(AO107:AX107)</f>
        <v>171.99448946199763</v>
      </c>
      <c r="AZ107" s="3">
        <f>+AY106+AY107</f>
        <v>1426.4945178176833</v>
      </c>
    </row>
    <row r="108" spans="1:52" ht="15.5" x14ac:dyDescent="0.35">
      <c r="A108" s="5" t="s">
        <v>156</v>
      </c>
      <c r="B108" t="s">
        <v>143</v>
      </c>
      <c r="C108">
        <v>25</v>
      </c>
      <c r="D108" s="16">
        <v>0.05</v>
      </c>
      <c r="E108" s="3">
        <f t="shared" si="133"/>
        <v>101.32806306894555</v>
      </c>
      <c r="F108" s="16">
        <v>0.05</v>
      </c>
      <c r="G108" s="3">
        <f t="shared" si="104"/>
        <v>50.9779596352287</v>
      </c>
      <c r="H108" s="16">
        <v>0</v>
      </c>
      <c r="I108" s="3">
        <f t="shared" si="105"/>
        <v>0</v>
      </c>
      <c r="J108" s="16">
        <v>0</v>
      </c>
      <c r="K108" s="3">
        <f t="shared" si="106"/>
        <v>0</v>
      </c>
      <c r="L108" s="16">
        <v>0.1</v>
      </c>
      <c r="M108" s="3">
        <f t="shared" si="107"/>
        <v>2.1255941936149791</v>
      </c>
      <c r="N108" s="16">
        <v>0</v>
      </c>
      <c r="O108" s="3">
        <f t="shared" si="108"/>
        <v>0</v>
      </c>
      <c r="P108" s="16">
        <v>0.2</v>
      </c>
      <c r="Q108" s="3">
        <f t="shared" si="109"/>
        <v>192.39245673860572</v>
      </c>
      <c r="R108" s="16">
        <v>0.2</v>
      </c>
      <c r="S108" s="3">
        <f t="shared" si="110"/>
        <v>9.1969079581217645</v>
      </c>
      <c r="T108" s="16">
        <v>0.2</v>
      </c>
      <c r="U108" s="3">
        <f t="shared" si="111"/>
        <v>3.8075737294222338</v>
      </c>
      <c r="V108" s="16">
        <v>0.2</v>
      </c>
      <c r="W108" s="3">
        <f t="shared" si="112"/>
        <v>45.334224339420629</v>
      </c>
      <c r="X108" s="3">
        <f>+W108+U108+S108+Q108+O108+M108+K108+I108+G108+E108</f>
        <v>405.16277966335952</v>
      </c>
      <c r="AA108" s="5" t="s">
        <v>156</v>
      </c>
      <c r="AB108" s="16">
        <f t="shared" si="113"/>
        <v>0.05</v>
      </c>
      <c r="AC108" s="16">
        <f t="shared" si="114"/>
        <v>0.05</v>
      </c>
      <c r="AD108" s="16">
        <f t="shared" si="115"/>
        <v>0</v>
      </c>
      <c r="AE108" s="16">
        <f t="shared" si="116"/>
        <v>0</v>
      </c>
      <c r="AF108" s="16">
        <f t="shared" si="117"/>
        <v>0.1</v>
      </c>
      <c r="AG108" s="16">
        <f t="shared" si="118"/>
        <v>0</v>
      </c>
      <c r="AH108" s="16">
        <f t="shared" si="119"/>
        <v>0.2</v>
      </c>
      <c r="AI108" s="16">
        <f t="shared" si="120"/>
        <v>0.2</v>
      </c>
      <c r="AJ108" s="16">
        <f t="shared" si="121"/>
        <v>0.2</v>
      </c>
      <c r="AK108" s="16">
        <f t="shared" si="122"/>
        <v>0.2</v>
      </c>
      <c r="AN108" s="5" t="s">
        <v>156</v>
      </c>
      <c r="AO108" s="3">
        <f t="shared" si="123"/>
        <v>101.32806306894555</v>
      </c>
      <c r="AP108" s="3">
        <f t="shared" si="124"/>
        <v>50.9779596352287</v>
      </c>
      <c r="AQ108" s="3">
        <f t="shared" si="125"/>
        <v>0</v>
      </c>
      <c r="AR108" s="3">
        <f t="shared" si="126"/>
        <v>0</v>
      </c>
      <c r="AS108" s="3">
        <f t="shared" si="127"/>
        <v>2.1255941936149791</v>
      </c>
      <c r="AT108" s="3">
        <f t="shared" si="128"/>
        <v>0</v>
      </c>
      <c r="AU108" s="3">
        <f t="shared" si="129"/>
        <v>192.39245673860572</v>
      </c>
      <c r="AV108" s="3">
        <f t="shared" si="130"/>
        <v>9.1969079581217645</v>
      </c>
      <c r="AW108" s="3">
        <f t="shared" si="131"/>
        <v>3.8075737294222338</v>
      </c>
      <c r="AX108" s="3">
        <f t="shared" si="132"/>
        <v>45.334224339420629</v>
      </c>
      <c r="AY108" s="3">
        <f t="shared" si="134"/>
        <v>405.16277966335957</v>
      </c>
    </row>
    <row r="109" spans="1:52" ht="15.5" x14ac:dyDescent="0.35">
      <c r="A109" s="5" t="s">
        <v>170</v>
      </c>
      <c r="B109" t="s">
        <v>140</v>
      </c>
      <c r="C109">
        <v>25</v>
      </c>
      <c r="D109" s="16">
        <v>0.05</v>
      </c>
      <c r="E109" s="3">
        <f t="shared" si="133"/>
        <v>101.32806306894555</v>
      </c>
      <c r="F109" s="16">
        <v>0.05</v>
      </c>
      <c r="G109" s="3">
        <f t="shared" si="104"/>
        <v>50.9779596352287</v>
      </c>
      <c r="H109" s="16">
        <v>0.1</v>
      </c>
      <c r="I109" s="3">
        <f t="shared" si="105"/>
        <v>7.0267269782326087</v>
      </c>
      <c r="J109" s="16">
        <v>0.1</v>
      </c>
      <c r="K109" s="3">
        <f t="shared" si="106"/>
        <v>0.23587090649945744</v>
      </c>
      <c r="L109" s="16">
        <v>0.1</v>
      </c>
      <c r="M109" s="3">
        <f t="shared" si="107"/>
        <v>2.1255941936149791</v>
      </c>
      <c r="N109" s="16">
        <v>0.2</v>
      </c>
      <c r="O109" s="3">
        <v>0</v>
      </c>
      <c r="P109" s="16">
        <v>0.1</v>
      </c>
      <c r="Q109" s="3">
        <f t="shared" si="109"/>
        <v>96.196228369302858</v>
      </c>
      <c r="R109" s="16">
        <v>0.1</v>
      </c>
      <c r="S109" s="3">
        <f t="shared" si="110"/>
        <v>4.5984539790608823</v>
      </c>
      <c r="T109" s="16">
        <v>0.1</v>
      </c>
      <c r="U109" s="3">
        <f t="shared" si="111"/>
        <v>1.9037868647111169</v>
      </c>
      <c r="V109" s="16">
        <v>0.1</v>
      </c>
      <c r="W109" s="3">
        <f t="shared" si="112"/>
        <v>22.667112169710315</v>
      </c>
      <c r="X109" s="3">
        <f t="shared" ref="X109:X111" si="135">+W109+U109+S109+Q109+O109+M109+K109+I109+G109+E109</f>
        <v>287.05979616530647</v>
      </c>
      <c r="AA109" s="5" t="s">
        <v>170</v>
      </c>
      <c r="AB109" s="16">
        <f t="shared" si="113"/>
        <v>0.05</v>
      </c>
      <c r="AC109" s="16">
        <f t="shared" si="114"/>
        <v>0.05</v>
      </c>
      <c r="AD109" s="16">
        <f t="shared" si="115"/>
        <v>0.1</v>
      </c>
      <c r="AE109" s="16">
        <f t="shared" si="116"/>
        <v>0.1</v>
      </c>
      <c r="AF109" s="16">
        <f t="shared" si="117"/>
        <v>0.1</v>
      </c>
      <c r="AG109" s="16">
        <f t="shared" si="118"/>
        <v>0.2</v>
      </c>
      <c r="AH109" s="16">
        <f t="shared" si="119"/>
        <v>0.1</v>
      </c>
      <c r="AI109" s="16">
        <f t="shared" si="120"/>
        <v>0.1</v>
      </c>
      <c r="AJ109" s="16">
        <f t="shared" si="121"/>
        <v>0.1</v>
      </c>
      <c r="AK109" s="16">
        <f t="shared" si="122"/>
        <v>0.1</v>
      </c>
      <c r="AN109" s="5" t="s">
        <v>170</v>
      </c>
      <c r="AO109" s="3">
        <f t="shared" si="123"/>
        <v>101.32806306894555</v>
      </c>
      <c r="AP109" s="3">
        <f t="shared" si="124"/>
        <v>50.9779596352287</v>
      </c>
      <c r="AQ109" s="3">
        <f t="shared" si="125"/>
        <v>7.0267269782326087</v>
      </c>
      <c r="AR109" s="3">
        <f t="shared" si="126"/>
        <v>0.23587090649945744</v>
      </c>
      <c r="AS109" s="3">
        <f t="shared" si="127"/>
        <v>2.1255941936149791</v>
      </c>
      <c r="AT109" s="3">
        <f t="shared" si="128"/>
        <v>0</v>
      </c>
      <c r="AU109" s="3">
        <f t="shared" si="129"/>
        <v>96.196228369302858</v>
      </c>
      <c r="AV109" s="3">
        <f t="shared" si="130"/>
        <v>4.5984539790608823</v>
      </c>
      <c r="AW109" s="3">
        <f t="shared" si="131"/>
        <v>1.9037868647111169</v>
      </c>
      <c r="AX109" s="3">
        <f t="shared" si="132"/>
        <v>22.667112169710315</v>
      </c>
      <c r="AY109" s="3">
        <f t="shared" si="134"/>
        <v>287.05979616530647</v>
      </c>
    </row>
    <row r="110" spans="1:52" ht="15.5" x14ac:dyDescent="0.35">
      <c r="A110" s="5" t="s">
        <v>158</v>
      </c>
      <c r="B110" t="s">
        <v>143</v>
      </c>
      <c r="C110">
        <v>25</v>
      </c>
      <c r="D110" s="16">
        <v>0.1</v>
      </c>
      <c r="E110" s="3">
        <f t="shared" si="133"/>
        <v>202.65612613789111</v>
      </c>
      <c r="F110" s="16">
        <v>0.05</v>
      </c>
      <c r="G110" s="3">
        <f t="shared" si="104"/>
        <v>50.9779596352287</v>
      </c>
      <c r="H110" s="16">
        <v>0.1</v>
      </c>
      <c r="I110" s="3">
        <f t="shared" si="105"/>
        <v>7.0267269782326087</v>
      </c>
      <c r="J110" s="16">
        <v>0.1</v>
      </c>
      <c r="K110" s="3">
        <f t="shared" si="106"/>
        <v>0.23587090649945744</v>
      </c>
      <c r="L110" s="16">
        <v>0.1</v>
      </c>
      <c r="M110" s="3">
        <f t="shared" si="107"/>
        <v>2.1255941936149791</v>
      </c>
      <c r="N110" s="16">
        <v>0.1</v>
      </c>
      <c r="O110" s="3">
        <f t="shared" si="108"/>
        <v>76.223033602055807</v>
      </c>
      <c r="P110" s="16">
        <v>0.1</v>
      </c>
      <c r="Q110" s="3">
        <f t="shared" si="109"/>
        <v>96.196228369302858</v>
      </c>
      <c r="R110" s="16">
        <v>0.1</v>
      </c>
      <c r="S110" s="3">
        <f t="shared" si="110"/>
        <v>4.5984539790608823</v>
      </c>
      <c r="T110" s="16">
        <v>0.1</v>
      </c>
      <c r="U110" s="3">
        <f t="shared" si="111"/>
        <v>1.9037868647111169</v>
      </c>
      <c r="V110" s="16">
        <v>0.1</v>
      </c>
      <c r="W110" s="3">
        <f t="shared" si="112"/>
        <v>22.667112169710315</v>
      </c>
      <c r="X110" s="3">
        <f t="shared" si="135"/>
        <v>464.61089283630781</v>
      </c>
      <c r="AA110" s="5" t="s">
        <v>158</v>
      </c>
      <c r="AB110" s="16">
        <f t="shared" si="113"/>
        <v>0.1</v>
      </c>
      <c r="AC110" s="16">
        <f t="shared" si="114"/>
        <v>0.05</v>
      </c>
      <c r="AD110" s="16">
        <f t="shared" si="115"/>
        <v>0.1</v>
      </c>
      <c r="AE110" s="16">
        <f t="shared" si="116"/>
        <v>0.1</v>
      </c>
      <c r="AF110" s="16">
        <f t="shared" si="117"/>
        <v>0.1</v>
      </c>
      <c r="AG110" s="16">
        <f t="shared" si="118"/>
        <v>0.1</v>
      </c>
      <c r="AH110" s="16">
        <f t="shared" si="119"/>
        <v>0.1</v>
      </c>
      <c r="AI110" s="16">
        <f t="shared" si="120"/>
        <v>0.1</v>
      </c>
      <c r="AJ110" s="16">
        <f t="shared" si="121"/>
        <v>0.1</v>
      </c>
      <c r="AK110" s="16">
        <f t="shared" si="122"/>
        <v>0.1</v>
      </c>
      <c r="AN110" s="5" t="s">
        <v>158</v>
      </c>
      <c r="AO110" s="3">
        <f t="shared" si="123"/>
        <v>202.65612613789111</v>
      </c>
      <c r="AP110" s="3">
        <f t="shared" si="124"/>
        <v>50.9779596352287</v>
      </c>
      <c r="AQ110" s="3">
        <f t="shared" si="125"/>
        <v>7.0267269782326087</v>
      </c>
      <c r="AR110" s="3">
        <f t="shared" si="126"/>
        <v>0.23587090649945744</v>
      </c>
      <c r="AS110" s="3">
        <f t="shared" si="127"/>
        <v>2.1255941936149791</v>
      </c>
      <c r="AT110" s="3">
        <f t="shared" si="128"/>
        <v>76.223033602055807</v>
      </c>
      <c r="AU110" s="3">
        <f t="shared" si="129"/>
        <v>96.196228369302858</v>
      </c>
      <c r="AV110" s="3">
        <f t="shared" si="130"/>
        <v>4.5984539790608823</v>
      </c>
      <c r="AW110" s="3">
        <f t="shared" si="131"/>
        <v>1.9037868647111169</v>
      </c>
      <c r="AX110" s="3">
        <f t="shared" si="132"/>
        <v>22.667112169710315</v>
      </c>
      <c r="AY110" s="3">
        <f t="shared" si="134"/>
        <v>464.61089283630781</v>
      </c>
    </row>
    <row r="111" spans="1:52" ht="15.5" x14ac:dyDescent="0.35">
      <c r="A111" s="5" t="s">
        <v>159</v>
      </c>
      <c r="B111" t="s">
        <v>143</v>
      </c>
      <c r="C111">
        <v>25</v>
      </c>
      <c r="D111" s="16">
        <v>0</v>
      </c>
      <c r="E111" s="3">
        <f t="shared" si="133"/>
        <v>0</v>
      </c>
      <c r="F111" s="16">
        <v>0</v>
      </c>
      <c r="G111" s="3">
        <f t="shared" si="104"/>
        <v>0</v>
      </c>
      <c r="H111" s="16">
        <v>0</v>
      </c>
      <c r="I111" s="3">
        <f t="shared" si="105"/>
        <v>0</v>
      </c>
      <c r="J111" s="16">
        <v>0</v>
      </c>
      <c r="K111" s="3">
        <f t="shared" si="106"/>
        <v>0</v>
      </c>
      <c r="L111" s="16">
        <v>0</v>
      </c>
      <c r="M111" s="3">
        <f t="shared" si="107"/>
        <v>0</v>
      </c>
      <c r="N111" s="16">
        <v>0</v>
      </c>
      <c r="O111" s="3">
        <f t="shared" si="108"/>
        <v>0</v>
      </c>
      <c r="P111" s="16">
        <v>0</v>
      </c>
      <c r="Q111" s="3">
        <f t="shared" si="109"/>
        <v>0</v>
      </c>
      <c r="R111" s="16">
        <v>0</v>
      </c>
      <c r="S111" s="3">
        <f t="shared" si="110"/>
        <v>0</v>
      </c>
      <c r="T111" s="16">
        <v>0</v>
      </c>
      <c r="U111" s="3">
        <f t="shared" si="111"/>
        <v>0</v>
      </c>
      <c r="V111" s="16">
        <v>0</v>
      </c>
      <c r="W111" s="3">
        <f t="shared" si="112"/>
        <v>0</v>
      </c>
      <c r="X111" s="3">
        <f t="shared" si="135"/>
        <v>0</v>
      </c>
      <c r="AA111" s="5" t="s">
        <v>159</v>
      </c>
      <c r="AB111" s="16">
        <f t="shared" si="113"/>
        <v>0</v>
      </c>
      <c r="AC111" s="16">
        <f t="shared" si="114"/>
        <v>0</v>
      </c>
      <c r="AD111" s="16">
        <f t="shared" si="115"/>
        <v>0</v>
      </c>
      <c r="AE111" s="16">
        <f t="shared" si="116"/>
        <v>0</v>
      </c>
      <c r="AF111" s="16">
        <f t="shared" si="117"/>
        <v>0</v>
      </c>
      <c r="AG111" s="16">
        <f t="shared" si="118"/>
        <v>0</v>
      </c>
      <c r="AH111" s="16">
        <f t="shared" si="119"/>
        <v>0</v>
      </c>
      <c r="AI111" s="16">
        <f t="shared" si="120"/>
        <v>0</v>
      </c>
      <c r="AJ111" s="16">
        <f t="shared" si="121"/>
        <v>0</v>
      </c>
      <c r="AK111" s="16">
        <f t="shared" si="122"/>
        <v>0</v>
      </c>
      <c r="AN111" s="5" t="s">
        <v>159</v>
      </c>
      <c r="AO111" s="3">
        <f t="shared" si="123"/>
        <v>0</v>
      </c>
      <c r="AP111" s="3">
        <f t="shared" si="124"/>
        <v>0</v>
      </c>
      <c r="AQ111" s="3">
        <f t="shared" si="125"/>
        <v>0</v>
      </c>
      <c r="AR111" s="3">
        <f t="shared" si="126"/>
        <v>0</v>
      </c>
      <c r="AS111" s="3">
        <f t="shared" si="127"/>
        <v>0</v>
      </c>
      <c r="AT111" s="3">
        <f t="shared" si="128"/>
        <v>0</v>
      </c>
      <c r="AU111" s="3">
        <f t="shared" si="129"/>
        <v>0</v>
      </c>
      <c r="AV111" s="3">
        <f t="shared" si="130"/>
        <v>0</v>
      </c>
      <c r="AW111" s="3">
        <f t="shared" si="131"/>
        <v>0</v>
      </c>
      <c r="AX111" s="3">
        <f t="shared" si="132"/>
        <v>0</v>
      </c>
      <c r="AY111" s="3">
        <f t="shared" si="134"/>
        <v>0</v>
      </c>
    </row>
    <row r="112" spans="1:52" ht="15.5" x14ac:dyDescent="0.35">
      <c r="A112" s="5" t="s">
        <v>148</v>
      </c>
      <c r="B112" t="s">
        <v>146</v>
      </c>
      <c r="C112">
        <v>35</v>
      </c>
      <c r="D112" s="16">
        <v>0</v>
      </c>
      <c r="E112" s="3">
        <f t="shared" si="133"/>
        <v>0</v>
      </c>
      <c r="F112" s="16">
        <v>0</v>
      </c>
      <c r="G112" s="3">
        <f t="shared" si="104"/>
        <v>0</v>
      </c>
      <c r="H112" s="16">
        <v>0.3</v>
      </c>
      <c r="I112" s="3">
        <f t="shared" si="105"/>
        <v>21.080180934697825</v>
      </c>
      <c r="J112" s="16">
        <v>0.3</v>
      </c>
      <c r="K112" s="3">
        <f t="shared" si="106"/>
        <v>0.70761271949837223</v>
      </c>
      <c r="L112" s="16">
        <v>0.1</v>
      </c>
      <c r="M112" s="3">
        <f t="shared" si="107"/>
        <v>2.1255941936149791</v>
      </c>
      <c r="N112" s="16">
        <v>0.05</v>
      </c>
      <c r="O112" s="3">
        <f t="shared" si="108"/>
        <v>38.111516801027904</v>
      </c>
      <c r="P112" s="16">
        <v>0</v>
      </c>
      <c r="Q112" s="3">
        <f t="shared" si="109"/>
        <v>0</v>
      </c>
      <c r="R112" s="16">
        <v>0</v>
      </c>
      <c r="S112" s="3">
        <f t="shared" si="110"/>
        <v>0</v>
      </c>
      <c r="T112" s="16">
        <v>0</v>
      </c>
      <c r="U112" s="3">
        <f t="shared" si="111"/>
        <v>0</v>
      </c>
      <c r="V112" s="16">
        <v>0</v>
      </c>
      <c r="W112" s="3">
        <f t="shared" si="112"/>
        <v>0</v>
      </c>
      <c r="X112" s="3">
        <f>+W112+U112+S112+Q112+O112+M112+K112+I112+G112+E112</f>
        <v>62.024904648839083</v>
      </c>
      <c r="AA112" s="5" t="s">
        <v>148</v>
      </c>
      <c r="AB112" s="16">
        <f t="shared" si="113"/>
        <v>0</v>
      </c>
      <c r="AC112" s="16">
        <f t="shared" si="114"/>
        <v>0</v>
      </c>
      <c r="AD112" s="16">
        <f t="shared" si="115"/>
        <v>0.3</v>
      </c>
      <c r="AE112" s="16">
        <f>+H112</f>
        <v>0.3</v>
      </c>
      <c r="AF112" s="16">
        <f t="shared" si="117"/>
        <v>0.1</v>
      </c>
      <c r="AG112" s="16">
        <f t="shared" si="118"/>
        <v>0.05</v>
      </c>
      <c r="AH112" s="16">
        <f t="shared" si="119"/>
        <v>0</v>
      </c>
      <c r="AI112" s="16">
        <f t="shared" si="120"/>
        <v>0</v>
      </c>
      <c r="AJ112" s="16">
        <f t="shared" si="121"/>
        <v>0</v>
      </c>
      <c r="AK112" s="16">
        <f t="shared" si="122"/>
        <v>0</v>
      </c>
      <c r="AN112" s="5" t="s">
        <v>148</v>
      </c>
      <c r="AO112" s="3">
        <f t="shared" si="123"/>
        <v>0</v>
      </c>
      <c r="AP112" s="3">
        <f t="shared" si="124"/>
        <v>0</v>
      </c>
      <c r="AQ112" s="3">
        <f t="shared" si="125"/>
        <v>21.080180934697825</v>
      </c>
      <c r="AR112" s="3">
        <f t="shared" si="126"/>
        <v>0.70761271949837223</v>
      </c>
      <c r="AS112" s="3">
        <f t="shared" si="127"/>
        <v>2.1255941936149791</v>
      </c>
      <c r="AT112" s="3">
        <f t="shared" si="128"/>
        <v>38.111516801027904</v>
      </c>
      <c r="AU112" s="3">
        <f t="shared" si="129"/>
        <v>0</v>
      </c>
      <c r="AV112" s="3">
        <f t="shared" si="130"/>
        <v>0</v>
      </c>
      <c r="AW112" s="3">
        <f t="shared" si="131"/>
        <v>0</v>
      </c>
      <c r="AX112" s="3">
        <f t="shared" si="132"/>
        <v>0</v>
      </c>
      <c r="AY112" s="3">
        <f>SUM(AO112:AX112)</f>
        <v>62.024904648839083</v>
      </c>
    </row>
    <row r="113" spans="1:51" ht="15.5" x14ac:dyDescent="0.35">
      <c r="A113" s="5" t="s">
        <v>149</v>
      </c>
      <c r="B113" t="s">
        <v>143</v>
      </c>
      <c r="C113">
        <v>25</v>
      </c>
      <c r="D113" s="16">
        <v>0.45</v>
      </c>
      <c r="E113" s="3">
        <f t="shared" si="133"/>
        <v>911.95256762050997</v>
      </c>
      <c r="F113" s="16">
        <v>0.5</v>
      </c>
      <c r="G113" s="3">
        <f t="shared" si="104"/>
        <v>509.77959635228694</v>
      </c>
      <c r="H113" s="16">
        <v>0.3</v>
      </c>
      <c r="I113" s="3">
        <f t="shared" si="105"/>
        <v>21.080180934697825</v>
      </c>
      <c r="J113" s="16">
        <v>0.3</v>
      </c>
      <c r="K113" s="3">
        <f t="shared" si="106"/>
        <v>0.70761271949837223</v>
      </c>
      <c r="L113" s="16">
        <v>0.3</v>
      </c>
      <c r="M113" s="3">
        <f t="shared" si="107"/>
        <v>6.3767825808449379</v>
      </c>
      <c r="N113" s="16">
        <v>0.4</v>
      </c>
      <c r="O113" s="3">
        <f t="shared" si="108"/>
        <v>304.89213440822323</v>
      </c>
      <c r="P113" s="16">
        <v>0.45</v>
      </c>
      <c r="Q113" s="3">
        <f t="shared" si="109"/>
        <v>432.88302766186285</v>
      </c>
      <c r="R113" s="16">
        <v>0.5</v>
      </c>
      <c r="S113" s="3">
        <f t="shared" si="110"/>
        <v>22.99226989530441</v>
      </c>
      <c r="T113" s="16">
        <v>0.6</v>
      </c>
      <c r="U113" s="3">
        <f t="shared" si="111"/>
        <v>11.422721188266701</v>
      </c>
      <c r="V113" s="16">
        <v>0.6</v>
      </c>
      <c r="W113" s="3">
        <f t="shared" si="112"/>
        <v>136.00267301826187</v>
      </c>
      <c r="X113" s="3">
        <f>+W113+U113+S113+Q113+O113+M113+K113+I113+G113+E113</f>
        <v>2358.0895663797569</v>
      </c>
      <c r="AA113" s="5" t="s">
        <v>149</v>
      </c>
      <c r="AB113" s="16">
        <f t="shared" si="113"/>
        <v>0.45</v>
      </c>
      <c r="AC113" s="16">
        <f t="shared" si="114"/>
        <v>0.5</v>
      </c>
      <c r="AD113" s="16">
        <f t="shared" si="115"/>
        <v>0.3</v>
      </c>
      <c r="AE113" s="16">
        <f>+H113</f>
        <v>0.3</v>
      </c>
      <c r="AF113" s="16">
        <f t="shared" si="117"/>
        <v>0.3</v>
      </c>
      <c r="AG113" s="16">
        <f t="shared" si="118"/>
        <v>0.4</v>
      </c>
      <c r="AH113" s="16">
        <f t="shared" si="119"/>
        <v>0.45</v>
      </c>
      <c r="AI113" s="16">
        <f t="shared" si="120"/>
        <v>0.5</v>
      </c>
      <c r="AJ113" s="16">
        <f t="shared" si="121"/>
        <v>0.6</v>
      </c>
      <c r="AK113" s="16">
        <f t="shared" si="122"/>
        <v>0.6</v>
      </c>
      <c r="AN113" s="5" t="s">
        <v>149</v>
      </c>
      <c r="AO113" s="3">
        <f t="shared" si="123"/>
        <v>911.95256762050997</v>
      </c>
      <c r="AP113" s="3">
        <f t="shared" si="124"/>
        <v>509.77959635228694</v>
      </c>
      <c r="AQ113" s="3">
        <f t="shared" si="125"/>
        <v>21.080180934697825</v>
      </c>
      <c r="AR113" s="3">
        <f t="shared" si="126"/>
        <v>0.70761271949837223</v>
      </c>
      <c r="AS113" s="3">
        <f t="shared" si="127"/>
        <v>6.3767825808449379</v>
      </c>
      <c r="AT113" s="3">
        <f t="shared" si="128"/>
        <v>304.89213440822323</v>
      </c>
      <c r="AU113" s="3">
        <f t="shared" si="129"/>
        <v>432.88302766186285</v>
      </c>
      <c r="AV113" s="3">
        <f t="shared" si="130"/>
        <v>22.99226989530441</v>
      </c>
      <c r="AW113" s="3">
        <f t="shared" si="131"/>
        <v>11.422721188266701</v>
      </c>
      <c r="AX113" s="3">
        <f t="shared" si="132"/>
        <v>136.00267301826187</v>
      </c>
      <c r="AY113" s="3">
        <f t="shared" si="134"/>
        <v>2358.0895663797573</v>
      </c>
    </row>
    <row r="114" spans="1:51" ht="15.5" x14ac:dyDescent="0.35">
      <c r="A114" s="5" t="s">
        <v>10</v>
      </c>
      <c r="D114" s="16">
        <f t="shared" ref="D114:W114" si="136">SUM(D106:D113)</f>
        <v>1</v>
      </c>
      <c r="E114" s="30">
        <f t="shared" si="136"/>
        <v>2026.5612613789108</v>
      </c>
      <c r="F114" s="16">
        <f t="shared" si="136"/>
        <v>1</v>
      </c>
      <c r="G114" s="30">
        <f t="shared" si="136"/>
        <v>1019.5591927045738</v>
      </c>
      <c r="H114" s="16">
        <f t="shared" si="136"/>
        <v>1</v>
      </c>
      <c r="I114" s="30">
        <f t="shared" si="136"/>
        <v>70.267269782326082</v>
      </c>
      <c r="J114" s="16">
        <f t="shared" si="136"/>
        <v>1</v>
      </c>
      <c r="K114" s="30">
        <f t="shared" si="136"/>
        <v>2.3587090649945743</v>
      </c>
      <c r="L114" s="16">
        <f t="shared" si="136"/>
        <v>1</v>
      </c>
      <c r="M114" s="30">
        <f t="shared" si="136"/>
        <v>21.255941936149792</v>
      </c>
      <c r="N114" s="16">
        <f t="shared" si="136"/>
        <v>1</v>
      </c>
      <c r="O114" s="30">
        <f t="shared" si="136"/>
        <v>609.78426881644646</v>
      </c>
      <c r="P114" s="16">
        <f t="shared" si="136"/>
        <v>1</v>
      </c>
      <c r="Q114" s="30">
        <f t="shared" si="136"/>
        <v>961.96228369302867</v>
      </c>
      <c r="R114" s="16">
        <f t="shared" si="136"/>
        <v>1</v>
      </c>
      <c r="S114" s="30">
        <f t="shared" si="136"/>
        <v>45.984539790608821</v>
      </c>
      <c r="T114" s="16">
        <f t="shared" si="136"/>
        <v>1</v>
      </c>
      <c r="U114" s="30">
        <f t="shared" si="136"/>
        <v>19.037868647111168</v>
      </c>
      <c r="V114" s="16">
        <f t="shared" si="136"/>
        <v>1</v>
      </c>
      <c r="W114" s="30">
        <f t="shared" si="136"/>
        <v>226.67112169710313</v>
      </c>
      <c r="X114" s="3">
        <f>SUM(X106:X113)</f>
        <v>5003.4424575112535</v>
      </c>
      <c r="Y114" s="3">
        <f>+X103+X114</f>
        <v>5016.3644838889859</v>
      </c>
      <c r="Z114" s="3">
        <f>+E114+G114+I114+K114+M114+O114+Q114+S114+U114+W114</f>
        <v>5003.4424575112535</v>
      </c>
      <c r="AN114" s="5" t="s">
        <v>10</v>
      </c>
      <c r="AO114" s="3">
        <f>SUM(AO106:AO113)</f>
        <v>2026.5612613789108</v>
      </c>
      <c r="AP114" s="3">
        <f t="shared" ref="AP114:AX114" si="137">SUM(AP106:AP113)</f>
        <v>1019.5591927045738</v>
      </c>
      <c r="AQ114" s="3">
        <f t="shared" si="137"/>
        <v>70.267269782326082</v>
      </c>
      <c r="AR114" s="3">
        <f t="shared" si="137"/>
        <v>2.3587090649945743</v>
      </c>
      <c r="AS114" s="3">
        <f t="shared" si="137"/>
        <v>21.255941936149792</v>
      </c>
      <c r="AT114" s="3">
        <f t="shared" si="137"/>
        <v>609.78426881644646</v>
      </c>
      <c r="AU114" s="3">
        <f t="shared" si="137"/>
        <v>961.96228369302867</v>
      </c>
      <c r="AV114" s="3">
        <f t="shared" si="137"/>
        <v>45.984539790608821</v>
      </c>
      <c r="AW114" s="3">
        <f t="shared" si="137"/>
        <v>19.037868647111168</v>
      </c>
      <c r="AX114" s="3">
        <f t="shared" si="137"/>
        <v>226.67112169710313</v>
      </c>
      <c r="AY114" s="3">
        <f>SUM(AY106:AY113)</f>
        <v>5003.4424575112535</v>
      </c>
    </row>
    <row r="115" spans="1:51" ht="15.5" x14ac:dyDescent="0.35">
      <c r="A115" s="4" t="s">
        <v>191</v>
      </c>
      <c r="D115" s="16"/>
      <c r="E115" s="30"/>
      <c r="F115" s="16"/>
      <c r="G115" s="30"/>
      <c r="H115" s="16"/>
      <c r="I115" s="30"/>
      <c r="J115" s="16"/>
      <c r="K115" s="30"/>
      <c r="L115" s="16"/>
      <c r="M115" s="30"/>
      <c r="N115" s="16"/>
      <c r="O115" s="30"/>
      <c r="P115" s="16"/>
      <c r="Q115" s="30"/>
      <c r="R115" s="16"/>
      <c r="S115" s="30"/>
      <c r="T115" s="16"/>
      <c r="U115" s="30"/>
      <c r="V115" s="16"/>
      <c r="W115" s="30"/>
      <c r="X115" s="3"/>
      <c r="Y115" s="3"/>
    </row>
    <row r="116" spans="1:51" ht="15.5" x14ac:dyDescent="0.35">
      <c r="A116" s="4" t="s">
        <v>204</v>
      </c>
      <c r="D116" s="16"/>
      <c r="E116" s="30"/>
      <c r="F116" s="16"/>
      <c r="G116" s="30"/>
      <c r="H116" s="16"/>
      <c r="I116" s="30"/>
      <c r="J116" s="16"/>
      <c r="K116" s="30"/>
      <c r="L116" s="16"/>
      <c r="M116" s="30"/>
      <c r="N116" s="16"/>
      <c r="O116" s="30"/>
      <c r="P116" s="16"/>
      <c r="Q116" s="30"/>
      <c r="R116" s="16"/>
      <c r="S116" s="30"/>
      <c r="T116" s="16"/>
      <c r="U116" s="30"/>
      <c r="V116" s="16"/>
      <c r="W116" s="30"/>
      <c r="X116" s="3"/>
      <c r="Y116" s="3"/>
    </row>
    <row r="117" spans="1:51" ht="15.5" x14ac:dyDescent="0.35">
      <c r="A117" s="5" t="s">
        <v>152</v>
      </c>
      <c r="C117">
        <v>16</v>
      </c>
      <c r="D117" s="16">
        <v>0.2</v>
      </c>
      <c r="E117" s="3">
        <f>+D117*E$63</f>
        <v>1.5431323132616059</v>
      </c>
      <c r="F117" s="16">
        <v>0.2</v>
      </c>
      <c r="G117" s="3">
        <f>+F117*G$63</f>
        <v>0.69300250628160587</v>
      </c>
      <c r="H117" s="16">
        <v>0.2</v>
      </c>
      <c r="I117" s="3">
        <f>+H117*I$63</f>
        <v>7.4249698191513641E-2</v>
      </c>
      <c r="J117" s="16">
        <v>0.2</v>
      </c>
      <c r="K117" s="3">
        <f>+J117*K$63</f>
        <v>4.7516221740756381E-3</v>
      </c>
      <c r="L117" s="16">
        <v>0.2</v>
      </c>
      <c r="M117" s="3">
        <f>+L117*M$63</f>
        <v>1.9896500357397977E-2</v>
      </c>
      <c r="N117" s="16">
        <v>0.2</v>
      </c>
      <c r="O117" s="3">
        <f>+N117*O$63</f>
        <v>0.91738298187232514</v>
      </c>
      <c r="P117" s="16">
        <v>0.2</v>
      </c>
      <c r="Q117" s="3">
        <f>+P117*Q$63</f>
        <v>0.7296120516729222</v>
      </c>
      <c r="R117" s="16">
        <v>0.8</v>
      </c>
      <c r="S117" s="3">
        <f>+R117*S$63</f>
        <v>0.13060685365013247</v>
      </c>
      <c r="T117" s="16">
        <v>0.2</v>
      </c>
      <c r="U117" s="3">
        <f>+T117*U$63</f>
        <v>1.0255066842934039E-2</v>
      </c>
      <c r="V117" s="16">
        <v>0.2</v>
      </c>
      <c r="W117" s="3">
        <f>+V117*W$63</f>
        <v>0.15377034004895315</v>
      </c>
      <c r="X117" s="3">
        <f>+W117+U117+S117+Q117+O117+M117+K117+I117+G117+E117</f>
        <v>4.2766599343534661</v>
      </c>
      <c r="Y117" s="3"/>
    </row>
    <row r="118" spans="1:51" ht="15.5" x14ac:dyDescent="0.35">
      <c r="A118" s="5" t="s">
        <v>153</v>
      </c>
      <c r="C118">
        <v>18</v>
      </c>
      <c r="D118" s="16">
        <v>0.8</v>
      </c>
      <c r="E118" s="30">
        <f>+D118*E$63</f>
        <v>6.1725292530464237</v>
      </c>
      <c r="F118" s="16">
        <v>0.8</v>
      </c>
      <c r="G118" s="30">
        <f>+F118*G$63</f>
        <v>2.7720100251264235</v>
      </c>
      <c r="H118" s="16">
        <v>0.8</v>
      </c>
      <c r="I118" s="30">
        <f>+H118*I$63</f>
        <v>0.29699879276605456</v>
      </c>
      <c r="J118" s="16">
        <v>0.8</v>
      </c>
      <c r="K118" s="30">
        <f>+J118*K$63</f>
        <v>1.9006488696302552E-2</v>
      </c>
      <c r="L118" s="16">
        <v>0.8</v>
      </c>
      <c r="M118" s="30">
        <f>+L118*M$63</f>
        <v>7.9586001429591907E-2</v>
      </c>
      <c r="N118" s="16">
        <v>0.8</v>
      </c>
      <c r="O118" s="30">
        <f>+N118*O$63</f>
        <v>3.6695319274893006</v>
      </c>
      <c r="P118" s="16">
        <v>0.8</v>
      </c>
      <c r="Q118" s="30">
        <f>+P118*Q$63</f>
        <v>2.9184482066916888</v>
      </c>
      <c r="R118" s="16">
        <v>0.2</v>
      </c>
      <c r="S118" s="30">
        <f>+R118*S$63</f>
        <v>3.2651713412533118E-2</v>
      </c>
      <c r="T118" s="16">
        <v>0.8</v>
      </c>
      <c r="U118" s="30">
        <f>+T118*U$63</f>
        <v>4.1020267371736155E-2</v>
      </c>
      <c r="V118" s="16">
        <v>0.8</v>
      </c>
      <c r="W118" s="30">
        <f>+V118*W$63</f>
        <v>0.61508136019581261</v>
      </c>
      <c r="X118" s="3">
        <f>+W118+U118+S118+Q118+O118+M118+K118+I118+G118+E118</f>
        <v>16.616864036225866</v>
      </c>
      <c r="Y118" s="3"/>
    </row>
    <row r="119" spans="1:51" ht="15.5" x14ac:dyDescent="0.35">
      <c r="A119" s="5" t="s">
        <v>10</v>
      </c>
      <c r="D119" s="16">
        <f t="shared" ref="D119:V119" si="138">SUM(D117:D118)</f>
        <v>1</v>
      </c>
      <c r="E119" s="30">
        <f>SUM(E117:E118)</f>
        <v>7.7156615663080297</v>
      </c>
      <c r="F119" s="16">
        <f t="shared" si="138"/>
        <v>1</v>
      </c>
      <c r="G119" s="30">
        <f>SUM(G117:G118)</f>
        <v>3.4650125314080293</v>
      </c>
      <c r="H119" s="16">
        <f t="shared" si="138"/>
        <v>1</v>
      </c>
      <c r="I119" s="30">
        <f>SUM(I117:I118)</f>
        <v>0.37124849095756818</v>
      </c>
      <c r="J119" s="16">
        <f t="shared" si="138"/>
        <v>1</v>
      </c>
      <c r="K119" s="30">
        <f>SUM(K117:K118)</f>
        <v>2.3758110870378192E-2</v>
      </c>
      <c r="L119" s="16">
        <f t="shared" si="138"/>
        <v>1</v>
      </c>
      <c r="M119" s="30">
        <f>SUM(M117:M118)</f>
        <v>9.9482501786989891E-2</v>
      </c>
      <c r="N119" s="16">
        <f t="shared" si="138"/>
        <v>1</v>
      </c>
      <c r="O119" s="30">
        <f>SUM(O117:O118)</f>
        <v>4.5869149093616262</v>
      </c>
      <c r="P119" s="16">
        <f t="shared" si="138"/>
        <v>1</v>
      </c>
      <c r="Q119" s="30">
        <f>SUM(Q117:Q118)</f>
        <v>3.6480602583646111</v>
      </c>
      <c r="R119" s="16">
        <f t="shared" si="138"/>
        <v>1</v>
      </c>
      <c r="S119" s="30">
        <f>SUM(S117:S118)</f>
        <v>0.16325856706266559</v>
      </c>
      <c r="T119" s="16">
        <f t="shared" si="138"/>
        <v>1</v>
      </c>
      <c r="U119" s="30">
        <f>SUM(U117:U118)</f>
        <v>5.127533421467019E-2</v>
      </c>
      <c r="V119" s="16">
        <f t="shared" si="138"/>
        <v>1</v>
      </c>
      <c r="W119" s="30">
        <f>SUM(W117:W118)</f>
        <v>0.76885170024476579</v>
      </c>
      <c r="X119" s="3">
        <f t="shared" ref="X119" si="139">SUM(X117:X118)</f>
        <v>20.893523970579331</v>
      </c>
      <c r="Y119" s="3"/>
    </row>
    <row r="120" spans="1:51" ht="15.5" x14ac:dyDescent="0.35">
      <c r="A120" s="4" t="s">
        <v>172</v>
      </c>
      <c r="D120" s="16"/>
      <c r="E120" s="30"/>
      <c r="F120" s="16"/>
      <c r="G120" s="30"/>
      <c r="H120" s="16"/>
      <c r="I120" s="30"/>
      <c r="J120" s="16"/>
      <c r="K120" s="30"/>
      <c r="L120" s="16"/>
      <c r="M120" s="30"/>
      <c r="N120" s="16"/>
      <c r="O120" s="30"/>
      <c r="P120" s="16"/>
      <c r="Q120" s="30"/>
      <c r="R120" s="16"/>
      <c r="S120" s="30"/>
      <c r="T120" s="16"/>
      <c r="U120" s="30"/>
      <c r="V120" s="16"/>
      <c r="W120" s="30"/>
      <c r="X120" s="3"/>
      <c r="Y120" s="3"/>
      <c r="AA120" s="4" t="s">
        <v>185</v>
      </c>
      <c r="AB120" s="4" t="s">
        <v>0</v>
      </c>
      <c r="AC120" s="4" t="s">
        <v>1</v>
      </c>
      <c r="AD120" s="4" t="s">
        <v>2</v>
      </c>
      <c r="AE120" s="4" t="s">
        <v>3</v>
      </c>
      <c r="AF120" s="4" t="s">
        <v>4</v>
      </c>
      <c r="AG120" s="4" t="s">
        <v>5</v>
      </c>
      <c r="AH120" s="4" t="s">
        <v>6</v>
      </c>
      <c r="AI120" s="4" t="s">
        <v>7</v>
      </c>
      <c r="AJ120" s="4" t="s">
        <v>8</v>
      </c>
      <c r="AK120" s="4" t="s">
        <v>9</v>
      </c>
      <c r="AL120" s="4" t="s">
        <v>10</v>
      </c>
      <c r="AN120" s="4" t="s">
        <v>173</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156</v>
      </c>
      <c r="B121" t="s">
        <v>143</v>
      </c>
      <c r="C121">
        <v>25</v>
      </c>
      <c r="D121" s="16">
        <v>0.2</v>
      </c>
      <c r="E121" s="3">
        <f t="shared" ref="E121:E127" si="140">+D121*(E$39-E$118)</f>
        <v>616.01841945403305</v>
      </c>
      <c r="F121" s="16">
        <v>0.2</v>
      </c>
      <c r="G121" s="3">
        <f t="shared" ref="G121:G127" si="141">+F121*(G$39-G$118)</f>
        <v>276.64660050761705</v>
      </c>
      <c r="H121" s="16">
        <v>0</v>
      </c>
      <c r="I121" s="3">
        <f>+H121*(I$39-I$118)</f>
        <v>0</v>
      </c>
      <c r="J121" s="16">
        <v>0</v>
      </c>
      <c r="K121" s="3">
        <f>+J121*(K$39-K$118)</f>
        <v>0</v>
      </c>
      <c r="L121" s="16">
        <v>0.1</v>
      </c>
      <c r="M121" s="3">
        <f>+L121*(M$39-M$118)</f>
        <v>3.9713414713366362</v>
      </c>
      <c r="N121" s="16">
        <v>0</v>
      </c>
      <c r="O121" s="3">
        <f>+N121*(O$39-O$118)</f>
        <v>0</v>
      </c>
      <c r="P121" s="16">
        <v>0</v>
      </c>
      <c r="Q121" s="3">
        <f>+P121*(Q$39-Q$118)</f>
        <v>0</v>
      </c>
      <c r="R121" s="16">
        <v>0</v>
      </c>
      <c r="S121" s="3">
        <f>+R121*(S$39-S$118)</f>
        <v>0</v>
      </c>
      <c r="T121" s="16">
        <v>0</v>
      </c>
      <c r="U121" s="3">
        <f>+T121*(U$39-U$118)</f>
        <v>0</v>
      </c>
      <c r="V121" s="16">
        <v>0</v>
      </c>
      <c r="W121" s="3">
        <f>+V121*(W$39-W$118)</f>
        <v>0</v>
      </c>
      <c r="X121" s="3">
        <f>+W121+U121+S121+Q121+O121+M121+K121+I121+G121+E121</f>
        <v>896.63636143298675</v>
      </c>
      <c r="Y121" s="3"/>
      <c r="AA121" s="5" t="s">
        <v>156</v>
      </c>
      <c r="AB121" s="16">
        <f t="shared" ref="AB121:AB126" si="142">+D121</f>
        <v>0.2</v>
      </c>
      <c r="AC121" s="16">
        <f t="shared" ref="AC121:AC126" si="143">+F121</f>
        <v>0.2</v>
      </c>
      <c r="AD121" s="16">
        <f t="shared" ref="AD121:AD126" si="144">+H121</f>
        <v>0</v>
      </c>
      <c r="AE121" s="16">
        <f t="shared" ref="AE121:AE126" si="145">+J121</f>
        <v>0</v>
      </c>
      <c r="AF121" s="16">
        <f t="shared" ref="AF121:AF126" si="146">+L121</f>
        <v>0.1</v>
      </c>
      <c r="AG121" s="16">
        <f t="shared" ref="AG121:AG126" si="147">+N121</f>
        <v>0</v>
      </c>
      <c r="AH121" s="16">
        <f t="shared" ref="AH121:AH126" si="148">+P121</f>
        <v>0</v>
      </c>
      <c r="AI121" s="16">
        <f t="shared" ref="AI121:AI126" si="149">+R121</f>
        <v>0</v>
      </c>
      <c r="AJ121" s="16">
        <f t="shared" ref="AJ121:AJ126" si="150">+T121</f>
        <v>0</v>
      </c>
      <c r="AK121" s="16">
        <f t="shared" ref="AK121:AK126" si="151">+V121</f>
        <v>0</v>
      </c>
      <c r="AN121" s="5" t="s">
        <v>156</v>
      </c>
      <c r="AO121" s="3">
        <f t="shared" ref="AO121:AO126" si="152">+E121</f>
        <v>616.01841945403305</v>
      </c>
      <c r="AP121" s="3">
        <f t="shared" ref="AP121:AP126" si="153">+G121</f>
        <v>276.64660050761705</v>
      </c>
      <c r="AQ121" s="3">
        <f t="shared" ref="AQ121:AQ126" si="154">+I121</f>
        <v>0</v>
      </c>
      <c r="AR121" s="3">
        <f t="shared" ref="AR121:AR126" si="155">+K121</f>
        <v>0</v>
      </c>
      <c r="AS121" s="3">
        <f t="shared" ref="AS121:AS126" si="156">+M121</f>
        <v>3.9713414713366362</v>
      </c>
      <c r="AT121" s="3">
        <f t="shared" ref="AT121:AT126" si="157">+O121</f>
        <v>0</v>
      </c>
      <c r="AU121" s="3">
        <f t="shared" ref="AU121:AU126" si="158">+Q121</f>
        <v>0</v>
      </c>
      <c r="AV121" s="3">
        <f t="shared" ref="AV121:AV126" si="159">+S121</f>
        <v>0</v>
      </c>
      <c r="AW121" s="3">
        <f t="shared" ref="AW121:AW126" si="160">+U121</f>
        <v>0</v>
      </c>
      <c r="AX121" s="3">
        <f t="shared" ref="AX121:AX126" si="161">+W121</f>
        <v>0</v>
      </c>
      <c r="AY121" s="3">
        <f>SUM(AO121:AX121)</f>
        <v>896.63636143298675</v>
      </c>
    </row>
    <row r="122" spans="1:51" ht="15.5" x14ac:dyDescent="0.35">
      <c r="A122" s="5" t="s">
        <v>170</v>
      </c>
      <c r="B122" t="s">
        <v>140</v>
      </c>
      <c r="C122">
        <v>25</v>
      </c>
      <c r="D122" s="16">
        <v>0.35</v>
      </c>
      <c r="E122" s="3">
        <f t="shared" si="140"/>
        <v>1078.0322340445578</v>
      </c>
      <c r="F122" s="16">
        <v>0.25</v>
      </c>
      <c r="G122" s="3">
        <f t="shared" si="141"/>
        <v>345.8082506345213</v>
      </c>
      <c r="H122" s="16">
        <v>0.1</v>
      </c>
      <c r="I122" s="3">
        <f t="shared" ref="I122:I127" si="162">+H122*(I$39-I$118)</f>
        <v>14.820239759026121</v>
      </c>
      <c r="J122" s="16">
        <v>0.1</v>
      </c>
      <c r="K122" s="3">
        <f t="shared" ref="K122:K127" si="163">+J122*(K$39-K$118)</f>
        <v>0.94842378594549737</v>
      </c>
      <c r="L122" s="16">
        <v>0.1</v>
      </c>
      <c r="M122" s="3">
        <f t="shared" ref="M122:M127" si="164">+L122*(M$39-M$118)</f>
        <v>3.9713414713366362</v>
      </c>
      <c r="N122" s="16">
        <v>0.1</v>
      </c>
      <c r="O122" s="3">
        <f t="shared" ref="O122:O127" si="165">+N122*(O$39-O$118)</f>
        <v>183.10964318171608</v>
      </c>
      <c r="P122" s="16">
        <v>0.1</v>
      </c>
      <c r="Q122" s="3">
        <f t="shared" ref="Q122:Q127" si="166">+P122*(Q$39-Q$118)</f>
        <v>145.63056551391526</v>
      </c>
      <c r="R122" s="16">
        <v>0.1</v>
      </c>
      <c r="S122" s="3">
        <f t="shared" ref="S122:S127" si="167">+R122*(S$39-S$118)</f>
        <v>6.5270775111653707</v>
      </c>
      <c r="T122" s="16">
        <v>0.1</v>
      </c>
      <c r="U122" s="3">
        <f t="shared" ref="U122:U127" si="168">+T122*(U$39-U$118)</f>
        <v>2.0469113418496341</v>
      </c>
      <c r="V122" s="16">
        <v>0.1</v>
      </c>
      <c r="W122" s="3">
        <f t="shared" ref="W122:W127" si="169">+V122*(W$39-W$118)</f>
        <v>30.692559873771046</v>
      </c>
      <c r="X122" s="3">
        <f t="shared" ref="X122:X126" si="170">+W122+U122+S122+Q122+O122+M122+K122+I122+G122+E122</f>
        <v>1811.5872471178047</v>
      </c>
      <c r="Y122" s="3"/>
      <c r="AA122" s="5" t="s">
        <v>170</v>
      </c>
      <c r="AB122" s="16">
        <f t="shared" si="142"/>
        <v>0.35</v>
      </c>
      <c r="AC122" s="16">
        <f t="shared" si="143"/>
        <v>0.25</v>
      </c>
      <c r="AD122" s="16">
        <f t="shared" si="144"/>
        <v>0.1</v>
      </c>
      <c r="AE122" s="16">
        <f t="shared" si="145"/>
        <v>0.1</v>
      </c>
      <c r="AF122" s="16">
        <f t="shared" si="146"/>
        <v>0.1</v>
      </c>
      <c r="AG122" s="16">
        <f t="shared" si="147"/>
        <v>0.1</v>
      </c>
      <c r="AH122" s="16">
        <f t="shared" si="148"/>
        <v>0.1</v>
      </c>
      <c r="AI122" s="16">
        <f t="shared" si="149"/>
        <v>0.1</v>
      </c>
      <c r="AJ122" s="16">
        <f t="shared" si="150"/>
        <v>0.1</v>
      </c>
      <c r="AK122" s="16">
        <f t="shared" si="151"/>
        <v>0.1</v>
      </c>
      <c r="AN122" s="5" t="s">
        <v>170</v>
      </c>
      <c r="AO122" s="3">
        <f t="shared" si="152"/>
        <v>1078.0322340445578</v>
      </c>
      <c r="AP122" s="3">
        <f t="shared" si="153"/>
        <v>345.8082506345213</v>
      </c>
      <c r="AQ122" s="3">
        <f t="shared" si="154"/>
        <v>14.820239759026121</v>
      </c>
      <c r="AR122" s="3">
        <f t="shared" si="155"/>
        <v>0.94842378594549737</v>
      </c>
      <c r="AS122" s="3">
        <f t="shared" si="156"/>
        <v>3.9713414713366362</v>
      </c>
      <c r="AT122" s="3">
        <f t="shared" si="157"/>
        <v>183.10964318171608</v>
      </c>
      <c r="AU122" s="3">
        <f t="shared" si="158"/>
        <v>145.63056551391526</v>
      </c>
      <c r="AV122" s="3">
        <f t="shared" si="159"/>
        <v>6.5270775111653707</v>
      </c>
      <c r="AW122" s="3">
        <f t="shared" si="160"/>
        <v>2.0469113418496341</v>
      </c>
      <c r="AX122" s="3">
        <f t="shared" si="161"/>
        <v>30.692559873771046</v>
      </c>
      <c r="AY122" s="3">
        <f t="shared" ref="AY122:AY126" si="171">SUM(AO122:AX122)</f>
        <v>1811.587247117805</v>
      </c>
    </row>
    <row r="123" spans="1:51" ht="15.5" x14ac:dyDescent="0.35">
      <c r="A123" s="5" t="s">
        <v>158</v>
      </c>
      <c r="B123" t="s">
        <v>143</v>
      </c>
      <c r="C123">
        <v>25</v>
      </c>
      <c r="D123" s="16">
        <v>0.1</v>
      </c>
      <c r="E123" s="3">
        <f t="shared" si="140"/>
        <v>308.00920972701653</v>
      </c>
      <c r="F123" s="16">
        <v>0.1</v>
      </c>
      <c r="G123" s="3">
        <f t="shared" si="141"/>
        <v>138.32330025380853</v>
      </c>
      <c r="H123" s="16">
        <v>0.1</v>
      </c>
      <c r="I123" s="3">
        <f t="shared" si="162"/>
        <v>14.820239759026121</v>
      </c>
      <c r="J123" s="16">
        <v>0.1</v>
      </c>
      <c r="K123" s="3">
        <f t="shared" si="163"/>
        <v>0.94842378594549737</v>
      </c>
      <c r="L123" s="16">
        <v>0.1</v>
      </c>
      <c r="M123" s="3">
        <f t="shared" si="164"/>
        <v>3.9713414713366362</v>
      </c>
      <c r="N123" s="16">
        <v>0.1</v>
      </c>
      <c r="O123" s="3">
        <f t="shared" si="165"/>
        <v>183.10964318171608</v>
      </c>
      <c r="P123" s="16">
        <v>0.1</v>
      </c>
      <c r="Q123" s="3">
        <f t="shared" si="166"/>
        <v>145.63056551391526</v>
      </c>
      <c r="R123" s="16">
        <v>0.1</v>
      </c>
      <c r="S123" s="3">
        <f t="shared" si="167"/>
        <v>6.5270775111653707</v>
      </c>
      <c r="T123" s="16">
        <v>0.1</v>
      </c>
      <c r="U123" s="3">
        <f t="shared" si="168"/>
        <v>2.0469113418496341</v>
      </c>
      <c r="V123" s="16">
        <v>0.1</v>
      </c>
      <c r="W123" s="3">
        <f t="shared" si="169"/>
        <v>30.692559873771046</v>
      </c>
      <c r="X123" s="3">
        <f t="shared" si="170"/>
        <v>834.07927241955076</v>
      </c>
      <c r="Y123" s="3"/>
      <c r="AA123" s="5" t="s">
        <v>158</v>
      </c>
      <c r="AB123" s="16">
        <f t="shared" si="142"/>
        <v>0.1</v>
      </c>
      <c r="AC123" s="16">
        <f t="shared" si="143"/>
        <v>0.1</v>
      </c>
      <c r="AD123" s="16">
        <f t="shared" si="144"/>
        <v>0.1</v>
      </c>
      <c r="AE123" s="16">
        <f t="shared" si="145"/>
        <v>0.1</v>
      </c>
      <c r="AF123" s="16">
        <f t="shared" si="146"/>
        <v>0.1</v>
      </c>
      <c r="AG123" s="16">
        <f t="shared" si="147"/>
        <v>0.1</v>
      </c>
      <c r="AH123" s="16">
        <f t="shared" si="148"/>
        <v>0.1</v>
      </c>
      <c r="AI123" s="16">
        <f t="shared" si="149"/>
        <v>0.1</v>
      </c>
      <c r="AJ123" s="16">
        <f t="shared" si="150"/>
        <v>0.1</v>
      </c>
      <c r="AK123" s="16">
        <f t="shared" si="151"/>
        <v>0.1</v>
      </c>
      <c r="AN123" s="5" t="s">
        <v>158</v>
      </c>
      <c r="AO123" s="3">
        <f t="shared" si="152"/>
        <v>308.00920972701653</v>
      </c>
      <c r="AP123" s="3">
        <f t="shared" si="153"/>
        <v>138.32330025380853</v>
      </c>
      <c r="AQ123" s="3">
        <f t="shared" si="154"/>
        <v>14.820239759026121</v>
      </c>
      <c r="AR123" s="3">
        <f t="shared" si="155"/>
        <v>0.94842378594549737</v>
      </c>
      <c r="AS123" s="3">
        <f t="shared" si="156"/>
        <v>3.9713414713366362</v>
      </c>
      <c r="AT123" s="3">
        <f t="shared" si="157"/>
        <v>183.10964318171608</v>
      </c>
      <c r="AU123" s="3">
        <f t="shared" si="158"/>
        <v>145.63056551391526</v>
      </c>
      <c r="AV123" s="3">
        <f t="shared" si="159"/>
        <v>6.5270775111653707</v>
      </c>
      <c r="AW123" s="3">
        <f t="shared" si="160"/>
        <v>2.0469113418496341</v>
      </c>
      <c r="AX123" s="3">
        <f t="shared" si="161"/>
        <v>30.692559873771046</v>
      </c>
      <c r="AY123" s="3">
        <f t="shared" si="171"/>
        <v>834.07927241955076</v>
      </c>
    </row>
    <row r="124" spans="1:51" ht="15.5" x14ac:dyDescent="0.35">
      <c r="A124" s="5" t="s">
        <v>159</v>
      </c>
      <c r="B124" t="s">
        <v>143</v>
      </c>
      <c r="C124">
        <v>25</v>
      </c>
      <c r="D124" s="16">
        <v>0.02</v>
      </c>
      <c r="E124" s="3">
        <f t="shared" si="140"/>
        <v>61.601841945403301</v>
      </c>
      <c r="F124" s="16">
        <v>0.02</v>
      </c>
      <c r="G124" s="3">
        <f t="shared" si="141"/>
        <v>27.664660050761704</v>
      </c>
      <c r="H124" s="16">
        <v>0</v>
      </c>
      <c r="I124" s="3">
        <f t="shared" si="162"/>
        <v>0</v>
      </c>
      <c r="J124" s="16">
        <v>0</v>
      </c>
      <c r="K124" s="3">
        <f t="shared" si="163"/>
        <v>0</v>
      </c>
      <c r="L124" s="16">
        <v>0.02</v>
      </c>
      <c r="M124" s="3">
        <f t="shared" si="164"/>
        <v>0.79426829426732726</v>
      </c>
      <c r="N124" s="16">
        <v>0.02</v>
      </c>
      <c r="O124" s="3">
        <f t="shared" si="165"/>
        <v>36.621928636343213</v>
      </c>
      <c r="P124" s="16">
        <v>0</v>
      </c>
      <c r="Q124" s="3">
        <f t="shared" si="166"/>
        <v>0</v>
      </c>
      <c r="R124" s="16">
        <v>0</v>
      </c>
      <c r="S124" s="3">
        <f t="shared" si="167"/>
        <v>0</v>
      </c>
      <c r="T124" s="16">
        <v>0</v>
      </c>
      <c r="U124" s="3">
        <f t="shared" si="168"/>
        <v>0</v>
      </c>
      <c r="V124" s="16">
        <v>0</v>
      </c>
      <c r="W124" s="3">
        <f t="shared" si="169"/>
        <v>0</v>
      </c>
      <c r="X124" s="3">
        <f t="shared" si="170"/>
        <v>126.68269892677554</v>
      </c>
      <c r="Y124" s="3"/>
      <c r="AA124" s="5" t="s">
        <v>159</v>
      </c>
      <c r="AB124" s="16">
        <f t="shared" si="142"/>
        <v>0.02</v>
      </c>
      <c r="AC124" s="16">
        <f t="shared" si="143"/>
        <v>0.02</v>
      </c>
      <c r="AD124" s="16">
        <f t="shared" si="144"/>
        <v>0</v>
      </c>
      <c r="AE124" s="16">
        <f t="shared" si="145"/>
        <v>0</v>
      </c>
      <c r="AF124" s="16">
        <f t="shared" si="146"/>
        <v>0.02</v>
      </c>
      <c r="AG124" s="16">
        <f t="shared" si="147"/>
        <v>0.02</v>
      </c>
      <c r="AH124" s="16">
        <f t="shared" si="148"/>
        <v>0</v>
      </c>
      <c r="AI124" s="16">
        <f t="shared" si="149"/>
        <v>0</v>
      </c>
      <c r="AJ124" s="16">
        <f t="shared" si="150"/>
        <v>0</v>
      </c>
      <c r="AK124" s="16">
        <f t="shared" si="151"/>
        <v>0</v>
      </c>
      <c r="AN124" s="5" t="s">
        <v>159</v>
      </c>
      <c r="AO124" s="3">
        <f t="shared" si="152"/>
        <v>61.601841945403301</v>
      </c>
      <c r="AP124" s="3">
        <f t="shared" si="153"/>
        <v>27.664660050761704</v>
      </c>
      <c r="AQ124" s="3">
        <f t="shared" si="154"/>
        <v>0</v>
      </c>
      <c r="AR124" s="3">
        <f t="shared" si="155"/>
        <v>0</v>
      </c>
      <c r="AS124" s="3">
        <f t="shared" si="156"/>
        <v>0.79426829426732726</v>
      </c>
      <c r="AT124" s="3">
        <f t="shared" si="157"/>
        <v>36.621928636343213</v>
      </c>
      <c r="AU124" s="3">
        <f t="shared" si="158"/>
        <v>0</v>
      </c>
      <c r="AV124" s="3">
        <f t="shared" si="159"/>
        <v>0</v>
      </c>
      <c r="AW124" s="3">
        <f t="shared" si="160"/>
        <v>0</v>
      </c>
      <c r="AX124" s="3">
        <f t="shared" si="161"/>
        <v>0</v>
      </c>
      <c r="AY124" s="3">
        <f t="shared" si="171"/>
        <v>126.68269892677554</v>
      </c>
    </row>
    <row r="125" spans="1:51" ht="15.5" x14ac:dyDescent="0.35">
      <c r="A125" s="5" t="s">
        <v>148</v>
      </c>
      <c r="B125" t="s">
        <v>146</v>
      </c>
      <c r="C125">
        <v>35</v>
      </c>
      <c r="D125" s="16">
        <v>0.1</v>
      </c>
      <c r="E125" s="3">
        <f t="shared" si="140"/>
        <v>308.00920972701653</v>
      </c>
      <c r="F125" s="16">
        <v>0.1</v>
      </c>
      <c r="G125" s="3">
        <f t="shared" si="141"/>
        <v>138.32330025380853</v>
      </c>
      <c r="H125" s="16">
        <v>0.2</v>
      </c>
      <c r="I125" s="3">
        <f t="shared" si="162"/>
        <v>29.640479518052242</v>
      </c>
      <c r="J125" s="16">
        <v>0.5</v>
      </c>
      <c r="K125" s="3">
        <f t="shared" si="163"/>
        <v>4.7421189297274866</v>
      </c>
      <c r="L125" s="16">
        <v>0.2</v>
      </c>
      <c r="M125" s="3">
        <f t="shared" si="164"/>
        <v>7.9426829426732724</v>
      </c>
      <c r="N125" s="16">
        <v>0.2</v>
      </c>
      <c r="O125" s="3">
        <f t="shared" si="165"/>
        <v>366.21928636343216</v>
      </c>
      <c r="P125" s="16">
        <v>0.1</v>
      </c>
      <c r="Q125" s="3">
        <f t="shared" si="166"/>
        <v>145.63056551391526</v>
      </c>
      <c r="R125" s="16">
        <v>0.02</v>
      </c>
      <c r="S125" s="3">
        <f t="shared" si="167"/>
        <v>1.3054155022330742</v>
      </c>
      <c r="T125" s="16">
        <v>0</v>
      </c>
      <c r="U125" s="3">
        <f t="shared" si="168"/>
        <v>0</v>
      </c>
      <c r="V125" s="16">
        <v>0</v>
      </c>
      <c r="W125" s="3">
        <f t="shared" si="169"/>
        <v>0</v>
      </c>
      <c r="X125" s="3">
        <f t="shared" si="170"/>
        <v>1001.8130587508583</v>
      </c>
      <c r="Y125" s="3"/>
      <c r="AA125" s="5" t="s">
        <v>148</v>
      </c>
      <c r="AB125" s="16">
        <f t="shared" si="142"/>
        <v>0.1</v>
      </c>
      <c r="AC125" s="16">
        <f t="shared" si="143"/>
        <v>0.1</v>
      </c>
      <c r="AD125" s="16">
        <f t="shared" si="144"/>
        <v>0.2</v>
      </c>
      <c r="AE125" s="16">
        <f t="shared" si="145"/>
        <v>0.5</v>
      </c>
      <c r="AF125" s="16">
        <f t="shared" si="146"/>
        <v>0.2</v>
      </c>
      <c r="AG125" s="16">
        <f t="shared" si="147"/>
        <v>0.2</v>
      </c>
      <c r="AH125" s="16">
        <f t="shared" si="148"/>
        <v>0.1</v>
      </c>
      <c r="AI125" s="16">
        <f t="shared" si="149"/>
        <v>0.02</v>
      </c>
      <c r="AJ125" s="16">
        <f t="shared" si="150"/>
        <v>0</v>
      </c>
      <c r="AK125" s="16">
        <f t="shared" si="151"/>
        <v>0</v>
      </c>
      <c r="AN125" s="5" t="s">
        <v>148</v>
      </c>
      <c r="AO125" s="3">
        <f t="shared" si="152"/>
        <v>308.00920972701653</v>
      </c>
      <c r="AP125" s="3">
        <f t="shared" si="153"/>
        <v>138.32330025380853</v>
      </c>
      <c r="AQ125" s="3">
        <f t="shared" si="154"/>
        <v>29.640479518052242</v>
      </c>
      <c r="AR125" s="3">
        <f t="shared" si="155"/>
        <v>4.7421189297274866</v>
      </c>
      <c r="AS125" s="3">
        <f t="shared" si="156"/>
        <v>7.9426829426732724</v>
      </c>
      <c r="AT125" s="3">
        <f t="shared" si="157"/>
        <v>366.21928636343216</v>
      </c>
      <c r="AU125" s="3">
        <f t="shared" si="158"/>
        <v>145.63056551391526</v>
      </c>
      <c r="AV125" s="3">
        <f t="shared" si="159"/>
        <v>1.3054155022330742</v>
      </c>
      <c r="AW125" s="3">
        <f t="shared" si="160"/>
        <v>0</v>
      </c>
      <c r="AX125" s="3">
        <f t="shared" si="161"/>
        <v>0</v>
      </c>
      <c r="AY125" s="3">
        <f t="shared" si="171"/>
        <v>1001.8130587508585</v>
      </c>
    </row>
    <row r="126" spans="1:51" ht="15.5" x14ac:dyDescent="0.35">
      <c r="A126" s="5" t="s">
        <v>149</v>
      </c>
      <c r="B126" t="s">
        <v>143</v>
      </c>
      <c r="C126">
        <v>25</v>
      </c>
      <c r="D126" s="16">
        <v>0.23</v>
      </c>
      <c r="E126" s="3">
        <f t="shared" si="140"/>
        <v>708.42118237213799</v>
      </c>
      <c r="F126" s="16">
        <v>0.33</v>
      </c>
      <c r="G126" s="3">
        <f t="shared" si="141"/>
        <v>456.46689083756814</v>
      </c>
      <c r="H126" s="16">
        <v>0.6</v>
      </c>
      <c r="I126" s="3">
        <f t="shared" si="162"/>
        <v>88.921438554156722</v>
      </c>
      <c r="J126" s="16">
        <v>0.2</v>
      </c>
      <c r="K126" s="3">
        <f t="shared" si="163"/>
        <v>1.8968475718909947</v>
      </c>
      <c r="L126" s="16">
        <v>0.48</v>
      </c>
      <c r="M126" s="3">
        <f t="shared" si="164"/>
        <v>19.062439062415852</v>
      </c>
      <c r="N126" s="16">
        <v>0.57999999999999996</v>
      </c>
      <c r="O126" s="3">
        <f t="shared" si="165"/>
        <v>1062.0359304539531</v>
      </c>
      <c r="P126" s="16">
        <v>0.7</v>
      </c>
      <c r="Q126" s="3">
        <f t="shared" si="166"/>
        <v>1019.4139585974067</v>
      </c>
      <c r="R126" s="16">
        <v>0.78</v>
      </c>
      <c r="S126" s="3">
        <f t="shared" si="167"/>
        <v>50.911204587089891</v>
      </c>
      <c r="T126" s="16">
        <v>0.8</v>
      </c>
      <c r="U126" s="3">
        <f t="shared" si="168"/>
        <v>16.375290734797073</v>
      </c>
      <c r="V126" s="16">
        <v>0.8</v>
      </c>
      <c r="W126" s="3">
        <f t="shared" si="169"/>
        <v>245.54047899016837</v>
      </c>
      <c r="X126" s="3">
        <f t="shared" si="170"/>
        <v>3669.0456617615846</v>
      </c>
      <c r="Y126" s="3"/>
      <c r="AA126" s="5" t="s">
        <v>149</v>
      </c>
      <c r="AB126" s="16">
        <f t="shared" si="142"/>
        <v>0.23</v>
      </c>
      <c r="AC126" s="16">
        <f t="shared" si="143"/>
        <v>0.33</v>
      </c>
      <c r="AD126" s="16">
        <f t="shared" si="144"/>
        <v>0.6</v>
      </c>
      <c r="AE126" s="16">
        <f t="shared" si="145"/>
        <v>0.2</v>
      </c>
      <c r="AF126" s="16">
        <f t="shared" si="146"/>
        <v>0.48</v>
      </c>
      <c r="AG126" s="16">
        <f t="shared" si="147"/>
        <v>0.57999999999999996</v>
      </c>
      <c r="AH126" s="16">
        <f t="shared" si="148"/>
        <v>0.7</v>
      </c>
      <c r="AI126" s="16">
        <f t="shared" si="149"/>
        <v>0.78</v>
      </c>
      <c r="AJ126" s="16">
        <f t="shared" si="150"/>
        <v>0.8</v>
      </c>
      <c r="AK126" s="16">
        <f t="shared" si="151"/>
        <v>0.8</v>
      </c>
      <c r="AN126" s="5" t="s">
        <v>149</v>
      </c>
      <c r="AO126" s="3">
        <f t="shared" si="152"/>
        <v>708.42118237213799</v>
      </c>
      <c r="AP126" s="3">
        <f t="shared" si="153"/>
        <v>456.46689083756814</v>
      </c>
      <c r="AQ126" s="3">
        <f t="shared" si="154"/>
        <v>88.921438554156722</v>
      </c>
      <c r="AR126" s="3">
        <f t="shared" si="155"/>
        <v>1.8968475718909947</v>
      </c>
      <c r="AS126" s="3">
        <f t="shared" si="156"/>
        <v>19.062439062415852</v>
      </c>
      <c r="AT126" s="3">
        <f t="shared" si="157"/>
        <v>1062.0359304539531</v>
      </c>
      <c r="AU126" s="3">
        <f t="shared" si="158"/>
        <v>1019.4139585974067</v>
      </c>
      <c r="AV126" s="3">
        <f t="shared" si="159"/>
        <v>50.911204587089891</v>
      </c>
      <c r="AW126" s="3">
        <f t="shared" si="160"/>
        <v>16.375290734797073</v>
      </c>
      <c r="AX126" s="3">
        <f t="shared" si="161"/>
        <v>245.54047899016837</v>
      </c>
      <c r="AY126" s="3">
        <f t="shared" si="171"/>
        <v>3669.0456617615846</v>
      </c>
    </row>
    <row r="127" spans="1:51" ht="15.5" x14ac:dyDescent="0.35">
      <c r="A127" s="5" t="s">
        <v>10</v>
      </c>
      <c r="D127" s="16">
        <f t="shared" ref="D127:F127" si="172">SUM(D121:D126)</f>
        <v>1</v>
      </c>
      <c r="E127" s="3">
        <f t="shared" si="140"/>
        <v>3080.0920972701651</v>
      </c>
      <c r="F127" s="16">
        <f t="shared" si="172"/>
        <v>1</v>
      </c>
      <c r="G127" s="3">
        <f t="shared" si="141"/>
        <v>1383.2330025380852</v>
      </c>
      <c r="H127" s="16">
        <f t="shared" ref="H127" si="173">SUM(H121:H126)</f>
        <v>1</v>
      </c>
      <c r="I127" s="3">
        <f t="shared" si="162"/>
        <v>148.2023975902612</v>
      </c>
      <c r="J127" s="16">
        <f t="shared" ref="J127" si="174">SUM(J121:J126)</f>
        <v>0.89999999999999991</v>
      </c>
      <c r="K127" s="3">
        <f t="shared" si="163"/>
        <v>8.5358140735094743</v>
      </c>
      <c r="L127" s="16">
        <f t="shared" ref="L127" si="175">SUM(L121:L126)</f>
        <v>1</v>
      </c>
      <c r="M127" s="3">
        <f t="shared" si="164"/>
        <v>39.713414713366362</v>
      </c>
      <c r="N127" s="16">
        <f t="shared" ref="N127" si="176">SUM(N121:N126)</f>
        <v>1</v>
      </c>
      <c r="O127" s="3">
        <f t="shared" si="165"/>
        <v>1831.0964318171607</v>
      </c>
      <c r="P127" s="16">
        <f t="shared" ref="P127" si="177">SUM(P121:P126)</f>
        <v>1</v>
      </c>
      <c r="Q127" s="3">
        <f t="shared" si="166"/>
        <v>1456.3056551391526</v>
      </c>
      <c r="R127" s="16">
        <f t="shared" ref="R127" si="178">SUM(R121:R126)</f>
        <v>1</v>
      </c>
      <c r="S127" s="3">
        <f t="shared" si="167"/>
        <v>65.270775111653705</v>
      </c>
      <c r="T127" s="16">
        <f t="shared" ref="T127" si="179">SUM(T121:T126)</f>
        <v>1</v>
      </c>
      <c r="U127" s="3">
        <f t="shared" si="168"/>
        <v>20.469113418496342</v>
      </c>
      <c r="V127" s="16">
        <f t="shared" ref="V127" si="180">SUM(V121:V126)</f>
        <v>1</v>
      </c>
      <c r="W127" s="3">
        <f t="shared" si="169"/>
        <v>306.92559873771046</v>
      </c>
      <c r="X127" s="3">
        <f t="shared" ref="X127" si="181">SUM(X121:X126)</f>
        <v>8339.8443004095607</v>
      </c>
      <c r="Y127" s="3"/>
      <c r="AA127" s="5" t="s">
        <v>10</v>
      </c>
      <c r="AN127" s="5" t="s">
        <v>10</v>
      </c>
      <c r="AO127" s="3">
        <f>SUM(AO121:AO126)</f>
        <v>3080.0920972701651</v>
      </c>
      <c r="AP127" s="3">
        <f t="shared" ref="AP127:AY127" si="182">SUM(AP121:AP126)</f>
        <v>1383.2330025380852</v>
      </c>
      <c r="AQ127" s="3">
        <f t="shared" si="182"/>
        <v>148.2023975902612</v>
      </c>
      <c r="AR127" s="3">
        <f t="shared" si="182"/>
        <v>8.5358140735094761</v>
      </c>
      <c r="AS127" s="3">
        <f t="shared" si="182"/>
        <v>39.713414713366362</v>
      </c>
      <c r="AT127" s="3">
        <f t="shared" si="182"/>
        <v>1831.0964318171607</v>
      </c>
      <c r="AU127" s="3">
        <f t="shared" si="182"/>
        <v>1456.3056551391523</v>
      </c>
      <c r="AV127" s="3">
        <f t="shared" si="182"/>
        <v>65.270775111653705</v>
      </c>
      <c r="AW127" s="3">
        <f t="shared" si="182"/>
        <v>20.469113418496342</v>
      </c>
      <c r="AX127" s="3">
        <f t="shared" si="182"/>
        <v>306.92559873771046</v>
      </c>
      <c r="AY127" s="3">
        <f t="shared" si="182"/>
        <v>8339.8443004095607</v>
      </c>
    </row>
    <row r="128" spans="1:51" ht="15.5" x14ac:dyDescent="0.35">
      <c r="A128" s="4" t="s">
        <v>175</v>
      </c>
      <c r="E128" s="4" t="s">
        <v>72</v>
      </c>
      <c r="F128" s="4"/>
      <c r="G128" s="4" t="s">
        <v>73</v>
      </c>
      <c r="H128" s="4"/>
      <c r="I128" s="4" t="s">
        <v>80</v>
      </c>
      <c r="J128" s="4"/>
      <c r="K128" s="4" t="s">
        <v>75</v>
      </c>
      <c r="L128" s="4"/>
      <c r="M128" s="4" t="s">
        <v>76</v>
      </c>
      <c r="N128" s="4"/>
      <c r="O128" s="4" t="s">
        <v>77</v>
      </c>
      <c r="P128" s="4"/>
      <c r="Q128" s="4" t="s">
        <v>78</v>
      </c>
      <c r="R128" s="4"/>
      <c r="S128" s="4" t="s">
        <v>79</v>
      </c>
      <c r="T128" s="4"/>
      <c r="U128" s="4" t="s">
        <v>81</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11</v>
      </c>
      <c r="E129" s="12">
        <f>+E36</f>
        <v>58242.947436667651</v>
      </c>
      <c r="F129" s="11"/>
      <c r="G129" s="12">
        <f>+G36</f>
        <v>27445.602839172119</v>
      </c>
      <c r="H129" s="11"/>
      <c r="I129" s="12">
        <f>+I36</f>
        <v>1858.06994905328</v>
      </c>
      <c r="J129" s="11"/>
      <c r="K129" s="12">
        <f>+K36</f>
        <v>332.28964536660476</v>
      </c>
      <c r="L129" s="11"/>
      <c r="M129" s="12">
        <f>+M36</f>
        <v>883.19961773650346</v>
      </c>
      <c r="N129" s="11"/>
      <c r="O129" s="12">
        <f>+O36</f>
        <v>29931.392181557672</v>
      </c>
      <c r="P129" s="11"/>
      <c r="Q129" s="12">
        <f>+Q36</f>
        <v>30948.462494963631</v>
      </c>
      <c r="R129" s="11"/>
      <c r="S129" s="12">
        <f>+S36</f>
        <v>1843.3012065802204</v>
      </c>
      <c r="T129" s="11"/>
      <c r="U129" s="12">
        <f>+U36</f>
        <v>528.81003424748531</v>
      </c>
      <c r="V129" s="11"/>
      <c r="W129" s="12">
        <f>+W36</f>
        <v>6359.7074573577347</v>
      </c>
      <c r="X129" s="12">
        <f>+X36</f>
        <v>158373.78286270291</v>
      </c>
      <c r="AA129" s="5" t="s">
        <v>11</v>
      </c>
      <c r="AB129" s="12">
        <f>+E129</f>
        <v>58242.947436667651</v>
      </c>
      <c r="AC129" s="12">
        <f>+G129</f>
        <v>27445.602839172119</v>
      </c>
      <c r="AD129" s="12">
        <f>+I129</f>
        <v>1858.06994905328</v>
      </c>
      <c r="AE129" s="12">
        <f>+K129</f>
        <v>332.28964536660476</v>
      </c>
      <c r="AF129" s="12">
        <f>+M129</f>
        <v>883.19961773650346</v>
      </c>
      <c r="AG129" s="12">
        <f>+O129</f>
        <v>29931.392181557672</v>
      </c>
      <c r="AH129" s="12">
        <f>+Q129</f>
        <v>30948.462494963631</v>
      </c>
      <c r="AI129" s="12">
        <f>+S129</f>
        <v>1843.3012065802204</v>
      </c>
      <c r="AJ129" s="12">
        <f>+U129</f>
        <v>528.81003424748531</v>
      </c>
      <c r="AK129" s="12">
        <f>+W129</f>
        <v>6359.7074573577347</v>
      </c>
      <c r="AL129" s="12">
        <f>+X129</f>
        <v>158373.78286270291</v>
      </c>
      <c r="AM129" s="5"/>
      <c r="AN129" s="5"/>
    </row>
    <row r="130" spans="1:40" ht="15.5" x14ac:dyDescent="0.35">
      <c r="A130" s="5" t="s">
        <v>269</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63</v>
      </c>
      <c r="AB130" s="12">
        <f t="shared" ref="AB130:AB146" si="183">+E130</f>
        <v>0</v>
      </c>
      <c r="AC130" s="12">
        <f t="shared" ref="AC130:AC146" si="184">+G130</f>
        <v>0</v>
      </c>
      <c r="AD130" s="12">
        <f t="shared" ref="AD130:AD146" si="185">+I130</f>
        <v>0</v>
      </c>
      <c r="AE130" s="12">
        <f t="shared" ref="AE130:AE146" si="186">+K130</f>
        <v>0</v>
      </c>
      <c r="AF130" s="12">
        <f t="shared" ref="AF130:AF146" si="187">+M130</f>
        <v>0</v>
      </c>
      <c r="AG130" s="12">
        <f t="shared" ref="AG130:AG146" si="188">+O130</f>
        <v>0</v>
      </c>
      <c r="AH130" s="12">
        <f t="shared" ref="AH130:AH146" si="189">+Q130</f>
        <v>0</v>
      </c>
      <c r="AI130" s="12">
        <f t="shared" ref="AI130:AI146" si="190">+S130</f>
        <v>0</v>
      </c>
      <c r="AJ130" s="12">
        <f t="shared" ref="AJ130:AJ145" si="191">+U130</f>
        <v>0</v>
      </c>
      <c r="AK130" s="12">
        <f t="shared" ref="AK130:AL145" si="192">+W130</f>
        <v>0</v>
      </c>
      <c r="AL130" s="12">
        <f t="shared" si="192"/>
        <v>0</v>
      </c>
      <c r="AM130" s="5"/>
      <c r="AN130" s="5"/>
    </row>
    <row r="131" spans="1:40" ht="15.5" x14ac:dyDescent="0.35">
      <c r="A131" s="5" t="s">
        <v>282</v>
      </c>
      <c r="E131" s="12">
        <f>+E114</f>
        <v>2026.5612613789108</v>
      </c>
      <c r="F131" s="11"/>
      <c r="G131" s="12">
        <f>+G114</f>
        <v>1019.5591927045738</v>
      </c>
      <c r="H131" s="11"/>
      <c r="I131" s="12">
        <f>+I114</f>
        <v>70.267269782326082</v>
      </c>
      <c r="J131" s="11"/>
      <c r="K131" s="12">
        <f>+K114</f>
        <v>2.3587090649945743</v>
      </c>
      <c r="L131" s="11"/>
      <c r="M131" s="12">
        <f>+M114</f>
        <v>21.255941936149792</v>
      </c>
      <c r="N131" s="11"/>
      <c r="O131" s="12">
        <f>+O114</f>
        <v>609.78426881644646</v>
      </c>
      <c r="P131" s="11"/>
      <c r="Q131" s="12">
        <f>+Q114</f>
        <v>961.96228369302867</v>
      </c>
      <c r="R131" s="11"/>
      <c r="S131" s="12">
        <f>+S114</f>
        <v>45.984539790608821</v>
      </c>
      <c r="T131" s="11"/>
      <c r="U131" s="12">
        <f>+U114</f>
        <v>19.037868647111168</v>
      </c>
      <c r="V131" s="11"/>
      <c r="W131" s="12">
        <f>+W114</f>
        <v>226.67112169710313</v>
      </c>
      <c r="X131" s="12">
        <f>+X114</f>
        <v>5003.4424575112535</v>
      </c>
      <c r="AA131" s="5" t="s">
        <v>60</v>
      </c>
      <c r="AB131" s="12">
        <f t="shared" si="183"/>
        <v>2026.5612613789108</v>
      </c>
      <c r="AC131" s="12">
        <f t="shared" si="184"/>
        <v>1019.5591927045738</v>
      </c>
      <c r="AD131" s="12">
        <f t="shared" si="185"/>
        <v>70.267269782326082</v>
      </c>
      <c r="AE131" s="12">
        <f t="shared" si="186"/>
        <v>2.3587090649945743</v>
      </c>
      <c r="AF131" s="12">
        <f t="shared" si="187"/>
        <v>21.255941936149792</v>
      </c>
      <c r="AG131" s="12">
        <f t="shared" si="188"/>
        <v>609.78426881644646</v>
      </c>
      <c r="AH131" s="12">
        <f t="shared" si="189"/>
        <v>961.96228369302867</v>
      </c>
      <c r="AI131" s="12">
        <f t="shared" si="190"/>
        <v>45.984539790608821</v>
      </c>
      <c r="AJ131" s="12">
        <f t="shared" si="191"/>
        <v>19.037868647111168</v>
      </c>
      <c r="AK131" s="12">
        <f t="shared" si="192"/>
        <v>226.67112169710313</v>
      </c>
      <c r="AL131" s="12">
        <f t="shared" si="192"/>
        <v>5003.4424575112535</v>
      </c>
      <c r="AM131" s="5"/>
      <c r="AN131" s="5"/>
    </row>
    <row r="132" spans="1:40" ht="15.5" x14ac:dyDescent="0.35">
      <c r="A132" s="5" t="s">
        <v>61</v>
      </c>
      <c r="E132" s="12">
        <f>+E98+E85</f>
        <v>5479.082151018134</v>
      </c>
      <c r="F132" s="11"/>
      <c r="G132" s="12">
        <f>+G98+G85</f>
        <v>3526.0255877897671</v>
      </c>
      <c r="H132" s="11"/>
      <c r="I132" s="12">
        <f>+I98+I85</f>
        <v>149.22938950963939</v>
      </c>
      <c r="J132" s="11"/>
      <c r="K132" s="12">
        <f>+K98+K85</f>
        <v>6.903043490254178</v>
      </c>
      <c r="L132" s="11"/>
      <c r="M132" s="12">
        <f>+M98+M85</f>
        <v>51.516993970480875</v>
      </c>
      <c r="N132" s="11"/>
      <c r="O132" s="12">
        <f>+O98+O85</f>
        <v>1687.8237476818781</v>
      </c>
      <c r="P132" s="11"/>
      <c r="Q132" s="12">
        <f>+Q98+Q85</f>
        <v>2322.9680932314527</v>
      </c>
      <c r="R132" s="11"/>
      <c r="S132" s="12">
        <f>+S98+S85</f>
        <v>72.330318010763705</v>
      </c>
      <c r="T132" s="11"/>
      <c r="U132" s="12">
        <f>+U98+U85</f>
        <v>43.767581913502056</v>
      </c>
      <c r="V132" s="11"/>
      <c r="W132" s="12">
        <f>+W98+W85</f>
        <v>346.25431901135738</v>
      </c>
      <c r="X132" s="12">
        <f>+X98+X85</f>
        <v>13685.901225627231</v>
      </c>
      <c r="AA132" s="5" t="s">
        <v>61</v>
      </c>
      <c r="AB132" s="12">
        <f t="shared" si="183"/>
        <v>5479.082151018134</v>
      </c>
      <c r="AC132" s="12">
        <f t="shared" si="184"/>
        <v>3526.0255877897671</v>
      </c>
      <c r="AD132" s="12">
        <f t="shared" si="185"/>
        <v>149.22938950963939</v>
      </c>
      <c r="AE132" s="12">
        <f t="shared" si="186"/>
        <v>6.903043490254178</v>
      </c>
      <c r="AF132" s="12">
        <f t="shared" si="187"/>
        <v>51.516993970480875</v>
      </c>
      <c r="AG132" s="12">
        <f t="shared" si="188"/>
        <v>1687.8237476818781</v>
      </c>
      <c r="AH132" s="12">
        <f t="shared" si="189"/>
        <v>2322.9680932314527</v>
      </c>
      <c r="AI132" s="12">
        <f t="shared" si="190"/>
        <v>72.330318010763705</v>
      </c>
      <c r="AJ132" s="12">
        <f t="shared" si="191"/>
        <v>43.767581913502056</v>
      </c>
      <c r="AK132" s="12">
        <f t="shared" si="192"/>
        <v>346.25431901135738</v>
      </c>
      <c r="AL132" s="12">
        <f t="shared" si="192"/>
        <v>13685.901225627231</v>
      </c>
      <c r="AM132" s="5"/>
      <c r="AN132" s="5"/>
    </row>
    <row r="133" spans="1:40" ht="15.5" x14ac:dyDescent="0.35">
      <c r="A133" s="5" t="s">
        <v>62</v>
      </c>
      <c r="E133" s="12">
        <f>+E130+E131+E132</f>
        <v>7505.6434123970448</v>
      </c>
      <c r="F133" s="11"/>
      <c r="G133" s="12">
        <f>+G130+G131+G132</f>
        <v>4545.5847804943405</v>
      </c>
      <c r="H133" s="11"/>
      <c r="I133" s="12">
        <f>+I130+I131+I132</f>
        <v>219.49665929196547</v>
      </c>
      <c r="J133" s="11"/>
      <c r="K133" s="12">
        <f>+K130+K131+K132</f>
        <v>9.2617525552487514</v>
      </c>
      <c r="L133" s="11"/>
      <c r="M133" s="12">
        <f>+M130+M131+M132</f>
        <v>72.772935906630664</v>
      </c>
      <c r="N133" s="11"/>
      <c r="O133" s="12">
        <f>+O130+O131+O132</f>
        <v>2297.6080164983246</v>
      </c>
      <c r="P133" s="11"/>
      <c r="Q133" s="12">
        <f>+Q130+Q131+Q132</f>
        <v>3284.9303769244816</v>
      </c>
      <c r="R133" s="11"/>
      <c r="S133" s="12">
        <f>+S130+S131+S132</f>
        <v>118.31485780137253</v>
      </c>
      <c r="T133" s="11"/>
      <c r="U133" s="12">
        <f>+U130+U131+U132</f>
        <v>62.805450560613224</v>
      </c>
      <c r="V133" s="11"/>
      <c r="W133" s="12">
        <f>+W130+W131+W132</f>
        <v>572.92544070846054</v>
      </c>
      <c r="X133" s="12">
        <f>+X130+X131+X132</f>
        <v>18689.343683138482</v>
      </c>
      <c r="AA133" s="5" t="s">
        <v>62</v>
      </c>
      <c r="AB133" s="12">
        <f t="shared" si="183"/>
        <v>7505.6434123970448</v>
      </c>
      <c r="AC133" s="12">
        <f t="shared" si="184"/>
        <v>4545.5847804943405</v>
      </c>
      <c r="AD133" s="12">
        <f t="shared" si="185"/>
        <v>219.49665929196547</v>
      </c>
      <c r="AE133" s="12">
        <f t="shared" si="186"/>
        <v>9.2617525552487514</v>
      </c>
      <c r="AF133" s="12">
        <f t="shared" si="187"/>
        <v>72.772935906630664</v>
      </c>
      <c r="AG133" s="12">
        <f t="shared" si="188"/>
        <v>2297.6080164983246</v>
      </c>
      <c r="AH133" s="12">
        <f t="shared" si="189"/>
        <v>3284.9303769244816</v>
      </c>
      <c r="AI133" s="12">
        <f t="shared" si="190"/>
        <v>118.31485780137253</v>
      </c>
      <c r="AJ133" s="12">
        <f t="shared" si="191"/>
        <v>62.805450560613224</v>
      </c>
      <c r="AK133" s="12">
        <f t="shared" si="192"/>
        <v>572.92544070846054</v>
      </c>
      <c r="AL133" s="12">
        <f t="shared" si="192"/>
        <v>18689.343683138482</v>
      </c>
      <c r="AM133" s="5"/>
      <c r="AN133" s="5"/>
    </row>
    <row r="134" spans="1:40" ht="15.5" x14ac:dyDescent="0.35">
      <c r="A134" s="5" t="s">
        <v>12</v>
      </c>
      <c r="E134" s="12">
        <f>+E73+E79</f>
        <v>1315.5205157579007</v>
      </c>
      <c r="F134" s="4"/>
      <c r="G134" s="12">
        <f>+G73+G79</f>
        <v>939.75111112573268</v>
      </c>
      <c r="H134" s="4"/>
      <c r="I134" s="12">
        <f>+I73+I79</f>
        <v>30.587044587338095</v>
      </c>
      <c r="J134" s="4"/>
      <c r="K134" s="12">
        <f>+K73+K79</f>
        <v>0.62451168339605323</v>
      </c>
      <c r="L134" s="4"/>
      <c r="M134" s="12">
        <f>+M73+M79</f>
        <v>13.584967089439031</v>
      </c>
      <c r="N134" s="4"/>
      <c r="O134" s="12">
        <f>+O73+O79</f>
        <v>354.76534224842459</v>
      </c>
      <c r="P134" s="4"/>
      <c r="Q134" s="12">
        <f>+Q73+Q79</f>
        <v>684.72079353491495</v>
      </c>
      <c r="R134" s="4"/>
      <c r="S134" s="12">
        <f>+S73+S79</f>
        <v>22.744541936039479</v>
      </c>
      <c r="T134" s="4"/>
      <c r="U134" s="12">
        <f>+U73+U79</f>
        <v>0</v>
      </c>
      <c r="V134" s="4"/>
      <c r="W134" s="12">
        <f>+W73+W79</f>
        <v>47.879497314842581</v>
      </c>
      <c r="X134" s="12">
        <f>SUM(E134:W134)</f>
        <v>3410.1783252780283</v>
      </c>
      <c r="AA134" s="5" t="s">
        <v>12</v>
      </c>
      <c r="AB134" s="12">
        <f t="shared" si="183"/>
        <v>1315.5205157579007</v>
      </c>
      <c r="AC134" s="12">
        <f t="shared" si="184"/>
        <v>939.75111112573268</v>
      </c>
      <c r="AD134" s="12">
        <f t="shared" si="185"/>
        <v>30.587044587338095</v>
      </c>
      <c r="AE134" s="12">
        <f t="shared" si="186"/>
        <v>0.62451168339605323</v>
      </c>
      <c r="AF134" s="12">
        <f t="shared" si="187"/>
        <v>13.584967089439031</v>
      </c>
      <c r="AG134" s="12">
        <f t="shared" si="188"/>
        <v>354.76534224842459</v>
      </c>
      <c r="AH134" s="12">
        <f t="shared" si="189"/>
        <v>684.72079353491495</v>
      </c>
      <c r="AI134" s="12">
        <f t="shared" si="190"/>
        <v>22.744541936039479</v>
      </c>
      <c r="AJ134" s="12">
        <f t="shared" si="191"/>
        <v>0</v>
      </c>
      <c r="AK134" s="12">
        <f t="shared" si="192"/>
        <v>47.879497314842581</v>
      </c>
      <c r="AL134" s="12">
        <f t="shared" si="192"/>
        <v>3410.1783252780283</v>
      </c>
      <c r="AM134" s="5"/>
      <c r="AN134" s="5"/>
    </row>
    <row r="135" spans="1:40" ht="15.5" x14ac:dyDescent="0.35">
      <c r="A135" s="5" t="s">
        <v>13</v>
      </c>
      <c r="E135" s="12">
        <f>+E80+E81+E106+E107</f>
        <v>709.29644148261877</v>
      </c>
      <c r="F135" s="4"/>
      <c r="G135" s="12">
        <f>+G80+G81+G106+G107</f>
        <v>356.84571744660082</v>
      </c>
      <c r="H135" s="4"/>
      <c r="I135" s="12">
        <f>+I80+I81+I106+I107</f>
        <v>14.053453956465217</v>
      </c>
      <c r="J135" s="4"/>
      <c r="K135" s="12">
        <f>+K80+K81+K106+K107</f>
        <v>0.47174181299891488</v>
      </c>
      <c r="L135" s="4"/>
      <c r="M135" s="12">
        <f>+M80+M81+M106+M107</f>
        <v>6.3767825808449379</v>
      </c>
      <c r="N135" s="4"/>
      <c r="O135" s="12">
        <f>+O80+O81+O106+O107</f>
        <v>190.55758400513952</v>
      </c>
      <c r="P135" s="4"/>
      <c r="Q135" s="12">
        <f>+Q80+Q81+Q106+Q107</f>
        <v>144.29434255395429</v>
      </c>
      <c r="R135" s="4"/>
      <c r="S135" s="12">
        <f>+S80+S81+S106+S107</f>
        <v>4.5984539790608823</v>
      </c>
      <c r="T135" s="4"/>
      <c r="U135" s="12">
        <f>+U80+U81+U106+U107</f>
        <v>0</v>
      </c>
      <c r="V135" s="4"/>
      <c r="W135" s="12">
        <f>+W80+W81+W106+W107</f>
        <v>0</v>
      </c>
      <c r="X135" s="12">
        <f>SUM(E135:W135)</f>
        <v>1426.4945178176833</v>
      </c>
      <c r="Y135" s="3">
        <f>+X134+X135</f>
        <v>4836.6728430957119</v>
      </c>
      <c r="AA135" s="5" t="s">
        <v>13</v>
      </c>
      <c r="AB135" s="12">
        <f t="shared" si="183"/>
        <v>709.29644148261877</v>
      </c>
      <c r="AC135" s="12">
        <f t="shared" si="184"/>
        <v>356.84571744660082</v>
      </c>
      <c r="AD135" s="12">
        <f t="shared" si="185"/>
        <v>14.053453956465217</v>
      </c>
      <c r="AE135" s="12">
        <f t="shared" si="186"/>
        <v>0.47174181299891488</v>
      </c>
      <c r="AF135" s="12">
        <f t="shared" si="187"/>
        <v>6.3767825808449379</v>
      </c>
      <c r="AG135" s="12">
        <f t="shared" si="188"/>
        <v>190.55758400513952</v>
      </c>
      <c r="AH135" s="12">
        <f t="shared" si="189"/>
        <v>144.29434255395429</v>
      </c>
      <c r="AI135" s="12">
        <f t="shared" si="190"/>
        <v>4.5984539790608823</v>
      </c>
      <c r="AJ135" s="12">
        <f t="shared" si="191"/>
        <v>0</v>
      </c>
      <c r="AK135" s="12">
        <f t="shared" si="192"/>
        <v>0</v>
      </c>
      <c r="AL135" s="12">
        <f t="shared" si="192"/>
        <v>1426.4945178176833</v>
      </c>
      <c r="AM135" s="6">
        <f>10*AL135/1000</f>
        <v>14.264945178176832</v>
      </c>
      <c r="AN135" s="6">
        <f>5*AL135/1000</f>
        <v>7.1324725890884162</v>
      </c>
    </row>
    <row r="136" spans="1:40" ht="15.5" x14ac:dyDescent="0.35">
      <c r="A136" s="5" t="s">
        <v>14</v>
      </c>
      <c r="E136" s="12">
        <f>+E92+E93+E108+E109+E121+E122</f>
        <v>3355.1044324288514</v>
      </c>
      <c r="F136" s="4"/>
      <c r="G136" s="12">
        <f>+G92+G93+G108+G109+G121+G122</f>
        <v>1630.4291194672428</v>
      </c>
      <c r="H136" s="4"/>
      <c r="I136" s="12">
        <f>+I92+I93+I108+I109+I121+I122</f>
        <v>39.654788617324172</v>
      </c>
      <c r="J136" s="4"/>
      <c r="K136" s="12">
        <f>+K92+K93+K108+K109+K121+K122</f>
        <v>2.1263086553549471</v>
      </c>
      <c r="L136" s="4"/>
      <c r="M136" s="12">
        <f>+M92+M93+M108+M109+M121+M122</f>
        <v>19.787069189656322</v>
      </c>
      <c r="N136" s="4"/>
      <c r="O136" s="12">
        <f>+O92+O93+O108+O109+O121+O122</f>
        <v>583.29323881843834</v>
      </c>
      <c r="P136" s="4"/>
      <c r="Q136" s="12">
        <f>+Q92+Q93+Q108+Q109+Q121+Q122</f>
        <v>926.2069811259363</v>
      </c>
      <c r="R136" s="4"/>
      <c r="S136" s="12">
        <f>+S92+S93+S108+S109+S121+S122</f>
        <v>32.733098805739097</v>
      </c>
      <c r="T136" s="4"/>
      <c r="U136" s="12">
        <f>+U92+U93+U108+U109+U121+U122</f>
        <v>18.700167414358496</v>
      </c>
      <c r="V136" s="4"/>
      <c r="W136" s="12">
        <f>+W92+W93+W108+W109+W121+W122</f>
        <v>173.31752649285247</v>
      </c>
      <c r="X136" s="12">
        <f>SUM(E136:W136)</f>
        <v>6781.3527310157542</v>
      </c>
      <c r="AA136" s="5" t="s">
        <v>14</v>
      </c>
      <c r="AB136" s="12">
        <f t="shared" si="183"/>
        <v>3355.1044324288514</v>
      </c>
      <c r="AC136" s="12">
        <f t="shared" si="184"/>
        <v>1630.4291194672428</v>
      </c>
      <c r="AD136" s="12">
        <f t="shared" si="185"/>
        <v>39.654788617324172</v>
      </c>
      <c r="AE136" s="12">
        <f t="shared" si="186"/>
        <v>2.1263086553549471</v>
      </c>
      <c r="AF136" s="12">
        <f t="shared" si="187"/>
        <v>19.787069189656322</v>
      </c>
      <c r="AG136" s="12">
        <f t="shared" si="188"/>
        <v>583.29323881843834</v>
      </c>
      <c r="AH136" s="12">
        <f t="shared" si="189"/>
        <v>926.2069811259363</v>
      </c>
      <c r="AI136" s="12">
        <f t="shared" si="190"/>
        <v>32.733098805739097</v>
      </c>
      <c r="AJ136" s="12">
        <f t="shared" si="191"/>
        <v>18.700167414358496</v>
      </c>
      <c r="AK136" s="12">
        <f t="shared" si="192"/>
        <v>173.31752649285247</v>
      </c>
      <c r="AL136" s="12">
        <f t="shared" si="192"/>
        <v>6781.3527310157542</v>
      </c>
      <c r="AM136" s="6"/>
      <c r="AN136" s="6"/>
    </row>
    <row r="137" spans="1:40" ht="15.5" x14ac:dyDescent="0.35">
      <c r="A137" s="5" t="s">
        <v>176</v>
      </c>
      <c r="E137" s="3">
        <f>+E77+E79+E82+E90+E93+E103+E109+E119+E122</f>
        <v>3559.8314186576467</v>
      </c>
      <c r="F137" s="3"/>
      <c r="G137" s="3">
        <f>+G77+G79+G82+G90+G93+G103+G109+G119+G122</f>
        <v>1996.2013628184218</v>
      </c>
      <c r="H137" s="3"/>
      <c r="I137" s="3">
        <f>+I77+I79+I82+I90+I93+I103+I109+I119+I122</f>
        <v>71.086731024732856</v>
      </c>
      <c r="J137" s="3"/>
      <c r="K137" s="3">
        <f>+K77+K79+K82+K90+K93+K103+K109+K119+K122</f>
        <v>2.796229582832058</v>
      </c>
      <c r="L137" s="3"/>
      <c r="M137" s="3">
        <f>+M77+M79+M82+M90+M93+M103+M109+M119+M122</f>
        <v>23.726410078873521</v>
      </c>
      <c r="N137" s="3"/>
      <c r="O137" s="3">
        <f>+O77+O79+O82+O90+O93+O103+O109+O119+O122</f>
        <v>947.89906904592317</v>
      </c>
      <c r="P137" s="3"/>
      <c r="Q137" s="3">
        <f>+Q77+Q79+Q82+Q90+Q93+Q103+Q109+Q119+Q122</f>
        <v>1428.7044844096163</v>
      </c>
      <c r="R137" s="3"/>
      <c r="S137" s="3">
        <f>+S77+S79+S82+S90+S93+S103+S109+S119+S122</f>
        <v>46.683658461546983</v>
      </c>
      <c r="T137" s="3"/>
      <c r="U137" s="3">
        <f>+U77+U79+U82+U90+U93+U103+U109+U119+U122</f>
        <v>15.101276163413125</v>
      </c>
      <c r="V137" s="3"/>
      <c r="W137" s="3">
        <f>+W77+W79+W82+W90+W93+W103+W109+W119+W122</f>
        <v>177.94785578540368</v>
      </c>
      <c r="X137" s="3">
        <f>SUM(E137:W137)</f>
        <v>8269.9784960284105</v>
      </c>
      <c r="Y137" s="1">
        <f>+X137/(X137+X138)</f>
        <v>5.2218102936884482E-2</v>
      </c>
      <c r="Z137" s="1">
        <f>+X137/80415</f>
        <v>0.10284124225615135</v>
      </c>
      <c r="AA137" s="5" t="s">
        <v>15</v>
      </c>
      <c r="AB137" s="12">
        <f t="shared" si="183"/>
        <v>3559.8314186576467</v>
      </c>
      <c r="AC137" s="12">
        <f t="shared" si="184"/>
        <v>1996.2013628184218</v>
      </c>
      <c r="AD137" s="12">
        <f t="shared" si="185"/>
        <v>71.086731024732856</v>
      </c>
      <c r="AE137" s="12">
        <f t="shared" si="186"/>
        <v>2.796229582832058</v>
      </c>
      <c r="AF137" s="12">
        <f t="shared" si="187"/>
        <v>23.726410078873521</v>
      </c>
      <c r="AG137" s="12">
        <f t="shared" si="188"/>
        <v>947.89906904592317</v>
      </c>
      <c r="AH137" s="12">
        <f t="shared" si="189"/>
        <v>1428.7044844096163</v>
      </c>
      <c r="AI137" s="12">
        <f t="shared" si="190"/>
        <v>46.683658461546983</v>
      </c>
      <c r="AJ137" s="12">
        <f t="shared" si="191"/>
        <v>15.101276163413125</v>
      </c>
      <c r="AK137" s="12">
        <f t="shared" si="192"/>
        <v>177.94785578540368</v>
      </c>
      <c r="AL137" s="12">
        <f t="shared" si="192"/>
        <v>8269.9784960284105</v>
      </c>
      <c r="AM137" s="6"/>
      <c r="AN137" s="6"/>
    </row>
    <row r="138" spans="1:40" ht="15.5" x14ac:dyDescent="0.35">
      <c r="A138" s="5" t="s">
        <v>16</v>
      </c>
      <c r="E138" s="3">
        <f>+E36-E137</f>
        <v>54683.116018010005</v>
      </c>
      <c r="F138" s="3"/>
      <c r="G138" s="3">
        <f>+G36-G137</f>
        <v>25449.401476353698</v>
      </c>
      <c r="H138" s="3"/>
      <c r="I138" s="3">
        <f>+I36-I137</f>
        <v>1786.9832180285471</v>
      </c>
      <c r="J138" s="3"/>
      <c r="K138" s="3">
        <f>+K36-K137</f>
        <v>329.49341578377272</v>
      </c>
      <c r="L138" s="3"/>
      <c r="M138" s="3">
        <f>+M36-M137</f>
        <v>859.47320765762993</v>
      </c>
      <c r="N138" s="3"/>
      <c r="O138" s="3">
        <f>+O36-O137</f>
        <v>28983.493112511751</v>
      </c>
      <c r="P138" s="3"/>
      <c r="Q138" s="3">
        <f>+Q36-Q137</f>
        <v>29519.758010554015</v>
      </c>
      <c r="R138" s="3"/>
      <c r="S138" s="3">
        <f>+S36-S137</f>
        <v>1796.6175481186735</v>
      </c>
      <c r="T138" s="3"/>
      <c r="U138" s="3">
        <f>+U36-U137</f>
        <v>513.7087580840722</v>
      </c>
      <c r="V138" s="3"/>
      <c r="W138" s="3">
        <f t="shared" ref="W138" si="193">+W36-W137</f>
        <v>6181.7596015723311</v>
      </c>
      <c r="X138" s="3">
        <f>SUM(E138:W138)</f>
        <v>150103.80436667448</v>
      </c>
      <c r="AA138" s="5" t="s">
        <v>16</v>
      </c>
      <c r="AB138" s="12">
        <f t="shared" si="183"/>
        <v>54683.116018010005</v>
      </c>
      <c r="AC138" s="12">
        <f t="shared" si="184"/>
        <v>25449.401476353698</v>
      </c>
      <c r="AD138" s="12">
        <f t="shared" si="185"/>
        <v>1786.9832180285471</v>
      </c>
      <c r="AE138" s="12">
        <f t="shared" si="186"/>
        <v>329.49341578377272</v>
      </c>
      <c r="AF138" s="12">
        <f t="shared" si="187"/>
        <v>859.47320765762993</v>
      </c>
      <c r="AG138" s="12">
        <f t="shared" si="188"/>
        <v>28983.493112511751</v>
      </c>
      <c r="AH138" s="12">
        <f t="shared" si="189"/>
        <v>29519.758010554015</v>
      </c>
      <c r="AI138" s="12">
        <f t="shared" si="190"/>
        <v>1796.6175481186735</v>
      </c>
      <c r="AJ138" s="12">
        <f t="shared" si="191"/>
        <v>513.7087580840722</v>
      </c>
      <c r="AK138" s="12">
        <f t="shared" si="192"/>
        <v>6181.7596015723311</v>
      </c>
      <c r="AL138" s="12">
        <f t="shared" si="192"/>
        <v>150103.80436667448</v>
      </c>
      <c r="AM138" s="6"/>
      <c r="AN138" s="6"/>
    </row>
    <row r="139" spans="1:40" ht="15.5" x14ac:dyDescent="0.35">
      <c r="A139" s="5" t="s">
        <v>17</v>
      </c>
      <c r="E139" s="7">
        <f>-E137/E129</f>
        <v>-6.112038582059303E-2</v>
      </c>
      <c r="F139" s="7"/>
      <c r="G139" s="7">
        <f>-G137/G129</f>
        <v>-7.2733012079053902E-2</v>
      </c>
      <c r="H139" s="7"/>
      <c r="I139" s="7">
        <f>-I137/I129</f>
        <v>-3.8258371844909725E-2</v>
      </c>
      <c r="J139" s="7"/>
      <c r="K139" s="7">
        <f>-K137/K129</f>
        <v>-8.4150367663339779E-3</v>
      </c>
      <c r="L139" s="7"/>
      <c r="M139" s="7">
        <f>-M137/M129</f>
        <v>-2.6864153473798415E-2</v>
      </c>
      <c r="N139" s="7"/>
      <c r="O139" s="7">
        <f>-O137/O129</f>
        <v>-3.1669060473237004E-2</v>
      </c>
      <c r="P139" s="7"/>
      <c r="Q139" s="7">
        <f>-Q137/Q129</f>
        <v>-4.6163989071900266E-2</v>
      </c>
      <c r="R139" s="7"/>
      <c r="S139" s="7">
        <f>-S137/S129</f>
        <v>-2.5326115067301841E-2</v>
      </c>
      <c r="T139" s="7"/>
      <c r="U139" s="7">
        <f>-U137/U129</f>
        <v>-2.8557090798972368E-2</v>
      </c>
      <c r="V139" s="7"/>
      <c r="W139" s="7">
        <f>-W137/W129</f>
        <v>-2.7980509634846568E-2</v>
      </c>
      <c r="X139" s="7">
        <f>-X137/X129</f>
        <v>-5.2218102936884475E-2</v>
      </c>
      <c r="AA139" s="5" t="s">
        <v>17</v>
      </c>
      <c r="AB139" s="52">
        <f t="shared" si="183"/>
        <v>-6.112038582059303E-2</v>
      </c>
      <c r="AC139" s="52">
        <f t="shared" si="184"/>
        <v>-7.2733012079053902E-2</v>
      </c>
      <c r="AD139" s="52">
        <f t="shared" si="185"/>
        <v>-3.8258371844909725E-2</v>
      </c>
      <c r="AE139" s="52">
        <f t="shared" si="186"/>
        <v>-8.4150367663339779E-3</v>
      </c>
      <c r="AF139" s="52">
        <f t="shared" si="187"/>
        <v>-2.6864153473798415E-2</v>
      </c>
      <c r="AG139" s="52">
        <f t="shared" si="188"/>
        <v>-3.1669060473237004E-2</v>
      </c>
      <c r="AH139" s="52">
        <f t="shared" si="189"/>
        <v>-4.6163989071900266E-2</v>
      </c>
      <c r="AI139" s="52">
        <f t="shared" si="190"/>
        <v>-2.5326115067301841E-2</v>
      </c>
      <c r="AJ139" s="52">
        <f t="shared" si="191"/>
        <v>-2.8557090798972368E-2</v>
      </c>
      <c r="AK139" s="52">
        <f>-AK137/AK129</f>
        <v>-2.7980509634846568E-2</v>
      </c>
      <c r="AL139" s="52">
        <f>-AL137/AL129</f>
        <v>-5.2218102936884475E-2</v>
      </c>
      <c r="AM139" s="6"/>
      <c r="AN139" s="6"/>
    </row>
    <row r="140" spans="1:40" ht="15.5" x14ac:dyDescent="0.35">
      <c r="A140" s="5" t="s">
        <v>18</v>
      </c>
      <c r="E140" s="1">
        <f>+E35</f>
        <v>0.85770298720407856</v>
      </c>
      <c r="F140" s="3"/>
      <c r="G140" s="1">
        <f>+G35</f>
        <v>0.99267661051754141</v>
      </c>
      <c r="H140" s="3"/>
      <c r="I140" s="1">
        <f>+I35</f>
        <v>2.9129150938357911</v>
      </c>
      <c r="J140" s="3"/>
      <c r="K140" s="1">
        <f>+K35</f>
        <v>2.5616627296974066</v>
      </c>
      <c r="L140" s="3"/>
      <c r="M140" s="1">
        <f>+M35</f>
        <v>0.67167148636264817</v>
      </c>
      <c r="N140" s="3"/>
      <c r="O140" s="1">
        <f>+O35</f>
        <v>1.1241040776155776E-2</v>
      </c>
      <c r="P140" s="3"/>
      <c r="Q140" s="1">
        <f>+Q35</f>
        <v>1.6486634839550842E-2</v>
      </c>
      <c r="R140" s="3"/>
      <c r="S140" s="1">
        <f>+S35</f>
        <v>0.17686528866589327</v>
      </c>
      <c r="T140" s="3"/>
      <c r="U140" s="1">
        <f>+U35</f>
        <v>0</v>
      </c>
      <c r="V140" s="3"/>
      <c r="W140" s="1">
        <f>+W35</f>
        <v>0</v>
      </c>
      <c r="X140" s="1">
        <f>+X35</f>
        <v>0</v>
      </c>
      <c r="AA140" s="5" t="s">
        <v>18</v>
      </c>
      <c r="AB140" s="34">
        <f t="shared" si="183"/>
        <v>0.85770298720407856</v>
      </c>
      <c r="AC140" s="34">
        <f t="shared" si="184"/>
        <v>0.99267661051754141</v>
      </c>
      <c r="AD140" s="34">
        <f t="shared" si="185"/>
        <v>2.9129150938357911</v>
      </c>
      <c r="AE140" s="34">
        <f t="shared" si="186"/>
        <v>2.5616627296974066</v>
      </c>
      <c r="AF140" s="34">
        <f t="shared" si="187"/>
        <v>0.67167148636264817</v>
      </c>
      <c r="AG140" s="34">
        <f t="shared" si="188"/>
        <v>1.1241040776155776E-2</v>
      </c>
      <c r="AH140" s="34">
        <f t="shared" si="189"/>
        <v>1.6486634839550842E-2</v>
      </c>
      <c r="AI140" s="34">
        <f t="shared" si="190"/>
        <v>0.17686528866589327</v>
      </c>
      <c r="AJ140" s="34">
        <f t="shared" si="191"/>
        <v>0</v>
      </c>
      <c r="AK140" s="12">
        <f t="shared" si="192"/>
        <v>0</v>
      </c>
      <c r="AL140" s="12"/>
      <c r="AM140" s="6"/>
      <c r="AN140" s="6"/>
    </row>
    <row r="141" spans="1:40" ht="15.5" x14ac:dyDescent="0.35">
      <c r="A141" s="5" t="s">
        <v>19</v>
      </c>
      <c r="E141" s="1">
        <f>+E34/E138</f>
        <v>0.91353883314819029</v>
      </c>
      <c r="F141" s="1"/>
      <c r="G141" s="1">
        <f>+G34/G138</f>
        <v>1.0705402256832761</v>
      </c>
      <c r="H141" s="1"/>
      <c r="I141" s="1">
        <f>+I34/I138</f>
        <v>3.0287917342453383</v>
      </c>
      <c r="J141" s="1"/>
      <c r="K141" s="1">
        <f>+K34/K138</f>
        <v>2.5834021538038927</v>
      </c>
      <c r="L141" s="1"/>
      <c r="M141" s="1">
        <f>+M34/M138</f>
        <v>0.69021348741833999</v>
      </c>
      <c r="N141" s="1"/>
      <c r="O141" s="1">
        <f>+O34/O138</f>
        <v>1.1608676659293186E-2</v>
      </c>
      <c r="P141" s="1"/>
      <c r="Q141" s="1">
        <f>+Q34/Q138</f>
        <v>1.7284559033904631E-2</v>
      </c>
      <c r="R141" s="1"/>
      <c r="S141" s="1">
        <f>+S34/S138</f>
        <v>0.18146099059390094</v>
      </c>
      <c r="T141" s="1"/>
      <c r="U141" s="1">
        <f>+U34/U138</f>
        <v>0</v>
      </c>
      <c r="V141" s="1"/>
      <c r="W141" s="1">
        <f>+W34/W138</f>
        <v>0</v>
      </c>
      <c r="X141" s="1">
        <f>+X34/X138</f>
        <v>0.56780242419306914</v>
      </c>
      <c r="AA141" s="5" t="s">
        <v>19</v>
      </c>
      <c r="AB141" s="34">
        <f t="shared" si="183"/>
        <v>0.91353883314819029</v>
      </c>
      <c r="AC141" s="34">
        <f t="shared" si="184"/>
        <v>1.0705402256832761</v>
      </c>
      <c r="AD141" s="34">
        <f t="shared" si="185"/>
        <v>3.0287917342453383</v>
      </c>
      <c r="AE141" s="34">
        <f t="shared" si="186"/>
        <v>2.5834021538038927</v>
      </c>
      <c r="AF141" s="34">
        <f t="shared" si="187"/>
        <v>0.69021348741833999</v>
      </c>
      <c r="AG141" s="34">
        <f t="shared" si="188"/>
        <v>1.1608676659293186E-2</v>
      </c>
      <c r="AH141" s="34">
        <f t="shared" si="189"/>
        <v>1.7284559033904631E-2</v>
      </c>
      <c r="AI141" s="34">
        <f t="shared" si="190"/>
        <v>0.18146099059390094</v>
      </c>
      <c r="AJ141" s="34">
        <f t="shared" si="191"/>
        <v>0</v>
      </c>
      <c r="AK141" s="12">
        <f t="shared" si="192"/>
        <v>0</v>
      </c>
      <c r="AL141" s="12"/>
      <c r="AM141" s="6"/>
      <c r="AN141" s="6"/>
    </row>
    <row r="142" spans="1:40" ht="15.5" x14ac:dyDescent="0.35">
      <c r="A142" s="5" t="s">
        <v>177</v>
      </c>
      <c r="E142" s="1">
        <f>+E141-E35</f>
        <v>5.5835845944111728E-2</v>
      </c>
      <c r="F142" s="1"/>
      <c r="G142" s="1">
        <f>+G141-G35</f>
        <v>7.7863615165734701E-2</v>
      </c>
      <c r="H142" s="1"/>
      <c r="I142" s="1">
        <f>+I141-I35</f>
        <v>0.11587664040954726</v>
      </c>
      <c r="J142" s="1"/>
      <c r="K142" s="1">
        <f>+K141-K35</f>
        <v>2.1739424106486105E-2</v>
      </c>
      <c r="L142" s="1"/>
      <c r="M142" s="1">
        <f>+M141-M35</f>
        <v>1.8542001055691815E-2</v>
      </c>
      <c r="N142" s="1"/>
      <c r="O142" s="1">
        <f>+O141-O35</f>
        <v>3.6763588313741026E-4</v>
      </c>
      <c r="P142" s="1"/>
      <c r="Q142" s="1">
        <f>+Q141-Q35</f>
        <v>7.9792419435378847E-4</v>
      </c>
      <c r="R142" s="1"/>
      <c r="S142" s="1">
        <f>+S141-S35</f>
        <v>4.5957019280076783E-3</v>
      </c>
      <c r="T142" s="1"/>
      <c r="U142" s="1">
        <f>+U141-U35</f>
        <v>0</v>
      </c>
      <c r="V142" s="1"/>
      <c r="W142" s="1">
        <f>+W141-W35</f>
        <v>0</v>
      </c>
      <c r="X142" s="1">
        <f>+X141-X35</f>
        <v>0.56780242419306914</v>
      </c>
      <c r="AA142" s="5" t="s">
        <v>20</v>
      </c>
      <c r="AB142" s="34">
        <f t="shared" si="183"/>
        <v>5.5835845944111728E-2</v>
      </c>
      <c r="AC142" s="34">
        <f t="shared" si="184"/>
        <v>7.7863615165734701E-2</v>
      </c>
      <c r="AD142" s="34">
        <f t="shared" si="185"/>
        <v>0.11587664040954726</v>
      </c>
      <c r="AE142" s="34">
        <f t="shared" si="186"/>
        <v>2.1739424106486105E-2</v>
      </c>
      <c r="AF142" s="34">
        <f t="shared" si="187"/>
        <v>1.8542001055691815E-2</v>
      </c>
      <c r="AG142" s="34">
        <f t="shared" si="188"/>
        <v>3.6763588313741026E-4</v>
      </c>
      <c r="AH142" s="34">
        <f t="shared" si="189"/>
        <v>7.9792419435378847E-4</v>
      </c>
      <c r="AI142" s="34">
        <f t="shared" si="190"/>
        <v>4.5957019280076783E-3</v>
      </c>
      <c r="AJ142" s="34">
        <f t="shared" si="191"/>
        <v>0</v>
      </c>
      <c r="AK142" s="12">
        <f t="shared" si="192"/>
        <v>0</v>
      </c>
      <c r="AL142" s="12"/>
      <c r="AM142" s="6"/>
      <c r="AN142" s="6"/>
    </row>
    <row r="143" spans="1:40" ht="15.5" x14ac:dyDescent="0.35">
      <c r="A143" s="5" t="s">
        <v>21</v>
      </c>
      <c r="E143" s="3">
        <f>+E43</f>
        <v>2052.1032753473487</v>
      </c>
      <c r="F143" s="1"/>
      <c r="G143" s="3">
        <f>+G43</f>
        <v>1205.0973101757329</v>
      </c>
      <c r="H143" s="1"/>
      <c r="I143" s="3">
        <f>+I43</f>
        <v>111.61504982710628</v>
      </c>
      <c r="J143" s="1"/>
      <c r="K143" s="3">
        <f>+K43</f>
        <v>7.0708398571401796</v>
      </c>
      <c r="L143" s="1"/>
      <c r="M143" s="3">
        <f>+M43</f>
        <v>9.7942970388666737</v>
      </c>
      <c r="N143" s="1"/>
      <c r="O143" s="3">
        <f>+O43</f>
        <v>1002.7078725875754</v>
      </c>
      <c r="P143" s="1"/>
      <c r="Q143" s="3">
        <f>+Q43</f>
        <v>687.01930672076639</v>
      </c>
      <c r="R143" s="1"/>
      <c r="S143" s="3">
        <f>+S43</f>
        <v>5.3873609885792888</v>
      </c>
      <c r="T143" s="1"/>
      <c r="U143" s="3">
        <f>+U43</f>
        <v>4.9861841241037583E-2</v>
      </c>
      <c r="V143" s="1"/>
      <c r="W143" s="3">
        <f>+W43</f>
        <v>0</v>
      </c>
      <c r="X143" s="3">
        <f>+X43</f>
        <v>5080.8451743843561</v>
      </c>
      <c r="Y143" s="3">
        <f>SUM(E143:W143)</f>
        <v>5080.845174384358</v>
      </c>
      <c r="AA143" s="5" t="s">
        <v>21</v>
      </c>
      <c r="AB143" s="12">
        <f t="shared" si="183"/>
        <v>2052.1032753473487</v>
      </c>
      <c r="AC143" s="12">
        <f t="shared" si="184"/>
        <v>1205.0973101757329</v>
      </c>
      <c r="AD143" s="12">
        <f t="shared" si="185"/>
        <v>111.61504982710628</v>
      </c>
      <c r="AE143" s="12">
        <f t="shared" si="186"/>
        <v>7.0708398571401796</v>
      </c>
      <c r="AF143" s="12">
        <f t="shared" si="187"/>
        <v>9.7942970388666737</v>
      </c>
      <c r="AG143" s="12">
        <f t="shared" si="188"/>
        <v>1002.7078725875754</v>
      </c>
      <c r="AH143" s="12">
        <f t="shared" si="189"/>
        <v>687.01930672076639</v>
      </c>
      <c r="AI143" s="12">
        <f t="shared" si="190"/>
        <v>5.3873609885792888</v>
      </c>
      <c r="AJ143" s="12">
        <f t="shared" si="191"/>
        <v>4.9861841241037583E-2</v>
      </c>
      <c r="AK143" s="12">
        <f t="shared" si="192"/>
        <v>0</v>
      </c>
      <c r="AL143" s="12">
        <f t="shared" si="192"/>
        <v>5080.8451743843561</v>
      </c>
      <c r="AM143" s="6"/>
      <c r="AN143" s="6"/>
    </row>
    <row r="144" spans="1:40" ht="15.5" x14ac:dyDescent="0.35">
      <c r="A144" s="5" t="s">
        <v>22</v>
      </c>
      <c r="E144" s="3">
        <f>+E112+E96+E83+E125+E107</f>
        <v>516.35173155449797</v>
      </c>
      <c r="G144" s="3">
        <f>+G112+G96+G83+G125+G107</f>
        <v>267.75449297590097</v>
      </c>
      <c r="I144" s="3">
        <f>+I112+I96+I83+I125+I107</f>
        <v>93.363031191113564</v>
      </c>
      <c r="K144" s="3">
        <f>+K112+K96+K83+K125+K107</f>
        <v>6.3136118643319774</v>
      </c>
      <c r="M144" s="3">
        <f>+M112+M96+M83+M125+M107</f>
        <v>10.068277136288252</v>
      </c>
      <c r="O144" s="3">
        <f>+O112+O96+O83+O125+O107</f>
        <v>518.66535356754378</v>
      </c>
      <c r="Q144" s="3">
        <f>+Q112+Q96+Q83+Q125+Q107</f>
        <v>193.72867969856668</v>
      </c>
      <c r="S144" s="3">
        <f>+S112+S96+S83+S125+S107</f>
        <v>3.6046424917635154</v>
      </c>
      <c r="U144" s="3">
        <f>+U112+U96+U83+U125+U107</f>
        <v>0</v>
      </c>
      <c r="W144" s="3">
        <f>+W112+W96+W83+W125+W107</f>
        <v>0</v>
      </c>
      <c r="X144" s="3">
        <f>+X112+X96+X83+X125+X107</f>
        <v>1609.8498204800062</v>
      </c>
      <c r="AA144" s="5" t="s">
        <v>22</v>
      </c>
      <c r="AB144" s="12">
        <f t="shared" si="183"/>
        <v>516.35173155449797</v>
      </c>
      <c r="AC144" s="12">
        <f t="shared" si="184"/>
        <v>267.75449297590097</v>
      </c>
      <c r="AD144" s="12">
        <f t="shared" si="185"/>
        <v>93.363031191113564</v>
      </c>
      <c r="AE144" s="12">
        <f t="shared" si="186"/>
        <v>6.3136118643319774</v>
      </c>
      <c r="AF144" s="12">
        <f t="shared" si="187"/>
        <v>10.068277136288252</v>
      </c>
      <c r="AG144" s="12">
        <f t="shared" si="188"/>
        <v>518.66535356754378</v>
      </c>
      <c r="AH144" s="12">
        <f t="shared" si="189"/>
        <v>193.72867969856668</v>
      </c>
      <c r="AI144" s="12">
        <f t="shared" si="190"/>
        <v>3.6046424917635154</v>
      </c>
      <c r="AJ144" s="12">
        <f t="shared" si="191"/>
        <v>0</v>
      </c>
      <c r="AK144" s="12">
        <f t="shared" si="192"/>
        <v>0</v>
      </c>
      <c r="AL144" s="12">
        <f t="shared" si="192"/>
        <v>1609.8498204800062</v>
      </c>
      <c r="AM144" s="6"/>
      <c r="AN144" s="6"/>
    </row>
    <row r="145" spans="1:41" ht="15.5" x14ac:dyDescent="0.35">
      <c r="A145" s="5" t="s">
        <v>23</v>
      </c>
      <c r="E145" s="3">
        <f>+E43-E144</f>
        <v>1535.7515437928507</v>
      </c>
      <c r="G145" s="3">
        <f>+G43-G144</f>
        <v>937.34281719983187</v>
      </c>
      <c r="I145" s="3">
        <f>+I43-I144</f>
        <v>18.252018635992712</v>
      </c>
      <c r="K145" s="3">
        <f>+K43-K144</f>
        <v>0.75722799280820219</v>
      </c>
      <c r="M145" s="3">
        <f>+M43-M144</f>
        <v>-0.27398009742157825</v>
      </c>
      <c r="O145" s="3">
        <f>+O43-O144</f>
        <v>484.04251902003159</v>
      </c>
      <c r="Q145" s="3">
        <f>+Q43-Q144</f>
        <v>493.29062702219971</v>
      </c>
      <c r="S145" s="3">
        <f>+S43-S144</f>
        <v>1.7827184968157734</v>
      </c>
      <c r="U145" s="3">
        <f>+U43-U144</f>
        <v>4.9861841241037583E-2</v>
      </c>
      <c r="W145" s="3">
        <f>+W43-W144</f>
        <v>0</v>
      </c>
      <c r="X145" s="3">
        <f>+X43-X144</f>
        <v>3470.9953539043499</v>
      </c>
      <c r="AA145" s="5" t="s">
        <v>23</v>
      </c>
      <c r="AB145" s="12">
        <f t="shared" si="183"/>
        <v>1535.7515437928507</v>
      </c>
      <c r="AC145" s="12">
        <f t="shared" si="184"/>
        <v>937.34281719983187</v>
      </c>
      <c r="AD145" s="12">
        <f t="shared" si="185"/>
        <v>18.252018635992712</v>
      </c>
      <c r="AE145" s="12">
        <f t="shared" si="186"/>
        <v>0.75722799280820219</v>
      </c>
      <c r="AF145" s="12">
        <f t="shared" si="187"/>
        <v>-0.27398009742157825</v>
      </c>
      <c r="AG145" s="12">
        <f t="shared" si="188"/>
        <v>484.04251902003159</v>
      </c>
      <c r="AH145" s="12">
        <f t="shared" si="189"/>
        <v>493.29062702219971</v>
      </c>
      <c r="AI145" s="12">
        <f t="shared" si="190"/>
        <v>1.7827184968157734</v>
      </c>
      <c r="AJ145" s="12">
        <f t="shared" si="191"/>
        <v>4.9861841241037583E-2</v>
      </c>
      <c r="AK145" s="12">
        <f t="shared" si="192"/>
        <v>0</v>
      </c>
      <c r="AL145" s="12">
        <f t="shared" si="192"/>
        <v>3470.9953539043499</v>
      </c>
      <c r="AM145" s="6">
        <f>10*AL145/1000</f>
        <v>34.709953539043497</v>
      </c>
      <c r="AN145" s="6">
        <f>5*AL145/1000</f>
        <v>17.354976769521748</v>
      </c>
    </row>
    <row r="146" spans="1:41" ht="15.5" x14ac:dyDescent="0.35">
      <c r="A146" s="5" t="s">
        <v>178</v>
      </c>
      <c r="E146" s="16">
        <f>-E145/E143</f>
        <v>-0.74837926640553809</v>
      </c>
      <c r="G146" s="16">
        <f>-G145/G143</f>
        <v>-0.77781504388483302</v>
      </c>
      <c r="I146" s="16">
        <f>-I145/I143</f>
        <v>-0.16352650170622526</v>
      </c>
      <c r="K146" s="16">
        <f>-K145/K143</f>
        <v>-0.10709166210907019</v>
      </c>
      <c r="M146" s="16">
        <f>-M145/M143</f>
        <v>2.7973431511658674E-2</v>
      </c>
      <c r="O146" s="16">
        <f>-O145/O143</f>
        <v>-0.48273533324408585</v>
      </c>
      <c r="Q146" s="16">
        <f>-Q145/Q143</f>
        <v>-0.71801566884159462</v>
      </c>
      <c r="S146" s="16">
        <f>-S145/S143</f>
        <v>-0.3309075632011616</v>
      </c>
      <c r="U146" s="16">
        <f>-U145/U143</f>
        <v>-1</v>
      </c>
      <c r="W146" s="16"/>
      <c r="X146" s="16">
        <f>-X145/X143</f>
        <v>-0.68315314377296077</v>
      </c>
      <c r="AA146" s="5" t="s">
        <v>24</v>
      </c>
      <c r="AB146" s="33">
        <f t="shared" si="183"/>
        <v>-0.74837926640553809</v>
      </c>
      <c r="AC146" s="33">
        <f t="shared" si="184"/>
        <v>-0.77781504388483302</v>
      </c>
      <c r="AD146" s="33">
        <f t="shared" si="185"/>
        <v>-0.16352650170622526</v>
      </c>
      <c r="AE146" s="33">
        <f t="shared" si="186"/>
        <v>-0.10709166210907019</v>
      </c>
      <c r="AF146" s="33">
        <f t="shared" si="187"/>
        <v>2.7973431511658674E-2</v>
      </c>
      <c r="AG146" s="33">
        <f t="shared" si="188"/>
        <v>-0.48273533324408585</v>
      </c>
      <c r="AH146" s="33">
        <f t="shared" si="189"/>
        <v>-0.71801566884159462</v>
      </c>
      <c r="AI146" s="33">
        <f t="shared" si="190"/>
        <v>-0.3309075632011616</v>
      </c>
      <c r="AJ146" s="12">
        <f>+V146</f>
        <v>0</v>
      </c>
      <c r="AK146" s="12">
        <f t="shared" ref="AK146" si="194">+W146</f>
        <v>0</v>
      </c>
      <c r="AL146" s="33">
        <f>+X146</f>
        <v>-0.68315314377296077</v>
      </c>
      <c r="AM146" s="6"/>
      <c r="AN146" s="6"/>
    </row>
    <row r="147" spans="1:41" ht="15.5" x14ac:dyDescent="0.35">
      <c r="AB147" s="5"/>
      <c r="AM147" s="2">
        <f>+AM135+AM145</f>
        <v>48.974898717220327</v>
      </c>
      <c r="AN147" s="2">
        <f>+AN135+AN145</f>
        <v>24.487449358610164</v>
      </c>
      <c r="AO147" s="2">
        <f>+AM147-AN147</f>
        <v>24.487449358610164</v>
      </c>
    </row>
    <row r="148" spans="1:41" ht="15.5" x14ac:dyDescent="0.35">
      <c r="E148" s="4" t="s">
        <v>72</v>
      </c>
      <c r="F148" s="4"/>
      <c r="G148" s="4" t="s">
        <v>73</v>
      </c>
      <c r="H148" s="4"/>
      <c r="I148" s="4" t="s">
        <v>80</v>
      </c>
      <c r="J148" s="4"/>
      <c r="K148" s="4" t="s">
        <v>75</v>
      </c>
      <c r="L148" s="4"/>
      <c r="M148" s="4" t="s">
        <v>76</v>
      </c>
      <c r="N148" s="4"/>
      <c r="O148" s="4" t="s">
        <v>77</v>
      </c>
      <c r="P148" s="4"/>
      <c r="Q148" s="4" t="s">
        <v>78</v>
      </c>
      <c r="R148" s="4"/>
      <c r="S148" s="4" t="s">
        <v>79</v>
      </c>
      <c r="T148" s="4"/>
      <c r="U148" s="4" t="s">
        <v>81</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51</v>
      </c>
      <c r="AN148" s="4" t="s">
        <v>52</v>
      </c>
    </row>
    <row r="149" spans="1:41" ht="15.5" x14ac:dyDescent="0.35">
      <c r="A149" t="s">
        <v>25</v>
      </c>
      <c r="E149" s="6">
        <f>+E54</f>
        <v>208.63239647269765</v>
      </c>
      <c r="F149" s="6"/>
      <c r="G149" s="6">
        <f>+G54</f>
        <v>125.97540369058792</v>
      </c>
      <c r="H149" s="6"/>
      <c r="I149" s="6">
        <f>+I54</f>
        <v>6.6173199040847344</v>
      </c>
      <c r="J149" s="6"/>
      <c r="K149" s="6">
        <f>+K54</f>
        <v>0.30283252276309985</v>
      </c>
      <c r="L149" s="6"/>
      <c r="M149" s="6">
        <f>+M54</f>
        <v>1.9218260758180068</v>
      </c>
      <c r="N149" s="6"/>
      <c r="O149" s="6">
        <f>+O54</f>
        <v>71.431942979069646</v>
      </c>
      <c r="P149" s="6"/>
      <c r="Q149" s="6">
        <f>+Q54</f>
        <v>89.19927519564078</v>
      </c>
      <c r="R149" s="6"/>
      <c r="S149" s="6">
        <f>+S54</f>
        <v>3.0191582665617962</v>
      </c>
      <c r="T149" s="6"/>
      <c r="U149" s="6">
        <f>+U54</f>
        <v>1.5745700610342956</v>
      </c>
      <c r="V149" s="6"/>
      <c r="W149" s="6">
        <f>+W54</f>
        <v>14.359033601715803</v>
      </c>
      <c r="X149" s="6">
        <f>+X54</f>
        <v>523.0337587699737</v>
      </c>
      <c r="AA149" t="s">
        <v>25</v>
      </c>
      <c r="AB149" s="12">
        <f>+E149</f>
        <v>208.63239647269765</v>
      </c>
      <c r="AC149" s="12">
        <f>+G149</f>
        <v>125.97540369058792</v>
      </c>
      <c r="AD149" s="12">
        <f>+I149</f>
        <v>6.6173199040847344</v>
      </c>
      <c r="AE149" s="12">
        <f>+K149</f>
        <v>0.30283252276309985</v>
      </c>
      <c r="AF149" s="12">
        <f>+M149</f>
        <v>1.9218260758180068</v>
      </c>
      <c r="AG149" s="12">
        <f>+O149</f>
        <v>71.431942979069646</v>
      </c>
      <c r="AH149" s="12">
        <f>+Q149</f>
        <v>89.19927519564078</v>
      </c>
      <c r="AI149" s="12">
        <f>+S149</f>
        <v>3.0191582665617962</v>
      </c>
      <c r="AJ149" s="12">
        <f>+U149</f>
        <v>1.5745700610342956</v>
      </c>
      <c r="AK149" s="12">
        <f>+W149</f>
        <v>14.359033601715803</v>
      </c>
      <c r="AL149" s="12">
        <f>+X149</f>
        <v>523.0337587699737</v>
      </c>
      <c r="AM149" s="2">
        <f>+AL149</f>
        <v>523.0337587699737</v>
      </c>
      <c r="AN149" s="3">
        <f>+AL149</f>
        <v>523.0337587699737</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154.02688109428928</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90.897990535402215</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5.3208720178278206</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0.22919617862742878</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1.4812254829111358</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49.362579147216074</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66.247180873402513</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2.4399896264025056</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1.5727177411812305</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13.29436530108406</v>
      </c>
      <c r="X150" s="2">
        <f>0.001*($C73*X73+$C74*X74+$C75*X75+$C76*X76+$C79*X79+$C80*X80+$C81*X81+$C82*X82+$C83*X83+$C84*X84+$C88*X88+$C89*X89+$C92*X92+$C93*X93+$C94*X94+$C95*X95+$C96*X96+$C97*X97+$C101*X101+$C102*X102+$C106*X106+$C107*X107+$C108*X108+$C109*X109+$C110*X110+$C111*X111+$C112*X112+$C113*X113+$N$2*($C117*X117+$C118*X118+$C121*X121+$C122*X122+$C123*X123+$C124*X124+$C125*X125+$C126*X126))</f>
        <v>384.87299799834426</v>
      </c>
      <c r="AA150" t="s">
        <v>26</v>
      </c>
      <c r="AB150" s="12">
        <f t="shared" ref="AB150:AB152" si="195">+E150</f>
        <v>154.02688109428928</v>
      </c>
      <c r="AC150" s="12">
        <f t="shared" ref="AC150:AC152" si="196">+G150</f>
        <v>90.897990535402215</v>
      </c>
      <c r="AD150" s="12">
        <f t="shared" ref="AD150:AD152" si="197">+I150</f>
        <v>5.3208720178278206</v>
      </c>
      <c r="AE150" s="12">
        <f t="shared" ref="AE150:AE152" si="198">+K150</f>
        <v>0.22919617862742878</v>
      </c>
      <c r="AF150" s="12">
        <f t="shared" ref="AF150:AF152" si="199">+M150</f>
        <v>1.4812254829111358</v>
      </c>
      <c r="AG150" s="12">
        <f t="shared" ref="AG150:AG152" si="200">+O150</f>
        <v>49.362579147216074</v>
      </c>
      <c r="AH150" s="12">
        <f t="shared" ref="AH150:AH152" si="201">+Q150</f>
        <v>66.247180873402513</v>
      </c>
      <c r="AI150" s="12">
        <f t="shared" ref="AI150:AI152" si="202">+S150</f>
        <v>2.4399896264025056</v>
      </c>
      <c r="AJ150" s="12">
        <f t="shared" ref="AJ150:AJ152" si="203">+U150</f>
        <v>1.5727177411812305</v>
      </c>
      <c r="AK150" s="12">
        <f t="shared" ref="AK150:AK152" si="204">+W150</f>
        <v>13.29436530108406</v>
      </c>
      <c r="AL150" s="12">
        <f t="shared" ref="AL150:AL152" si="205">+X150</f>
        <v>384.87299799834426</v>
      </c>
      <c r="AM150" s="2">
        <f>+AL150+AO147</f>
        <v>409.36044735695441</v>
      </c>
      <c r="AN150" s="2">
        <f>+AL150+AM147</f>
        <v>433.84789671556462</v>
      </c>
    </row>
    <row r="151" spans="1:41" ht="15.5" x14ac:dyDescent="0.35">
      <c r="A151" t="s">
        <v>35</v>
      </c>
      <c r="E151" s="2">
        <f>+E150-E149</f>
        <v>-54.60551537840837</v>
      </c>
      <c r="F151" s="2"/>
      <c r="G151" s="2">
        <f t="shared" ref="G151:W151" si="206">+G150-G149</f>
        <v>-35.07741315518571</v>
      </c>
      <c r="H151" s="2"/>
      <c r="I151" s="2">
        <f t="shared" ref="I151" si="207">+I150-I149</f>
        <v>-1.2964478862569138</v>
      </c>
      <c r="J151" s="2"/>
      <c r="K151" s="2">
        <f t="shared" ref="K151" si="208">+K150-K149</f>
        <v>-7.3636344135671078E-2</v>
      </c>
      <c r="L151" s="2"/>
      <c r="M151" s="2">
        <f t="shared" si="206"/>
        <v>-0.44060059290687104</v>
      </c>
      <c r="N151" s="2"/>
      <c r="O151" s="2">
        <f t="shared" si="206"/>
        <v>-22.069363831853572</v>
      </c>
      <c r="P151" s="2"/>
      <c r="Q151" s="2">
        <f t="shared" si="206"/>
        <v>-22.952094322238267</v>
      </c>
      <c r="R151" s="2"/>
      <c r="S151" s="2">
        <f t="shared" si="206"/>
        <v>-0.57916864015929059</v>
      </c>
      <c r="T151" s="2"/>
      <c r="U151" s="2">
        <f t="shared" si="206"/>
        <v>-1.8523198530651097E-3</v>
      </c>
      <c r="V151" s="2"/>
      <c r="W151" s="2">
        <f t="shared" si="206"/>
        <v>-1.0646683006317428</v>
      </c>
      <c r="X151" s="3">
        <f>SUM(E151:W151)</f>
        <v>-138.16076077162947</v>
      </c>
      <c r="AA151" t="s">
        <v>27</v>
      </c>
      <c r="AB151" s="12">
        <f t="shared" si="195"/>
        <v>-54.60551537840837</v>
      </c>
      <c r="AC151" s="12">
        <f t="shared" si="196"/>
        <v>-35.07741315518571</v>
      </c>
      <c r="AD151" s="12">
        <f t="shared" si="197"/>
        <v>-1.2964478862569138</v>
      </c>
      <c r="AE151" s="12">
        <f t="shared" si="198"/>
        <v>-7.3636344135671078E-2</v>
      </c>
      <c r="AF151" s="12">
        <f t="shared" si="199"/>
        <v>-0.44060059290687104</v>
      </c>
      <c r="AG151" s="12">
        <f t="shared" si="200"/>
        <v>-22.069363831853572</v>
      </c>
      <c r="AH151" s="12">
        <f t="shared" si="201"/>
        <v>-22.952094322238267</v>
      </c>
      <c r="AI151" s="12">
        <f t="shared" si="202"/>
        <v>-0.57916864015929059</v>
      </c>
      <c r="AJ151" s="12">
        <f t="shared" si="203"/>
        <v>-1.8523198530651097E-3</v>
      </c>
      <c r="AK151" s="12">
        <f t="shared" si="204"/>
        <v>-1.0646683006317428</v>
      </c>
      <c r="AL151" s="12">
        <f t="shared" si="205"/>
        <v>-138.16076077162947</v>
      </c>
      <c r="AM151" s="2">
        <f>+AM150-AM149</f>
        <v>-113.67331141301929</v>
      </c>
      <c r="AN151" s="2">
        <f>+AN150-AN149</f>
        <v>-89.185862054409085</v>
      </c>
    </row>
    <row r="152" spans="1:41" ht="15.5" x14ac:dyDescent="0.35">
      <c r="A152" t="s">
        <v>28</v>
      </c>
      <c r="E152" s="2">
        <f>100*E151/E149</f>
        <v>-26.173075850928182</v>
      </c>
      <c r="F152" s="2"/>
      <c r="G152" s="2">
        <f>100*G151/G149</f>
        <v>-27.844652311129263</v>
      </c>
      <c r="H152" s="2"/>
      <c r="I152" s="2">
        <f>100*I151/I149</f>
        <v>-19.591736610113763</v>
      </c>
      <c r="J152" s="2"/>
      <c r="K152" s="2">
        <f>100*K151/K149</f>
        <v>-24.315863918379531</v>
      </c>
      <c r="L152" s="2"/>
      <c r="M152" s="2">
        <f>100*M151/M149</f>
        <v>-22.926142924735458</v>
      </c>
      <c r="N152" s="2"/>
      <c r="O152" s="2">
        <f>100*O151/O149</f>
        <v>-30.895651037127941</v>
      </c>
      <c r="P152" s="2"/>
      <c r="Q152" s="2">
        <f>100*Q151/Q149</f>
        <v>-25.731256528595594</v>
      </c>
      <c r="R152" s="2"/>
      <c r="S152" s="2">
        <f>100*S151/S149</f>
        <v>-19.183116253751255</v>
      </c>
      <c r="T152" s="2"/>
      <c r="U152" s="2">
        <f>100*U151/U149</f>
        <v>-0.11763972267123936</v>
      </c>
      <c r="V152" s="2"/>
      <c r="W152" s="2">
        <f>100*W151/W149</f>
        <v>-7.4146236450378007</v>
      </c>
      <c r="X152" s="2">
        <f t="shared" ref="X152" si="209">100*X151/X149</f>
        <v>-26.415266405851927</v>
      </c>
      <c r="AA152" t="s">
        <v>28</v>
      </c>
      <c r="AB152" s="6">
        <f t="shared" si="195"/>
        <v>-26.173075850928182</v>
      </c>
      <c r="AC152" s="6">
        <f t="shared" si="196"/>
        <v>-27.844652311129263</v>
      </c>
      <c r="AD152" s="6">
        <f t="shared" si="197"/>
        <v>-19.591736610113763</v>
      </c>
      <c r="AE152" s="6">
        <f t="shared" si="198"/>
        <v>-24.315863918379531</v>
      </c>
      <c r="AF152" s="6">
        <f t="shared" si="199"/>
        <v>-22.926142924735458</v>
      </c>
      <c r="AG152" s="6">
        <f t="shared" si="200"/>
        <v>-30.895651037127941</v>
      </c>
      <c r="AH152" s="6">
        <f t="shared" si="201"/>
        <v>-25.731256528595594</v>
      </c>
      <c r="AI152" s="6">
        <f t="shared" si="202"/>
        <v>-19.183116253751255</v>
      </c>
      <c r="AJ152" s="6">
        <f t="shared" si="203"/>
        <v>-0.11763972267123936</v>
      </c>
      <c r="AK152" s="6">
        <f t="shared" si="204"/>
        <v>-7.4146236450378007</v>
      </c>
      <c r="AL152" s="6">
        <f t="shared" si="205"/>
        <v>-26.415266405851927</v>
      </c>
      <c r="AM152" s="2">
        <f>100*AM151/AM149</f>
        <v>-21.733455920770108</v>
      </c>
      <c r="AN152" s="2">
        <f>100*AN151/AN149</f>
        <v>-17.051645435688283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3FF29-11B3-4284-8905-F9C7F3A6CD7B}">
  <dimension ref="A2:AZ152"/>
  <sheetViews>
    <sheetView zoomScale="50" zoomScaleNormal="50" workbookViewId="0">
      <selection activeCell="O3" sqref="O3"/>
    </sheetView>
  </sheetViews>
  <sheetFormatPr defaultRowHeight="14.5" x14ac:dyDescent="0.35"/>
  <cols>
    <col min="1" max="1" width="69.6328125" customWidth="1"/>
    <col min="27" max="27" width="68.7265625" customWidth="1"/>
  </cols>
  <sheetData>
    <row r="2" spans="1:25" x14ac:dyDescent="0.35">
      <c r="N2">
        <f>+Koko_maa!N1</f>
        <v>0</v>
      </c>
      <c r="O2" t="s">
        <v>186</v>
      </c>
    </row>
    <row r="3" spans="1:25" x14ac:dyDescent="0.35">
      <c r="A3" s="8" t="s">
        <v>64</v>
      </c>
      <c r="O3" t="s">
        <v>304</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72</v>
      </c>
    </row>
    <row r="7" spans="1:25" ht="15.5" x14ac:dyDescent="0.35">
      <c r="A7" s="4" t="s">
        <v>73</v>
      </c>
    </row>
    <row r="8" spans="1:25" ht="15.5" x14ac:dyDescent="0.35">
      <c r="A8" s="4" t="s">
        <v>74</v>
      </c>
    </row>
    <row r="9" spans="1:25" ht="15.5" x14ac:dyDescent="0.35">
      <c r="A9" s="4" t="s">
        <v>75</v>
      </c>
    </row>
    <row r="10" spans="1:25" ht="15.5" x14ac:dyDescent="0.35">
      <c r="A10" s="4" t="s">
        <v>76</v>
      </c>
    </row>
    <row r="11" spans="1:25" ht="15.5" x14ac:dyDescent="0.35">
      <c r="A11" s="4" t="s">
        <v>77</v>
      </c>
    </row>
    <row r="12" spans="1:25" ht="15.5" x14ac:dyDescent="0.35">
      <c r="A12" s="4" t="s">
        <v>78</v>
      </c>
      <c r="F12" s="9"/>
    </row>
    <row r="13" spans="1:25" ht="15.5" x14ac:dyDescent="0.35">
      <c r="A13" s="4" t="s">
        <v>79</v>
      </c>
    </row>
    <row r="14" spans="1:25" ht="15.5" x14ac:dyDescent="0.35">
      <c r="A14" s="22"/>
      <c r="B14" s="24"/>
      <c r="C14" s="24"/>
      <c r="D14" s="24"/>
      <c r="E14" s="22" t="s">
        <v>72</v>
      </c>
      <c r="F14" s="22" t="s">
        <v>73</v>
      </c>
      <c r="G14" s="22" t="s">
        <v>80</v>
      </c>
      <c r="H14" s="22" t="s">
        <v>75</v>
      </c>
      <c r="I14" s="22" t="s">
        <v>76</v>
      </c>
      <c r="J14" s="22" t="s">
        <v>77</v>
      </c>
      <c r="K14" s="22" t="s">
        <v>78</v>
      </c>
      <c r="L14" s="22" t="s">
        <v>79</v>
      </c>
      <c r="M14" s="22" t="s">
        <v>81</v>
      </c>
      <c r="N14" s="22" t="s">
        <v>9</v>
      </c>
      <c r="O14" s="24"/>
    </row>
    <row r="15" spans="1:25" ht="15.5" x14ac:dyDescent="0.35">
      <c r="A15" s="22" t="s">
        <v>82</v>
      </c>
      <c r="B15" s="24"/>
      <c r="C15" s="24"/>
      <c r="D15" s="24"/>
      <c r="E15" s="53">
        <v>19245.7</v>
      </c>
      <c r="F15" s="53">
        <v>15353.399999999991</v>
      </c>
      <c r="G15" s="53">
        <v>39446.999999999993</v>
      </c>
      <c r="H15" s="53">
        <v>6236.1570000000002</v>
      </c>
      <c r="I15" s="53">
        <v>1323</v>
      </c>
      <c r="J15" s="53">
        <v>2275.3339999999998</v>
      </c>
      <c r="K15" s="53">
        <v>1250.6179999999999</v>
      </c>
      <c r="L15" s="53">
        <v>131.19999999999999</v>
      </c>
      <c r="M15" s="53">
        <v>9.3999999999999986</v>
      </c>
      <c r="N15" s="54">
        <v>0</v>
      </c>
      <c r="O15" s="26">
        <v>85271.808999999979</v>
      </c>
      <c r="P15" s="3">
        <f>SUM(E15:N15)</f>
        <v>85271.808999999979</v>
      </c>
    </row>
    <row r="16" spans="1:25" ht="15.5" x14ac:dyDescent="0.35">
      <c r="A16" s="55" t="s">
        <v>65</v>
      </c>
      <c r="B16" s="26"/>
      <c r="C16" s="26"/>
      <c r="D16" s="26"/>
      <c r="E16" s="26">
        <v>13971.350559369332</v>
      </c>
      <c r="F16" s="26">
        <v>11084.438244342755</v>
      </c>
      <c r="G16" s="26">
        <v>10250.788705714329</v>
      </c>
      <c r="H16" s="26">
        <v>2547.8273379655288</v>
      </c>
      <c r="I16" s="26">
        <v>1764.6726815680879</v>
      </c>
      <c r="J16" s="26">
        <v>59170.349999072496</v>
      </c>
      <c r="K16" s="26">
        <v>13794.873507133045</v>
      </c>
      <c r="L16" s="26">
        <v>1216.5595105462853</v>
      </c>
      <c r="M16" s="26">
        <v>158.34571929719431</v>
      </c>
      <c r="N16" s="26">
        <v>1068.294484816171</v>
      </c>
      <c r="O16" s="26">
        <f>SUM(E16:N16)</f>
        <v>115027.50074982524</v>
      </c>
      <c r="P16" s="3">
        <f>SUM(E16:N16)</f>
        <v>115027.50074982524</v>
      </c>
    </row>
    <row r="17" spans="1:22" ht="15.5" x14ac:dyDescent="0.35">
      <c r="A17" s="56" t="s">
        <v>83</v>
      </c>
      <c r="B17" s="26"/>
      <c r="C17" s="26"/>
      <c r="D17" s="26"/>
      <c r="E17" s="26">
        <v>1358.9248455703409</v>
      </c>
      <c r="F17" s="26">
        <v>915.74740203610827</v>
      </c>
      <c r="G17" s="26">
        <v>368.92543463863137</v>
      </c>
      <c r="H17" s="26">
        <v>60.544526212016287</v>
      </c>
      <c r="I17" s="26">
        <v>83.367195103354632</v>
      </c>
      <c r="J17" s="26">
        <v>1681.2713130240056</v>
      </c>
      <c r="K17" s="26">
        <v>615.1172298356696</v>
      </c>
      <c r="L17" s="26">
        <v>28.130786340453351</v>
      </c>
      <c r="M17" s="26">
        <v>13.367420502270278</v>
      </c>
      <c r="N17" s="26">
        <v>108.25705421002951</v>
      </c>
      <c r="O17" s="26">
        <f t="shared" ref="O17:O29" si="0">SUM(E17:N17)</f>
        <v>5233.6532074728793</v>
      </c>
      <c r="P17" s="3">
        <f t="shared" ref="P17:P29" si="1">SUM(E17:N17)</f>
        <v>5233.6532074728793</v>
      </c>
    </row>
    <row r="18" spans="1:22" ht="15.5" x14ac:dyDescent="0.35">
      <c r="A18" s="56" t="s">
        <v>84</v>
      </c>
      <c r="B18" s="26"/>
      <c r="C18" s="26"/>
      <c r="D18" s="26"/>
      <c r="E18" s="26">
        <v>1234.1948127695405</v>
      </c>
      <c r="F18" s="53">
        <v>707.92976328557381</v>
      </c>
      <c r="G18" s="26">
        <v>202.69401314121944</v>
      </c>
      <c r="H18" s="26">
        <v>39.492649597317865</v>
      </c>
      <c r="I18" s="26">
        <v>48.289414666036144</v>
      </c>
      <c r="J18" s="26">
        <v>1196.8290731273262</v>
      </c>
      <c r="K18" s="26">
        <v>485.47711383584897</v>
      </c>
      <c r="L18" s="26">
        <v>18.484380733546651</v>
      </c>
      <c r="M18" s="26">
        <v>9.7218500063122413</v>
      </c>
      <c r="N18" s="26">
        <v>67.111715411110239</v>
      </c>
      <c r="O18" s="26">
        <f t="shared" si="0"/>
        <v>4010.2247865738318</v>
      </c>
      <c r="P18" s="3">
        <f t="shared" si="1"/>
        <v>4010.2247865738318</v>
      </c>
    </row>
    <row r="19" spans="1:22" ht="15.5" x14ac:dyDescent="0.35">
      <c r="A19" s="56" t="s">
        <v>85</v>
      </c>
      <c r="B19" s="26"/>
      <c r="C19" s="26"/>
      <c r="D19" s="26"/>
      <c r="E19" s="26">
        <v>2706.6983194322374</v>
      </c>
      <c r="F19" s="53">
        <v>1521.7169333520046</v>
      </c>
      <c r="G19" s="26">
        <v>298.05831423268188</v>
      </c>
      <c r="H19" s="26">
        <v>57.842129188731029</v>
      </c>
      <c r="I19" s="26">
        <v>171.14951265501387</v>
      </c>
      <c r="J19" s="26">
        <v>1762.8106738682097</v>
      </c>
      <c r="K19" s="26">
        <v>898.48147076948169</v>
      </c>
      <c r="L19" s="26">
        <v>26.441009044052564</v>
      </c>
      <c r="M19" s="26">
        <v>12.750454888654977</v>
      </c>
      <c r="N19" s="26">
        <v>78.608926139006584</v>
      </c>
      <c r="O19" s="26">
        <f t="shared" si="0"/>
        <v>7534.5577435700725</v>
      </c>
      <c r="P19" s="3">
        <f t="shared" si="1"/>
        <v>7534.5577435700725</v>
      </c>
      <c r="R19" s="3">
        <f>+P19-7168</f>
        <v>366.55774357007249</v>
      </c>
    </row>
    <row r="20" spans="1:22" ht="15.5" x14ac:dyDescent="0.35">
      <c r="A20" s="55" t="s">
        <v>66</v>
      </c>
      <c r="B20" s="26"/>
      <c r="C20" s="26"/>
      <c r="D20" s="26"/>
      <c r="E20" s="26">
        <f>E17*$N$2+E18+E19</f>
        <v>3940.8931322017779</v>
      </c>
      <c r="F20" s="26">
        <f t="shared" ref="F20:O20" si="2">F17*$N$2+F18+F19</f>
        <v>2229.6466966375783</v>
      </c>
      <c r="G20" s="26">
        <f t="shared" si="2"/>
        <v>500.75232737390132</v>
      </c>
      <c r="H20" s="26">
        <f t="shared" si="2"/>
        <v>97.334778786048901</v>
      </c>
      <c r="I20" s="26">
        <f t="shared" si="2"/>
        <v>219.43892732105002</v>
      </c>
      <c r="J20" s="26">
        <f t="shared" si="2"/>
        <v>2959.6397469955359</v>
      </c>
      <c r="K20" s="26">
        <f t="shared" si="2"/>
        <v>1383.9585846053305</v>
      </c>
      <c r="L20" s="26">
        <f t="shared" si="2"/>
        <v>44.925389777599214</v>
      </c>
      <c r="M20" s="26">
        <f t="shared" si="2"/>
        <v>22.472304894967216</v>
      </c>
      <c r="N20" s="26">
        <f t="shared" si="2"/>
        <v>145.72064155011682</v>
      </c>
      <c r="O20" s="26">
        <f t="shared" si="2"/>
        <v>11544.782530143904</v>
      </c>
      <c r="P20" s="3">
        <f t="shared" si="1"/>
        <v>11544.782530143908</v>
      </c>
    </row>
    <row r="21" spans="1:22" ht="15.5" x14ac:dyDescent="0.35">
      <c r="A21" s="55" t="s">
        <v>67</v>
      </c>
      <c r="B21" s="26"/>
      <c r="C21" s="26"/>
      <c r="D21" s="26"/>
      <c r="E21" s="26">
        <v>1521.7752100244538</v>
      </c>
      <c r="F21" s="26">
        <v>753.46478272862873</v>
      </c>
      <c r="G21" s="26">
        <v>394.05569037281953</v>
      </c>
      <c r="H21" s="26">
        <v>79.778868130822786</v>
      </c>
      <c r="I21" s="26">
        <v>33.94772593475075</v>
      </c>
      <c r="J21" s="26">
        <v>1814.8567033173038</v>
      </c>
      <c r="K21" s="26">
        <v>547.57220492406054</v>
      </c>
      <c r="L21" s="26">
        <v>16.825666046904555</v>
      </c>
      <c r="M21" s="26">
        <v>1.6313611175244764</v>
      </c>
      <c r="N21" s="26">
        <v>0</v>
      </c>
      <c r="O21" s="26">
        <f t="shared" si="0"/>
        <v>5163.9082125972682</v>
      </c>
      <c r="P21" s="3">
        <f t="shared" si="1"/>
        <v>5163.9082125972682</v>
      </c>
      <c r="T21">
        <v>12</v>
      </c>
      <c r="U21">
        <v>270</v>
      </c>
      <c r="V21">
        <f>+T21*U21</f>
        <v>3240</v>
      </c>
    </row>
    <row r="22" spans="1:22" ht="15.5" x14ac:dyDescent="0.35">
      <c r="A22" s="55" t="s">
        <v>68</v>
      </c>
      <c r="B22" s="26"/>
      <c r="C22" s="26"/>
      <c r="D22" s="26"/>
      <c r="E22" s="26">
        <v>2353.0160315620019</v>
      </c>
      <c r="F22" s="26">
        <v>1417.4234973703471</v>
      </c>
      <c r="G22" s="26">
        <v>70.023442734564981</v>
      </c>
      <c r="H22" s="26">
        <v>10.659466029248957</v>
      </c>
      <c r="I22" s="26">
        <v>174.22127331100171</v>
      </c>
      <c r="J22" s="26">
        <v>934.23855566254451</v>
      </c>
      <c r="K22" s="26">
        <v>754.83529863150579</v>
      </c>
      <c r="L22" s="26">
        <v>24.778751538127946</v>
      </c>
      <c r="M22" s="26">
        <v>12.380092441553401</v>
      </c>
      <c r="N22" s="26">
        <v>0</v>
      </c>
      <c r="O22" s="26">
        <f t="shared" si="0"/>
        <v>5751.5764092808968</v>
      </c>
      <c r="P22" s="3">
        <f t="shared" si="1"/>
        <v>5751.5764092808968</v>
      </c>
    </row>
    <row r="23" spans="1:22" ht="15.5" x14ac:dyDescent="0.35">
      <c r="A23" s="55" t="s">
        <v>86</v>
      </c>
      <c r="B23" s="26"/>
      <c r="C23" s="26"/>
      <c r="D23" s="26"/>
      <c r="E23" s="26">
        <v>48.958648115760525</v>
      </c>
      <c r="F23" s="26">
        <v>33.278725676107662</v>
      </c>
      <c r="G23" s="26">
        <v>34.789405866812842</v>
      </c>
      <c r="H23" s="26">
        <v>5.0903802609188604</v>
      </c>
      <c r="I23" s="26">
        <v>4.3835196030754755</v>
      </c>
      <c r="J23" s="26">
        <v>171.50722733570802</v>
      </c>
      <c r="K23" s="26">
        <v>61.168497326348856</v>
      </c>
      <c r="L23" s="26">
        <v>2.3315477271909986</v>
      </c>
      <c r="M23" s="26">
        <v>2.479236745447805</v>
      </c>
      <c r="N23" s="26">
        <v>0</v>
      </c>
      <c r="O23" s="26">
        <f t="shared" si="0"/>
        <v>363.98718865737101</v>
      </c>
      <c r="P23" s="3">
        <f t="shared" si="1"/>
        <v>363.98718865737101</v>
      </c>
    </row>
    <row r="24" spans="1:22" ht="15.5" x14ac:dyDescent="0.35">
      <c r="A24" s="57" t="s">
        <v>87</v>
      </c>
      <c r="B24" s="27"/>
      <c r="C24" s="27"/>
      <c r="D24" s="27"/>
      <c r="E24" s="27">
        <f>E26/E19*100</f>
        <v>26.44959051378018</v>
      </c>
      <c r="F24" s="27">
        <f t="shared" ref="F24:O24" si="3">F26/F19*100</f>
        <v>30.344499451861562</v>
      </c>
      <c r="G24" s="27">
        <f t="shared" si="3"/>
        <v>12.325658172914597</v>
      </c>
      <c r="H24" s="27">
        <f t="shared" si="3"/>
        <v>19.751754578939444</v>
      </c>
      <c r="I24" s="27">
        <f t="shared" si="3"/>
        <v>30.38013984952952</v>
      </c>
      <c r="J24" s="27">
        <f t="shared" si="3"/>
        <v>23.675877546695485</v>
      </c>
      <c r="K24" s="27">
        <f t="shared" si="3"/>
        <v>29.441196417844274</v>
      </c>
      <c r="L24" s="27">
        <f t="shared" si="3"/>
        <v>30.931363585789402</v>
      </c>
      <c r="M24" s="27">
        <f t="shared" si="3"/>
        <v>0</v>
      </c>
      <c r="N24" s="27">
        <f t="shared" si="3"/>
        <v>27.062475105156686</v>
      </c>
      <c r="O24" s="27">
        <f t="shared" si="3"/>
        <v>26.400522746250378</v>
      </c>
    </row>
    <row r="25" spans="1:22" ht="15.5" x14ac:dyDescent="0.35">
      <c r="A25" s="22" t="s">
        <v>88</v>
      </c>
      <c r="B25" s="24"/>
      <c r="C25" s="24"/>
      <c r="D25" s="24"/>
      <c r="E25" s="26">
        <v>1869.285952217148</v>
      </c>
      <c r="F25" s="26">
        <v>1185.0339378568115</v>
      </c>
      <c r="G25" s="26">
        <v>229.41193964716322</v>
      </c>
      <c r="H25" s="26">
        <v>46.290364366777823</v>
      </c>
      <c r="I25" s="26">
        <v>152.28375006819445</v>
      </c>
      <c r="J25" s="26">
        <v>1368.7984326261108</v>
      </c>
      <c r="K25" s="26">
        <v>682.1748444025468</v>
      </c>
      <c r="L25" s="26">
        <v>36.78145772457853</v>
      </c>
      <c r="M25" s="26">
        <v>0</v>
      </c>
      <c r="N25" s="26">
        <v>56.652139327246005</v>
      </c>
      <c r="O25" s="26">
        <f t="shared" si="0"/>
        <v>5626.7128182365768</v>
      </c>
      <c r="P25" s="3">
        <f t="shared" si="1"/>
        <v>5626.7128182365768</v>
      </c>
    </row>
    <row r="26" spans="1:22" ht="15.5" x14ac:dyDescent="0.35">
      <c r="A26" s="22" t="s">
        <v>89</v>
      </c>
      <c r="B26" s="24"/>
      <c r="C26" s="24"/>
      <c r="D26" s="24"/>
      <c r="E26" s="26">
        <v>715.91062193319669</v>
      </c>
      <c r="F26" s="26">
        <v>461.75738649988358</v>
      </c>
      <c r="G26" s="26">
        <v>36.737648968272026</v>
      </c>
      <c r="H26" s="26">
        <v>11.424835400591251</v>
      </c>
      <c r="I26" s="26">
        <v>51.995461296381436</v>
      </c>
      <c r="J26" s="26">
        <v>417.36089652511487</v>
      </c>
      <c r="K26" s="26">
        <v>264.52369458717919</v>
      </c>
      <c r="L26" s="26">
        <v>8.1785646431673573</v>
      </c>
      <c r="M26" s="26">
        <v>0</v>
      </c>
      <c r="N26" s="26">
        <v>21.273521066799663</v>
      </c>
      <c r="O26" s="26">
        <f t="shared" si="0"/>
        <v>1989.162630920586</v>
      </c>
      <c r="P26" s="3">
        <f t="shared" si="1"/>
        <v>1989.162630920586</v>
      </c>
      <c r="Q26" s="3">
        <f>0.9*O25-O26</f>
        <v>3074.8789054923336</v>
      </c>
      <c r="R26" s="3">
        <f>+X60</f>
        <v>1985.184305658745</v>
      </c>
      <c r="S26" s="3">
        <f>0.9*O25-R26</f>
        <v>3078.8572307541745</v>
      </c>
    </row>
    <row r="27" spans="1:22" ht="15.5" x14ac:dyDescent="0.35">
      <c r="A27" s="22" t="s">
        <v>90</v>
      </c>
      <c r="B27" s="24"/>
      <c r="C27" s="24"/>
      <c r="D27" s="24"/>
      <c r="E27" s="26">
        <f>E19-E26</f>
        <v>1990.7876974990409</v>
      </c>
      <c r="F27" s="26">
        <f t="shared" ref="F27:M27" si="4">F19-F26</f>
        <v>1059.9595468521211</v>
      </c>
      <c r="G27" s="26">
        <f t="shared" si="4"/>
        <v>261.32066526440985</v>
      </c>
      <c r="H27" s="26">
        <f t="shared" si="4"/>
        <v>46.41729378813978</v>
      </c>
      <c r="I27" s="26">
        <f t="shared" si="4"/>
        <v>119.15405135863243</v>
      </c>
      <c r="J27" s="26">
        <f t="shared" si="4"/>
        <v>1345.4497773430949</v>
      </c>
      <c r="K27" s="26">
        <f t="shared" si="4"/>
        <v>633.9577761823025</v>
      </c>
      <c r="L27" s="26">
        <f t="shared" si="4"/>
        <v>18.262444400885208</v>
      </c>
      <c r="M27" s="26">
        <f t="shared" si="4"/>
        <v>12.750454888654977</v>
      </c>
      <c r="N27" s="26"/>
      <c r="O27" s="26">
        <f t="shared" si="0"/>
        <v>5488.0597075772812</v>
      </c>
      <c r="P27" s="3">
        <f t="shared" si="1"/>
        <v>5488.0597075772812</v>
      </c>
    </row>
    <row r="28" spans="1:22" ht="15.5" x14ac:dyDescent="0.35">
      <c r="A28" s="55" t="s">
        <v>91</v>
      </c>
      <c r="B28" s="26"/>
      <c r="C28" s="26"/>
      <c r="D28" s="26"/>
      <c r="E28" s="26">
        <v>110.2</v>
      </c>
      <c r="F28" s="26">
        <v>65.8</v>
      </c>
      <c r="G28" s="26">
        <v>20.6</v>
      </c>
      <c r="H28" s="26">
        <v>2.2999999999999998</v>
      </c>
      <c r="I28" s="26">
        <v>1.1000000000000001</v>
      </c>
      <c r="J28" s="26">
        <v>169.7</v>
      </c>
      <c r="K28" s="26">
        <v>119.4</v>
      </c>
      <c r="L28" s="26">
        <v>0.5</v>
      </c>
      <c r="M28" s="26">
        <v>0</v>
      </c>
      <c r="N28" s="26">
        <v>4.8</v>
      </c>
      <c r="O28" s="26">
        <f t="shared" si="0"/>
        <v>494.40000000000003</v>
      </c>
      <c r="P28" s="3">
        <f t="shared" si="1"/>
        <v>494.40000000000003</v>
      </c>
    </row>
    <row r="29" spans="1:22" ht="15.5" x14ac:dyDescent="0.35">
      <c r="A29" s="22" t="s">
        <v>92</v>
      </c>
      <c r="B29" s="24"/>
      <c r="C29" s="24"/>
      <c r="D29" s="24"/>
      <c r="E29" s="26">
        <v>2598.4789332956616</v>
      </c>
      <c r="F29" s="26">
        <v>1444.4762428486781</v>
      </c>
      <c r="G29" s="26">
        <v>183.32599018998158</v>
      </c>
      <c r="H29" s="26">
        <v>48.177529372102974</v>
      </c>
      <c r="I29" s="26">
        <v>63.148794254631341</v>
      </c>
      <c r="J29" s="26">
        <v>1468.8440480095833</v>
      </c>
      <c r="K29" s="26">
        <v>701.52401506293938</v>
      </c>
      <c r="L29" s="26">
        <v>28.611584429672376</v>
      </c>
      <c r="M29" s="26">
        <v>0</v>
      </c>
      <c r="N29" s="26">
        <v>94.427205553640007</v>
      </c>
      <c r="O29" s="26">
        <f t="shared" si="0"/>
        <v>6631.0143430168919</v>
      </c>
      <c r="P29" s="3">
        <f t="shared" si="1"/>
        <v>6631.0143430168919</v>
      </c>
    </row>
    <row r="30" spans="1:22" ht="15.5" x14ac:dyDescent="0.35">
      <c r="A30" s="4"/>
      <c r="E30" s="9"/>
      <c r="F30" s="9"/>
      <c r="G30" s="9"/>
      <c r="H30" s="9"/>
      <c r="I30" s="9"/>
      <c r="J30" s="9"/>
      <c r="K30" s="9"/>
      <c r="L30" s="9"/>
      <c r="M30" s="9"/>
      <c r="N30" s="9"/>
    </row>
    <row r="31" spans="1:22" ht="15.5" x14ac:dyDescent="0.35">
      <c r="A31" s="4" t="s">
        <v>93</v>
      </c>
      <c r="E31" s="4"/>
      <c r="F31" s="4"/>
    </row>
    <row r="32" spans="1:22" ht="15.5" x14ac:dyDescent="0.35">
      <c r="A32" s="4" t="s">
        <v>250</v>
      </c>
      <c r="E32" t="s">
        <v>95</v>
      </c>
      <c r="G32" t="s">
        <v>95</v>
      </c>
      <c r="I32" t="s">
        <v>95</v>
      </c>
      <c r="K32" t="s">
        <v>95</v>
      </c>
      <c r="M32" t="s">
        <v>95</v>
      </c>
      <c r="O32" t="s">
        <v>95</v>
      </c>
      <c r="Q32" t="s">
        <v>95</v>
      </c>
      <c r="S32" t="s">
        <v>95</v>
      </c>
    </row>
    <row r="33" spans="1:39" ht="23.5" x14ac:dyDescent="0.55000000000000004">
      <c r="A33" s="14" t="s">
        <v>64</v>
      </c>
      <c r="E33" s="4" t="s">
        <v>72</v>
      </c>
      <c r="F33" s="4"/>
      <c r="G33" s="4" t="s">
        <v>73</v>
      </c>
      <c r="H33" s="4"/>
      <c r="I33" s="4" t="s">
        <v>80</v>
      </c>
      <c r="J33" s="4"/>
      <c r="K33" s="4" t="s">
        <v>75</v>
      </c>
      <c r="L33" s="4"/>
      <c r="M33" s="4" t="s">
        <v>76</v>
      </c>
      <c r="N33" s="4"/>
      <c r="O33" s="4" t="s">
        <v>77</v>
      </c>
      <c r="P33" s="4"/>
      <c r="Q33" s="4" t="s">
        <v>78</v>
      </c>
      <c r="R33" s="4"/>
      <c r="S33" s="4" t="s">
        <v>79</v>
      </c>
      <c r="T33" s="4"/>
      <c r="U33" s="4" t="s">
        <v>81</v>
      </c>
      <c r="V33" s="4"/>
      <c r="W33" s="4" t="s">
        <v>9</v>
      </c>
      <c r="X33" s="4" t="s">
        <v>10</v>
      </c>
      <c r="AB33" s="4" t="s">
        <v>0</v>
      </c>
      <c r="AC33" s="4" t="s">
        <v>1</v>
      </c>
      <c r="AD33" s="4" t="s">
        <v>2</v>
      </c>
      <c r="AE33" s="4" t="s">
        <v>3</v>
      </c>
      <c r="AF33" s="4" t="s">
        <v>4</v>
      </c>
      <c r="AG33" s="4" t="s">
        <v>5</v>
      </c>
      <c r="AH33" s="4" t="s">
        <v>6</v>
      </c>
      <c r="AI33" s="4" t="s">
        <v>79</v>
      </c>
      <c r="AJ33" s="4" t="s">
        <v>81</v>
      </c>
      <c r="AK33" s="4" t="s">
        <v>9</v>
      </c>
      <c r="AL33" s="4" t="s">
        <v>10</v>
      </c>
    </row>
    <row r="34" spans="1:39" ht="23.5" x14ac:dyDescent="0.55000000000000004">
      <c r="A34" s="14" t="s">
        <v>96</v>
      </c>
      <c r="E34" s="9">
        <f>+E15</f>
        <v>19245.7</v>
      </c>
      <c r="F34" s="9"/>
      <c r="G34" s="9">
        <f>+F15</f>
        <v>15353.399999999991</v>
      </c>
      <c r="H34" s="9"/>
      <c r="I34" s="10">
        <f>+G15</f>
        <v>39446.999999999993</v>
      </c>
      <c r="J34" s="9"/>
      <c r="K34" s="10">
        <f>+H15</f>
        <v>6236.1570000000002</v>
      </c>
      <c r="L34" s="9"/>
      <c r="M34" s="9">
        <f>+I15</f>
        <v>1323</v>
      </c>
      <c r="N34" s="9"/>
      <c r="O34" s="9">
        <f>+J15</f>
        <v>2275.3339999999998</v>
      </c>
      <c r="P34" s="9"/>
      <c r="Q34" s="9">
        <f>+K15</f>
        <v>1250.6179999999999</v>
      </c>
      <c r="R34" s="9"/>
      <c r="S34" s="9">
        <f>+L15</f>
        <v>131.19999999999999</v>
      </c>
      <c r="T34" s="9"/>
      <c r="U34" s="9">
        <f>+M15</f>
        <v>9.3999999999999986</v>
      </c>
      <c r="V34" s="9"/>
      <c r="W34" s="9">
        <f>+N15</f>
        <v>0</v>
      </c>
      <c r="X34">
        <f>SUM(E34:U34)</f>
        <v>85271.808999999979</v>
      </c>
      <c r="Y34" t="s">
        <v>97</v>
      </c>
      <c r="AA34" t="s">
        <v>98</v>
      </c>
      <c r="AB34" s="3">
        <f t="shared" ref="AB34:AB52" si="5">+E34</f>
        <v>19245.7</v>
      </c>
      <c r="AC34" s="2">
        <f t="shared" ref="AC34:AC52" si="6">+G34</f>
        <v>15353.399999999991</v>
      </c>
      <c r="AD34" s="3">
        <f t="shared" ref="AD34:AD52" si="7">+I34</f>
        <v>39446.999999999993</v>
      </c>
      <c r="AE34" s="3">
        <f t="shared" ref="AE34:AE52" si="8">+K34</f>
        <v>6236.1570000000002</v>
      </c>
      <c r="AF34" s="3">
        <f t="shared" ref="AF34:AF52" si="9">+M34</f>
        <v>1323</v>
      </c>
      <c r="AG34" s="3">
        <f t="shared" ref="AG34:AG52" si="10">+O34</f>
        <v>2275.3339999999998</v>
      </c>
      <c r="AH34" s="3">
        <f t="shared" ref="AH34:AH52" si="11">+Q34</f>
        <v>1250.6179999999999</v>
      </c>
      <c r="AI34" s="2">
        <f t="shared" ref="AI34:AI52" si="12">+S34</f>
        <v>131.19999999999999</v>
      </c>
      <c r="AJ34">
        <f t="shared" ref="AJ34:AJ52" si="13">+U34</f>
        <v>9.3999999999999986</v>
      </c>
      <c r="AK34">
        <f t="shared" ref="AK34:AK52" si="14">+W34</f>
        <v>0</v>
      </c>
      <c r="AL34" s="3">
        <f>SUM(AB34:AK34)</f>
        <v>85271.808999999979</v>
      </c>
      <c r="AM34" t="s">
        <v>98</v>
      </c>
    </row>
    <row r="35" spans="1:39" ht="23.5" x14ac:dyDescent="0.55000000000000004">
      <c r="A35" s="14" t="s">
        <v>99</v>
      </c>
      <c r="E35" s="15">
        <f>+E34/E36</f>
        <v>1.0744438458626135</v>
      </c>
      <c r="F35" s="15"/>
      <c r="G35" s="15">
        <f>+G34/G36</f>
        <v>1.153169749784509</v>
      </c>
      <c r="H35" s="15"/>
      <c r="I35" s="15">
        <f>+I34/I36</f>
        <v>3.6689624193034769</v>
      </c>
      <c r="J35" s="15"/>
      <c r="K35" s="15">
        <f>+K34/K36</f>
        <v>2.3575708122035204</v>
      </c>
      <c r="L35" s="15"/>
      <c r="M35" s="15">
        <f>+M34/M36</f>
        <v>0.66679716709117975</v>
      </c>
      <c r="N35" s="15"/>
      <c r="O35" s="15">
        <f>+O34/O36</f>
        <v>3.6622153155014756E-2</v>
      </c>
      <c r="P35" s="15"/>
      <c r="Q35" s="15">
        <f>+Q34/Q36</f>
        <v>8.239224154015734E-2</v>
      </c>
      <c r="R35" s="15"/>
      <c r="S35" s="15">
        <f>+S34/S36</f>
        <v>0.10400441572175344</v>
      </c>
      <c r="T35" s="15"/>
      <c r="U35" s="15">
        <f>+U34/U36</f>
        <v>5.1985967892284324E-2</v>
      </c>
      <c r="V35" s="15"/>
      <c r="W35" s="15">
        <f>+W34/W36</f>
        <v>0</v>
      </c>
      <c r="X35" s="4"/>
      <c r="AA35" t="s">
        <v>100</v>
      </c>
      <c r="AB35" s="1">
        <f t="shared" si="5"/>
        <v>1.0744438458626135</v>
      </c>
      <c r="AC35" s="1">
        <f t="shared" si="6"/>
        <v>1.153169749784509</v>
      </c>
      <c r="AD35" s="1">
        <f t="shared" si="7"/>
        <v>3.6689624193034769</v>
      </c>
      <c r="AE35" s="1">
        <f t="shared" si="8"/>
        <v>2.3575708122035204</v>
      </c>
      <c r="AF35" s="1">
        <f t="shared" si="9"/>
        <v>0.66679716709117975</v>
      </c>
      <c r="AG35" s="1">
        <f t="shared" si="10"/>
        <v>3.6622153155014756E-2</v>
      </c>
      <c r="AH35" s="1">
        <f t="shared" si="11"/>
        <v>8.239224154015734E-2</v>
      </c>
      <c r="AI35" s="1">
        <f t="shared" si="12"/>
        <v>0.10400441572175344</v>
      </c>
      <c r="AJ35" s="1">
        <f t="shared" si="13"/>
        <v>5.1985967892284324E-2</v>
      </c>
      <c r="AK35" s="1">
        <f t="shared" si="14"/>
        <v>0</v>
      </c>
      <c r="AL35" s="1">
        <f>+AL34/AL36</f>
        <v>0.67370048789737524</v>
      </c>
      <c r="AM35" t="s">
        <v>100</v>
      </c>
    </row>
    <row r="36" spans="1:39" ht="23.5" x14ac:dyDescent="0.55000000000000004">
      <c r="A36" s="14" t="s">
        <v>101</v>
      </c>
      <c r="E36" s="11">
        <f>+E37+E42</f>
        <v>17912.243691571108</v>
      </c>
      <c r="F36" s="11"/>
      <c r="G36" s="11">
        <f>+G37+G42</f>
        <v>13314.084940980334</v>
      </c>
      <c r="H36" s="11"/>
      <c r="I36" s="11">
        <f>+I37+I42</f>
        <v>10751.54103308823</v>
      </c>
      <c r="J36" s="11"/>
      <c r="K36" s="11">
        <f>+K37+K42</f>
        <v>2645.1621167515777</v>
      </c>
      <c r="L36" s="11"/>
      <c r="M36" s="11">
        <f>+M37+M42</f>
        <v>1984.1116088891379</v>
      </c>
      <c r="N36" s="11"/>
      <c r="O36" s="11">
        <f>+O37+O42</f>
        <v>62129.989746068029</v>
      </c>
      <c r="P36" s="11"/>
      <c r="Q36" s="11">
        <f>+Q37+Q42</f>
        <v>15178.832091738375</v>
      </c>
      <c r="R36" s="11"/>
      <c r="S36" s="11">
        <f>+S37+S42</f>
        <v>1261.4849003238846</v>
      </c>
      <c r="T36" s="11"/>
      <c r="U36" s="11">
        <f>+U37+U42</f>
        <v>180.81802419216152</v>
      </c>
      <c r="V36" s="11"/>
      <c r="W36" s="11">
        <f>+W37+W42</f>
        <v>1214.0151263662879</v>
      </c>
      <c r="X36" s="11">
        <f>+W36+U36+S36+Q36+O36+M36+K36+I36+G36+E36</f>
        <v>126572.28327996915</v>
      </c>
      <c r="AA36" t="s">
        <v>101</v>
      </c>
      <c r="AB36" s="3">
        <f t="shared" si="5"/>
        <v>17912.243691571108</v>
      </c>
      <c r="AC36" s="3">
        <f t="shared" si="6"/>
        <v>13314.084940980334</v>
      </c>
      <c r="AD36" s="3">
        <f t="shared" si="7"/>
        <v>10751.54103308823</v>
      </c>
      <c r="AE36" s="3">
        <f t="shared" si="8"/>
        <v>2645.1621167515777</v>
      </c>
      <c r="AF36" s="3">
        <f t="shared" si="9"/>
        <v>1984.1116088891379</v>
      </c>
      <c r="AG36" s="3">
        <f t="shared" si="10"/>
        <v>62129.989746068029</v>
      </c>
      <c r="AH36" s="3">
        <f t="shared" si="11"/>
        <v>15178.832091738375</v>
      </c>
      <c r="AI36" s="3">
        <f t="shared" si="12"/>
        <v>1261.4849003238846</v>
      </c>
      <c r="AJ36" s="3">
        <f t="shared" si="13"/>
        <v>180.81802419216152</v>
      </c>
      <c r="AK36" s="3">
        <f t="shared" si="14"/>
        <v>1214.0151263662879</v>
      </c>
      <c r="AL36" s="3">
        <f>SUM(AB36:AK36)</f>
        <v>126572.28327996911</v>
      </c>
      <c r="AM36" t="s">
        <v>101</v>
      </c>
    </row>
    <row r="37" spans="1:39" ht="15.5" x14ac:dyDescent="0.35">
      <c r="A37" s="4" t="s">
        <v>65</v>
      </c>
      <c r="E37" s="3">
        <f>+E16</f>
        <v>13971.350559369332</v>
      </c>
      <c r="F37" s="3"/>
      <c r="G37" s="3">
        <f>+F16</f>
        <v>11084.438244342755</v>
      </c>
      <c r="H37" s="3"/>
      <c r="I37" s="3">
        <f>+G16</f>
        <v>10250.788705714329</v>
      </c>
      <c r="J37" s="3"/>
      <c r="K37" s="3">
        <f>+H16</f>
        <v>2547.8273379655288</v>
      </c>
      <c r="L37" s="3"/>
      <c r="M37" s="3">
        <f>+I16</f>
        <v>1764.6726815680879</v>
      </c>
      <c r="N37" s="3"/>
      <c r="O37" s="3">
        <f>+J16</f>
        <v>59170.349999072496</v>
      </c>
      <c r="P37" s="3"/>
      <c r="Q37" s="3">
        <f>+K16</f>
        <v>13794.873507133045</v>
      </c>
      <c r="R37" s="3"/>
      <c r="S37" s="3">
        <f>+L16</f>
        <v>1216.5595105462853</v>
      </c>
      <c r="T37" s="3"/>
      <c r="U37" s="3">
        <f>+M16</f>
        <v>158.34571929719431</v>
      </c>
      <c r="V37" s="3"/>
      <c r="W37" s="3">
        <f>+N16</f>
        <v>1068.294484816171</v>
      </c>
      <c r="X37" s="11">
        <f>+W37+U37+S37+Q37+O37+M37+K37+I37+G37+E37</f>
        <v>115027.50074982522</v>
      </c>
      <c r="AA37" s="4" t="s">
        <v>65</v>
      </c>
      <c r="AB37" s="3">
        <f t="shared" si="5"/>
        <v>13971.350559369332</v>
      </c>
      <c r="AC37" s="3">
        <f t="shared" si="6"/>
        <v>11084.438244342755</v>
      </c>
      <c r="AD37" s="3">
        <f t="shared" si="7"/>
        <v>10250.788705714329</v>
      </c>
      <c r="AE37" s="3">
        <f t="shared" si="8"/>
        <v>2547.8273379655288</v>
      </c>
      <c r="AF37" s="3">
        <f t="shared" si="9"/>
        <v>1764.6726815680879</v>
      </c>
      <c r="AG37" s="3">
        <f t="shared" si="10"/>
        <v>59170.349999072496</v>
      </c>
      <c r="AH37" s="3">
        <f t="shared" si="11"/>
        <v>13794.873507133045</v>
      </c>
      <c r="AI37" s="3">
        <f t="shared" si="12"/>
        <v>1216.5595105462853</v>
      </c>
      <c r="AJ37" s="3">
        <f t="shared" si="13"/>
        <v>158.34571929719431</v>
      </c>
      <c r="AK37" s="3">
        <f t="shared" si="14"/>
        <v>1068.294484816171</v>
      </c>
      <c r="AL37" s="3">
        <f>SUM(AB37:AK37)</f>
        <v>115027.50074982524</v>
      </c>
      <c r="AM37" s="4" t="s">
        <v>65</v>
      </c>
    </row>
    <row r="38" spans="1:39" ht="15.5" x14ac:dyDescent="0.35">
      <c r="A38" s="4" t="s">
        <v>102</v>
      </c>
      <c r="E38" s="16">
        <f>+E37/E36</f>
        <v>0.77998886124711297</v>
      </c>
      <c r="G38" s="16">
        <f>+G37/G36</f>
        <v>0.83253473997489702</v>
      </c>
      <c r="I38" s="16">
        <f>+I37/I36</f>
        <v>0.95342506475743161</v>
      </c>
      <c r="K38" s="16">
        <f>+K37/K36</f>
        <v>0.96320271707747651</v>
      </c>
      <c r="M38" s="16">
        <f>+M37/M36</f>
        <v>0.88940192359243886</v>
      </c>
      <c r="O38" s="16">
        <f>+O37/O36</f>
        <v>0.95236374963054238</v>
      </c>
      <c r="Q38" s="16">
        <f>+Q37/Q36</f>
        <v>0.90882311786302716</v>
      </c>
      <c r="S38" s="16">
        <f>+S37/S36</f>
        <v>0.9643868985145484</v>
      </c>
      <c r="U38" s="16">
        <f>+U37/U36</f>
        <v>0.87571866800687348</v>
      </c>
      <c r="W38" s="16">
        <f>+W37/W36</f>
        <v>0.87996801820231141</v>
      </c>
      <c r="X38" s="16">
        <f>+X37/X36</f>
        <v>0.90878901580207994</v>
      </c>
      <c r="AA38" s="4" t="s">
        <v>102</v>
      </c>
      <c r="AB38" s="17">
        <f t="shared" si="5"/>
        <v>0.77998886124711297</v>
      </c>
      <c r="AC38" s="17">
        <f t="shared" si="6"/>
        <v>0.83253473997489702</v>
      </c>
      <c r="AD38" s="16">
        <f t="shared" si="7"/>
        <v>0.95342506475743161</v>
      </c>
      <c r="AE38" s="16">
        <f t="shared" si="8"/>
        <v>0.96320271707747651</v>
      </c>
      <c r="AF38" s="17">
        <f t="shared" si="9"/>
        <v>0.88940192359243886</v>
      </c>
      <c r="AG38" s="17">
        <f t="shared" si="10"/>
        <v>0.95236374963054238</v>
      </c>
      <c r="AH38" s="17">
        <f t="shared" si="11"/>
        <v>0.90882311786302716</v>
      </c>
      <c r="AI38" s="17">
        <f t="shared" si="12"/>
        <v>0.9643868985145484</v>
      </c>
      <c r="AJ38" s="17">
        <f t="shared" si="13"/>
        <v>0.87571866800687348</v>
      </c>
      <c r="AK38" s="17">
        <f t="shared" si="14"/>
        <v>0.87996801820231141</v>
      </c>
      <c r="AL38" s="17">
        <f>+X38</f>
        <v>0.90878901580207994</v>
      </c>
      <c r="AM38" s="4" t="s">
        <v>102</v>
      </c>
    </row>
    <row r="39" spans="1:39" ht="15.5" x14ac:dyDescent="0.35">
      <c r="A39" s="5" t="s">
        <v>103</v>
      </c>
      <c r="E39" s="3">
        <f>+E17</f>
        <v>1358.9248455703409</v>
      </c>
      <c r="F39" s="3"/>
      <c r="G39" s="3">
        <f>+F17</f>
        <v>915.74740203610827</v>
      </c>
      <c r="H39" s="3"/>
      <c r="I39" s="3">
        <f>+G17</f>
        <v>368.92543463863137</v>
      </c>
      <c r="J39" s="3"/>
      <c r="K39" s="3">
        <f>+H17</f>
        <v>60.544526212016287</v>
      </c>
      <c r="L39" s="3"/>
      <c r="M39" s="3">
        <f>+I17</f>
        <v>83.367195103354632</v>
      </c>
      <c r="N39" s="3"/>
      <c r="O39" s="3">
        <f>+J17</f>
        <v>1681.2713130240056</v>
      </c>
      <c r="P39" s="3"/>
      <c r="Q39" s="3">
        <f>+K17</f>
        <v>615.1172298356696</v>
      </c>
      <c r="R39" s="3"/>
      <c r="S39" s="3">
        <f>+L17</f>
        <v>28.130786340453351</v>
      </c>
      <c r="T39" s="3"/>
      <c r="U39" s="3">
        <f>+M17</f>
        <v>13.367420502270278</v>
      </c>
      <c r="V39" s="3"/>
      <c r="W39" s="3">
        <f>+N17</f>
        <v>108.25705421002951</v>
      </c>
      <c r="X39" s="11">
        <f>+W39+U39+S39+Q39+O39+M39+K39+I39+G39+E39</f>
        <v>5233.6532074728802</v>
      </c>
      <c r="AA39" s="5" t="s">
        <v>103</v>
      </c>
      <c r="AB39" s="3">
        <f t="shared" si="5"/>
        <v>1358.9248455703409</v>
      </c>
      <c r="AC39" s="3">
        <f t="shared" si="6"/>
        <v>915.74740203610827</v>
      </c>
      <c r="AD39" s="3">
        <f t="shared" si="7"/>
        <v>368.92543463863137</v>
      </c>
      <c r="AE39" s="3">
        <f t="shared" si="8"/>
        <v>60.544526212016287</v>
      </c>
      <c r="AF39" s="3">
        <f t="shared" si="9"/>
        <v>83.367195103354632</v>
      </c>
      <c r="AG39" s="3">
        <f t="shared" si="10"/>
        <v>1681.2713130240056</v>
      </c>
      <c r="AH39" s="3">
        <f t="shared" si="11"/>
        <v>615.1172298356696</v>
      </c>
      <c r="AI39" s="3">
        <f t="shared" si="12"/>
        <v>28.130786340453351</v>
      </c>
      <c r="AJ39" s="3">
        <f t="shared" si="13"/>
        <v>13.367420502270278</v>
      </c>
      <c r="AK39" s="3">
        <f t="shared" si="14"/>
        <v>108.25705421002951</v>
      </c>
      <c r="AL39" s="3">
        <f>SUM(AB39:AK39)</f>
        <v>5233.6532074728793</v>
      </c>
      <c r="AM39" s="5" t="s">
        <v>104</v>
      </c>
    </row>
    <row r="40" spans="1:39" ht="15.5" x14ac:dyDescent="0.35">
      <c r="A40" s="18" t="s">
        <v>84</v>
      </c>
      <c r="E40" s="3">
        <f>+E18</f>
        <v>1234.1948127695405</v>
      </c>
      <c r="F40" s="3"/>
      <c r="G40" s="3">
        <f>+F18</f>
        <v>707.92976328557381</v>
      </c>
      <c r="H40" s="3"/>
      <c r="I40" s="3">
        <f>+G18</f>
        <v>202.69401314121944</v>
      </c>
      <c r="J40" s="3"/>
      <c r="K40" s="3">
        <f>+H18</f>
        <v>39.492649597317865</v>
      </c>
      <c r="L40" s="3"/>
      <c r="M40" s="3">
        <f>+I18</f>
        <v>48.289414666036144</v>
      </c>
      <c r="N40" s="3"/>
      <c r="O40" s="3">
        <f>+J18</f>
        <v>1196.8290731273262</v>
      </c>
      <c r="P40" s="3"/>
      <c r="Q40" s="3">
        <f>+K18</f>
        <v>485.47711383584897</v>
      </c>
      <c r="R40" s="3"/>
      <c r="S40" s="3">
        <f>+L18</f>
        <v>18.484380733546651</v>
      </c>
      <c r="T40" s="3"/>
      <c r="U40" s="3">
        <f>+M18</f>
        <v>9.7218500063122413</v>
      </c>
      <c r="V40" s="3"/>
      <c r="W40" s="3">
        <f>+N18</f>
        <v>67.111715411110239</v>
      </c>
      <c r="X40" s="11">
        <f>+W40+U40+S40+Q40+O40+M40+K40+I40+G40+E40</f>
        <v>4010.2247865738323</v>
      </c>
      <c r="AA40" s="5" t="s">
        <v>84</v>
      </c>
      <c r="AB40" s="3">
        <f t="shared" si="5"/>
        <v>1234.1948127695405</v>
      </c>
      <c r="AC40" s="3">
        <f t="shared" si="6"/>
        <v>707.92976328557381</v>
      </c>
      <c r="AD40" s="3">
        <f t="shared" si="7"/>
        <v>202.69401314121944</v>
      </c>
      <c r="AE40" s="3">
        <f t="shared" si="8"/>
        <v>39.492649597317865</v>
      </c>
      <c r="AF40" s="3">
        <f t="shared" si="9"/>
        <v>48.289414666036144</v>
      </c>
      <c r="AG40" s="3">
        <f t="shared" si="10"/>
        <v>1196.8290731273262</v>
      </c>
      <c r="AH40" s="3">
        <f t="shared" si="11"/>
        <v>485.47711383584897</v>
      </c>
      <c r="AI40" s="3">
        <f t="shared" si="12"/>
        <v>18.484380733546651</v>
      </c>
      <c r="AJ40" s="3">
        <f t="shared" si="13"/>
        <v>9.7218500063122413</v>
      </c>
      <c r="AK40" s="3">
        <f t="shared" si="14"/>
        <v>67.111715411110239</v>
      </c>
      <c r="AL40" s="3">
        <f t="shared" ref="AL40:AL43" si="15">SUM(AB40:AK40)</f>
        <v>4010.2247865738318</v>
      </c>
      <c r="AM40" s="5" t="s">
        <v>84</v>
      </c>
    </row>
    <row r="41" spans="1:39" ht="15.5" x14ac:dyDescent="0.35">
      <c r="A41" s="18" t="s">
        <v>85</v>
      </c>
      <c r="B41">
        <f>+E41/E42</f>
        <v>0.68682357745641387</v>
      </c>
      <c r="D41" s="3"/>
      <c r="E41" s="3">
        <f>+E19</f>
        <v>2706.6983194322374</v>
      </c>
      <c r="F41" s="3"/>
      <c r="G41" s="3">
        <f>+F19</f>
        <v>1521.7169333520046</v>
      </c>
      <c r="H41" s="3"/>
      <c r="I41" s="3">
        <f>+G19</f>
        <v>298.05831423268188</v>
      </c>
      <c r="J41" s="3"/>
      <c r="K41" s="3">
        <f>+H19</f>
        <v>57.842129188731029</v>
      </c>
      <c r="L41" s="3"/>
      <c r="M41" s="3">
        <f>+I19</f>
        <v>171.14951265501387</v>
      </c>
      <c r="N41" s="3"/>
      <c r="O41" s="3">
        <f>+J19</f>
        <v>1762.8106738682097</v>
      </c>
      <c r="P41" s="3"/>
      <c r="Q41" s="3">
        <f>+K19</f>
        <v>898.48147076948169</v>
      </c>
      <c r="R41" s="3"/>
      <c r="S41" s="3">
        <f>+L19</f>
        <v>26.441009044052564</v>
      </c>
      <c r="T41" s="3"/>
      <c r="U41" s="3">
        <f>+M19</f>
        <v>12.750454888654977</v>
      </c>
      <c r="V41" s="3"/>
      <c r="W41" s="3">
        <f>+N19</f>
        <v>78.608926139006584</v>
      </c>
      <c r="X41" s="11">
        <f>+W41+U41+S41+Q41+O41+M41+K41+I41+G41+E41</f>
        <v>7534.5577435700743</v>
      </c>
      <c r="Y41" s="3">
        <f>SUM(E41:W41)</f>
        <v>7534.5577435700725</v>
      </c>
      <c r="Z41">
        <f>0.95*Y41</f>
        <v>7157.8298563915687</v>
      </c>
      <c r="AA41" s="5" t="s">
        <v>85</v>
      </c>
      <c r="AB41" s="3">
        <f t="shared" si="5"/>
        <v>2706.6983194322374</v>
      </c>
      <c r="AC41" s="3">
        <f t="shared" si="6"/>
        <v>1521.7169333520046</v>
      </c>
      <c r="AD41" s="3">
        <f t="shared" si="7"/>
        <v>298.05831423268188</v>
      </c>
      <c r="AE41" s="3">
        <f t="shared" si="8"/>
        <v>57.842129188731029</v>
      </c>
      <c r="AF41" s="3">
        <f t="shared" si="9"/>
        <v>171.14951265501387</v>
      </c>
      <c r="AG41" s="3">
        <f t="shared" si="10"/>
        <v>1762.8106738682097</v>
      </c>
      <c r="AH41" s="3">
        <f t="shared" si="11"/>
        <v>898.48147076948169</v>
      </c>
      <c r="AI41" s="3">
        <f t="shared" si="12"/>
        <v>26.441009044052564</v>
      </c>
      <c r="AJ41" s="3">
        <f t="shared" si="13"/>
        <v>12.750454888654977</v>
      </c>
      <c r="AK41" s="3">
        <f t="shared" si="14"/>
        <v>78.608926139006584</v>
      </c>
      <c r="AL41" s="3">
        <f t="shared" si="15"/>
        <v>7534.5577435700725</v>
      </c>
      <c r="AM41" s="5" t="s">
        <v>85</v>
      </c>
    </row>
    <row r="42" spans="1:39" ht="23.5" x14ac:dyDescent="0.55000000000000004">
      <c r="A42" s="4" t="s">
        <v>66</v>
      </c>
      <c r="D42" s="3"/>
      <c r="E42" s="19">
        <f>+E39*$N$2+E40+E41</f>
        <v>3940.8931322017779</v>
      </c>
      <c r="F42" s="19"/>
      <c r="G42" s="19">
        <f>+G39*$N$2+G40+G41</f>
        <v>2229.6466966375783</v>
      </c>
      <c r="H42" s="19"/>
      <c r="I42" s="19">
        <f>+I39*$N$2+I40+I41</f>
        <v>500.75232737390132</v>
      </c>
      <c r="J42" s="19"/>
      <c r="K42" s="19">
        <f>+K39*$N$2+K40+K41</f>
        <v>97.334778786048901</v>
      </c>
      <c r="L42" s="19"/>
      <c r="M42" s="19">
        <f>+M39*$N$2+M40+M41</f>
        <v>219.43892732105002</v>
      </c>
      <c r="N42" s="19"/>
      <c r="O42" s="19">
        <f>+O39*$N$2+O40+O41</f>
        <v>2959.6397469955359</v>
      </c>
      <c r="P42" s="19"/>
      <c r="Q42" s="19">
        <f>+Q39*$N$2+Q40+Q41</f>
        <v>1383.9585846053305</v>
      </c>
      <c r="R42" s="19"/>
      <c r="S42" s="19">
        <f>+S39*$N$2+S40+S41</f>
        <v>44.925389777599214</v>
      </c>
      <c r="T42" s="19"/>
      <c r="U42" s="19">
        <f>+U39*$N$2+U40+U41</f>
        <v>22.472304894967216</v>
      </c>
      <c r="V42" s="19"/>
      <c r="W42" s="19">
        <f>+W39*$N$2+W40+W41</f>
        <v>145.72064155011682</v>
      </c>
      <c r="X42" s="19">
        <f>+X39*$N$2+X40+X41</f>
        <v>11544.782530143906</v>
      </c>
      <c r="Y42" s="20">
        <f>0.002*X42</f>
        <v>23.089565060287814</v>
      </c>
      <c r="AA42" s="4" t="s">
        <v>66</v>
      </c>
      <c r="AB42" s="3">
        <f t="shared" si="5"/>
        <v>3940.8931322017779</v>
      </c>
      <c r="AC42" s="3">
        <f t="shared" si="6"/>
        <v>2229.6466966375783</v>
      </c>
      <c r="AD42" s="3">
        <f t="shared" si="7"/>
        <v>500.75232737390132</v>
      </c>
      <c r="AE42" s="3">
        <f t="shared" si="8"/>
        <v>97.334778786048901</v>
      </c>
      <c r="AF42" s="3">
        <f t="shared" si="9"/>
        <v>219.43892732105002</v>
      </c>
      <c r="AG42" s="3">
        <f t="shared" si="10"/>
        <v>2959.6397469955359</v>
      </c>
      <c r="AH42" s="3">
        <f t="shared" si="11"/>
        <v>1383.9585846053305</v>
      </c>
      <c r="AI42" s="3">
        <f t="shared" si="12"/>
        <v>44.925389777599214</v>
      </c>
      <c r="AJ42" s="3">
        <f t="shared" si="13"/>
        <v>22.472304894967216</v>
      </c>
      <c r="AK42" s="3">
        <f t="shared" si="14"/>
        <v>145.72064155011682</v>
      </c>
      <c r="AL42" s="3">
        <f t="shared" si="15"/>
        <v>11544.782530143908</v>
      </c>
      <c r="AM42" s="4" t="s">
        <v>66</v>
      </c>
    </row>
    <row r="43" spans="1:39" ht="15.5" x14ac:dyDescent="0.35">
      <c r="A43" s="4" t="s">
        <v>67</v>
      </c>
      <c r="B43" s="21">
        <f>+E43/(E43+E45+E46)</f>
        <v>0.38783695515820593</v>
      </c>
      <c r="E43" s="3">
        <f>+E21</f>
        <v>1521.7752100244538</v>
      </c>
      <c r="F43" s="3"/>
      <c r="G43" s="3">
        <f>+F21</f>
        <v>753.46478272862873</v>
      </c>
      <c r="H43" s="3"/>
      <c r="I43" s="3">
        <f>+G21</f>
        <v>394.05569037281953</v>
      </c>
      <c r="J43" s="3"/>
      <c r="K43" s="3">
        <f>+H21</f>
        <v>79.778868130822786</v>
      </c>
      <c r="L43" s="3"/>
      <c r="M43" s="3">
        <f>+I21</f>
        <v>33.94772593475075</v>
      </c>
      <c r="N43" s="3"/>
      <c r="O43" s="3">
        <f>+J21</f>
        <v>1814.8567033173038</v>
      </c>
      <c r="P43" s="3"/>
      <c r="Q43" s="3">
        <f>+K21</f>
        <v>547.57220492406054</v>
      </c>
      <c r="R43" s="3"/>
      <c r="S43" s="3">
        <f>+L21</f>
        <v>16.825666046904555</v>
      </c>
      <c r="T43" s="3"/>
      <c r="U43" s="3">
        <f>+M21</f>
        <v>1.6313611175244764</v>
      </c>
      <c r="V43" s="3"/>
      <c r="W43" s="3">
        <f>+N21</f>
        <v>0</v>
      </c>
      <c r="X43" s="11">
        <f>+W43+U43+S43+Q43+O43+M43+K43+I43+G43+E43</f>
        <v>5163.9082125972691</v>
      </c>
      <c r="AA43" s="4" t="s">
        <v>67</v>
      </c>
      <c r="AB43" s="3">
        <f t="shared" si="5"/>
        <v>1521.7752100244538</v>
      </c>
      <c r="AC43" s="3">
        <f t="shared" si="6"/>
        <v>753.46478272862873</v>
      </c>
      <c r="AD43" s="3">
        <f t="shared" si="7"/>
        <v>394.05569037281953</v>
      </c>
      <c r="AE43" s="3">
        <f t="shared" si="8"/>
        <v>79.778868130822786</v>
      </c>
      <c r="AF43" s="3">
        <f t="shared" si="9"/>
        <v>33.94772593475075</v>
      </c>
      <c r="AG43" s="3">
        <f t="shared" si="10"/>
        <v>1814.8567033173038</v>
      </c>
      <c r="AH43" s="3">
        <f t="shared" si="11"/>
        <v>547.57220492406054</v>
      </c>
      <c r="AI43" s="3">
        <f t="shared" si="12"/>
        <v>16.825666046904555</v>
      </c>
      <c r="AJ43" s="3">
        <f t="shared" si="13"/>
        <v>1.6313611175244764</v>
      </c>
      <c r="AK43" s="3">
        <f t="shared" si="14"/>
        <v>0</v>
      </c>
      <c r="AL43" s="3">
        <f t="shared" si="15"/>
        <v>5163.9082125972682</v>
      </c>
      <c r="AM43" s="4" t="s">
        <v>67</v>
      </c>
    </row>
    <row r="44" spans="1:39" ht="15.5" x14ac:dyDescent="0.35">
      <c r="A44" s="22" t="s">
        <v>105</v>
      </c>
      <c r="B44" s="23"/>
      <c r="C44" s="24"/>
      <c r="D44" s="24"/>
      <c r="E44" s="25">
        <f>+E43/(E40+E41)</f>
        <v>0.38614982923280583</v>
      </c>
      <c r="F44" s="25"/>
      <c r="G44" s="25">
        <f t="shared" ref="G44:X44" si="16">+G43/(G40+G41)</f>
        <v>0.3379301231288761</v>
      </c>
      <c r="H44" s="25"/>
      <c r="I44" s="25">
        <f t="shared" si="16"/>
        <v>0.78692732680718303</v>
      </c>
      <c r="J44" s="25"/>
      <c r="K44" s="25">
        <f t="shared" si="16"/>
        <v>0.81963373344880486</v>
      </c>
      <c r="L44" s="25"/>
      <c r="M44" s="25">
        <f t="shared" si="16"/>
        <v>0.154702387353013</v>
      </c>
      <c r="N44" s="25"/>
      <c r="O44" s="25">
        <f t="shared" si="16"/>
        <v>0.61320189565626926</v>
      </c>
      <c r="P44" s="25"/>
      <c r="Q44" s="25">
        <f t="shared" si="16"/>
        <v>0.39565649652746948</v>
      </c>
      <c r="R44" s="25"/>
      <c r="S44" s="25">
        <f t="shared" si="16"/>
        <v>0.37452465365796783</v>
      </c>
      <c r="T44" s="25"/>
      <c r="U44" s="25">
        <f t="shared" si="16"/>
        <v>7.2594294405903495E-2</v>
      </c>
      <c r="V44" s="25"/>
      <c r="W44" s="25">
        <f t="shared" si="16"/>
        <v>0</v>
      </c>
      <c r="X44" s="25">
        <f t="shared" si="16"/>
        <v>0.44729367565946698</v>
      </c>
      <c r="AA44" s="4" t="s">
        <v>105</v>
      </c>
      <c r="AB44" s="17">
        <f t="shared" si="5"/>
        <v>0.38614982923280583</v>
      </c>
      <c r="AC44" s="17">
        <f t="shared" si="6"/>
        <v>0.3379301231288761</v>
      </c>
      <c r="AD44" s="16">
        <f t="shared" si="7"/>
        <v>0.78692732680718303</v>
      </c>
      <c r="AE44" s="16">
        <f t="shared" si="8"/>
        <v>0.81963373344880486</v>
      </c>
      <c r="AF44" s="17">
        <f t="shared" si="9"/>
        <v>0.154702387353013</v>
      </c>
      <c r="AG44" s="17">
        <f t="shared" si="10"/>
        <v>0.61320189565626926</v>
      </c>
      <c r="AH44" s="17">
        <f t="shared" si="11"/>
        <v>0.39565649652746948</v>
      </c>
      <c r="AI44" s="17">
        <f t="shared" si="12"/>
        <v>0.37452465365796783</v>
      </c>
      <c r="AJ44" s="17">
        <f t="shared" si="13"/>
        <v>7.2594294405903495E-2</v>
      </c>
      <c r="AK44" s="17">
        <f t="shared" si="14"/>
        <v>0</v>
      </c>
      <c r="AL44" s="17">
        <f>+X44</f>
        <v>0.44729367565946698</v>
      </c>
      <c r="AM44" s="4" t="s">
        <v>105</v>
      </c>
    </row>
    <row r="45" spans="1:39" ht="15.5" x14ac:dyDescent="0.35">
      <c r="A45" s="4" t="s">
        <v>106</v>
      </c>
      <c r="B45" s="21">
        <f>1-B43</f>
        <v>0.61216304484179407</v>
      </c>
      <c r="E45" s="3">
        <f t="shared" ref="E45:E52" si="17">+E22</f>
        <v>2353.0160315620019</v>
      </c>
      <c r="F45" s="3"/>
      <c r="G45" s="3">
        <f t="shared" ref="G45:G52" si="18">+F22</f>
        <v>1417.4234973703471</v>
      </c>
      <c r="H45" s="3"/>
      <c r="I45" s="3">
        <f t="shared" ref="I45:I52" si="19">+G22</f>
        <v>70.023442734564981</v>
      </c>
      <c r="J45" s="3"/>
      <c r="K45" s="3">
        <f t="shared" ref="K45:K52" si="20">+H22</f>
        <v>10.659466029248957</v>
      </c>
      <c r="L45" s="3"/>
      <c r="M45" s="3">
        <f t="shared" ref="M45:M52" si="21">+I22</f>
        <v>174.22127331100171</v>
      </c>
      <c r="N45" s="3"/>
      <c r="O45" s="3">
        <f t="shared" ref="O45:O52" si="22">+J22</f>
        <v>934.23855566254451</v>
      </c>
      <c r="P45" s="3"/>
      <c r="Q45" s="3">
        <f t="shared" ref="Q45:Q52" si="23">+K22</f>
        <v>754.83529863150579</v>
      </c>
      <c r="R45" s="3"/>
      <c r="S45" s="3">
        <f t="shared" ref="S45:S52" si="24">+L22</f>
        <v>24.778751538127946</v>
      </c>
      <c r="T45" s="3"/>
      <c r="U45" s="3">
        <f t="shared" ref="U45:U52" si="25">+M22</f>
        <v>12.380092441553401</v>
      </c>
      <c r="V45" s="3"/>
      <c r="W45" s="3">
        <f t="shared" ref="W45:W52" si="26">+N22</f>
        <v>0</v>
      </c>
      <c r="X45" s="11">
        <f>+W45+U45+S45+Q45+O45+M45+K45+I45+G45+E45</f>
        <v>5751.5764092808968</v>
      </c>
      <c r="AA45" s="4" t="s">
        <v>68</v>
      </c>
      <c r="AB45" s="3">
        <f t="shared" si="5"/>
        <v>2353.0160315620019</v>
      </c>
      <c r="AC45" s="3">
        <f t="shared" si="6"/>
        <v>1417.4234973703471</v>
      </c>
      <c r="AD45" s="3">
        <f t="shared" si="7"/>
        <v>70.023442734564981</v>
      </c>
      <c r="AE45" s="3">
        <f t="shared" si="8"/>
        <v>10.659466029248957</v>
      </c>
      <c r="AF45" s="3">
        <f t="shared" si="9"/>
        <v>174.22127331100171</v>
      </c>
      <c r="AG45" s="3">
        <f t="shared" si="10"/>
        <v>934.23855566254451</v>
      </c>
      <c r="AH45" s="3">
        <f t="shared" si="11"/>
        <v>754.83529863150579</v>
      </c>
      <c r="AI45" s="3">
        <f t="shared" si="12"/>
        <v>24.778751538127946</v>
      </c>
      <c r="AJ45" s="3">
        <f t="shared" si="13"/>
        <v>12.380092441553401</v>
      </c>
      <c r="AK45" s="3">
        <f t="shared" si="14"/>
        <v>0</v>
      </c>
      <c r="AL45" s="3">
        <f>SUM(AB45:AK45)</f>
        <v>5751.5764092808968</v>
      </c>
      <c r="AM45" s="4" t="s">
        <v>68</v>
      </c>
    </row>
    <row r="46" spans="1:39" ht="15.5" x14ac:dyDescent="0.35">
      <c r="A46" s="4" t="s">
        <v>86</v>
      </c>
      <c r="B46" s="3"/>
      <c r="E46" s="3">
        <f t="shared" si="17"/>
        <v>48.958648115760525</v>
      </c>
      <c r="F46" s="3"/>
      <c r="G46" s="3">
        <f t="shared" si="18"/>
        <v>33.278725676107662</v>
      </c>
      <c r="H46" s="3"/>
      <c r="I46" s="3">
        <f t="shared" si="19"/>
        <v>34.789405866812842</v>
      </c>
      <c r="J46" s="3"/>
      <c r="K46" s="3">
        <f t="shared" si="20"/>
        <v>5.0903802609188604</v>
      </c>
      <c r="L46" s="3"/>
      <c r="M46" s="3">
        <f t="shared" si="21"/>
        <v>4.3835196030754755</v>
      </c>
      <c r="N46" s="3"/>
      <c r="O46" s="3">
        <f t="shared" si="22"/>
        <v>171.50722733570802</v>
      </c>
      <c r="P46" s="3"/>
      <c r="Q46" s="3">
        <f t="shared" si="23"/>
        <v>61.168497326348856</v>
      </c>
      <c r="R46" s="3"/>
      <c r="S46" s="3">
        <f t="shared" si="24"/>
        <v>2.3315477271909986</v>
      </c>
      <c r="T46" s="3"/>
      <c r="U46" s="3">
        <f t="shared" si="25"/>
        <v>2.479236745447805</v>
      </c>
      <c r="V46" s="3"/>
      <c r="W46" s="3">
        <f t="shared" si="26"/>
        <v>0</v>
      </c>
      <c r="X46" s="11">
        <f>+W46+U46+S46+Q46+O46+M46+K46+I46+G46+E46</f>
        <v>363.98718865737106</v>
      </c>
      <c r="Y46">
        <f>+X46/X42</f>
        <v>3.1528284548191829E-2</v>
      </c>
      <c r="AA46" s="4" t="s">
        <v>86</v>
      </c>
      <c r="AB46" s="3">
        <f t="shared" si="5"/>
        <v>48.958648115760525</v>
      </c>
      <c r="AC46" s="3">
        <f t="shared" si="6"/>
        <v>33.278725676107662</v>
      </c>
      <c r="AD46" s="3">
        <f t="shared" si="7"/>
        <v>34.789405866812842</v>
      </c>
      <c r="AE46" s="3">
        <f t="shared" si="8"/>
        <v>5.0903802609188604</v>
      </c>
      <c r="AF46" s="3">
        <f t="shared" si="9"/>
        <v>4.3835196030754755</v>
      </c>
      <c r="AG46" s="3">
        <f t="shared" si="10"/>
        <v>171.50722733570802</v>
      </c>
      <c r="AH46" s="3">
        <f t="shared" si="11"/>
        <v>61.168497326348856</v>
      </c>
      <c r="AI46" s="3">
        <f t="shared" si="12"/>
        <v>2.3315477271909986</v>
      </c>
      <c r="AJ46" s="3">
        <f t="shared" si="13"/>
        <v>2.479236745447805</v>
      </c>
      <c r="AK46" s="3">
        <f t="shared" si="14"/>
        <v>0</v>
      </c>
      <c r="AL46" s="3">
        <f>SUM(AB46:AK46)</f>
        <v>363.98718865737101</v>
      </c>
      <c r="AM46" s="4" t="s">
        <v>69</v>
      </c>
    </row>
    <row r="47" spans="1:39" ht="15.5" x14ac:dyDescent="0.35">
      <c r="A47" s="22" t="s">
        <v>107</v>
      </c>
      <c r="E47" s="26">
        <f t="shared" si="17"/>
        <v>26.44959051378018</v>
      </c>
      <c r="F47" s="26"/>
      <c r="G47" s="26">
        <f t="shared" si="18"/>
        <v>30.344499451861562</v>
      </c>
      <c r="H47" s="26"/>
      <c r="I47" s="26">
        <f t="shared" si="19"/>
        <v>12.325658172914597</v>
      </c>
      <c r="J47" s="26"/>
      <c r="K47" s="26">
        <f t="shared" si="20"/>
        <v>19.751754578939444</v>
      </c>
      <c r="L47" s="26"/>
      <c r="M47" s="26">
        <f t="shared" si="21"/>
        <v>30.38013984952952</v>
      </c>
      <c r="N47" s="26"/>
      <c r="O47" s="26">
        <f t="shared" si="22"/>
        <v>23.675877546695485</v>
      </c>
      <c r="P47" s="26"/>
      <c r="Q47" s="26">
        <f t="shared" si="23"/>
        <v>29.441196417844274</v>
      </c>
      <c r="R47" s="26"/>
      <c r="S47" s="26">
        <f t="shared" si="24"/>
        <v>30.931363585789402</v>
      </c>
      <c r="T47" s="26"/>
      <c r="U47" s="26">
        <f t="shared" si="25"/>
        <v>0</v>
      </c>
      <c r="V47" s="26"/>
      <c r="W47" s="26">
        <f t="shared" si="26"/>
        <v>27.062475105156686</v>
      </c>
      <c r="X47" s="27">
        <f>+O24</f>
        <v>26.400522746250378</v>
      </c>
      <c r="AA47" s="4" t="s">
        <v>107</v>
      </c>
      <c r="AB47" s="19">
        <f t="shared" si="5"/>
        <v>26.44959051378018</v>
      </c>
      <c r="AC47" s="19">
        <f t="shared" si="6"/>
        <v>30.344499451861562</v>
      </c>
      <c r="AD47" s="3">
        <f t="shared" si="7"/>
        <v>12.325658172914597</v>
      </c>
      <c r="AE47" s="3">
        <f t="shared" si="8"/>
        <v>19.751754578939444</v>
      </c>
      <c r="AF47" s="19">
        <f t="shared" si="9"/>
        <v>30.38013984952952</v>
      </c>
      <c r="AG47" s="19">
        <f t="shared" si="10"/>
        <v>23.675877546695485</v>
      </c>
      <c r="AH47" s="19">
        <f t="shared" si="11"/>
        <v>29.441196417844274</v>
      </c>
      <c r="AI47" s="19">
        <f t="shared" si="12"/>
        <v>30.931363585789402</v>
      </c>
      <c r="AJ47" s="19">
        <f t="shared" si="13"/>
        <v>0</v>
      </c>
      <c r="AK47" s="19">
        <f t="shared" si="14"/>
        <v>27.062475105156686</v>
      </c>
      <c r="AL47" s="19">
        <f>+X47</f>
        <v>26.400522746250378</v>
      </c>
      <c r="AM47" s="4" t="s">
        <v>107</v>
      </c>
    </row>
    <row r="48" spans="1:39" ht="15.5" x14ac:dyDescent="0.35">
      <c r="A48" s="4" t="s">
        <v>88</v>
      </c>
      <c r="E48" s="3">
        <f t="shared" si="17"/>
        <v>1869.285952217148</v>
      </c>
      <c r="F48" s="3"/>
      <c r="G48" s="3">
        <f t="shared" si="18"/>
        <v>1185.0339378568115</v>
      </c>
      <c r="H48" s="3"/>
      <c r="I48" s="3">
        <f t="shared" si="19"/>
        <v>229.41193964716322</v>
      </c>
      <c r="J48" s="3"/>
      <c r="K48" s="3">
        <f t="shared" si="20"/>
        <v>46.290364366777823</v>
      </c>
      <c r="L48" s="3"/>
      <c r="M48" s="3">
        <f t="shared" si="21"/>
        <v>152.28375006819445</v>
      </c>
      <c r="N48" s="3"/>
      <c r="O48" s="3">
        <f t="shared" si="22"/>
        <v>1368.7984326261108</v>
      </c>
      <c r="P48" s="3"/>
      <c r="Q48" s="3">
        <f t="shared" si="23"/>
        <v>682.1748444025468</v>
      </c>
      <c r="R48" s="3"/>
      <c r="S48" s="3">
        <f t="shared" si="24"/>
        <v>36.78145772457853</v>
      </c>
      <c r="T48" s="3"/>
      <c r="U48" s="3">
        <f t="shared" si="25"/>
        <v>0</v>
      </c>
      <c r="V48" s="3"/>
      <c r="W48" s="3">
        <f t="shared" si="26"/>
        <v>56.652139327246005</v>
      </c>
      <c r="X48" s="11">
        <f>+W48+U48+S48+Q48+O48+M48+K48+I48+G48+E48</f>
        <v>5626.7128182365777</v>
      </c>
      <c r="AA48" s="4" t="s">
        <v>88</v>
      </c>
      <c r="AB48" s="3">
        <f t="shared" si="5"/>
        <v>1869.285952217148</v>
      </c>
      <c r="AC48" s="3">
        <f t="shared" si="6"/>
        <v>1185.0339378568115</v>
      </c>
      <c r="AD48" s="3">
        <f t="shared" si="7"/>
        <v>229.41193964716322</v>
      </c>
      <c r="AE48" s="3">
        <f t="shared" si="8"/>
        <v>46.290364366777823</v>
      </c>
      <c r="AF48" s="3">
        <f t="shared" si="9"/>
        <v>152.28375006819445</v>
      </c>
      <c r="AG48" s="3">
        <f t="shared" si="10"/>
        <v>1368.7984326261108</v>
      </c>
      <c r="AH48" s="3">
        <f t="shared" si="11"/>
        <v>682.1748444025468</v>
      </c>
      <c r="AI48" s="3">
        <f t="shared" si="12"/>
        <v>36.78145772457853</v>
      </c>
      <c r="AJ48" s="3">
        <f t="shared" si="13"/>
        <v>0</v>
      </c>
      <c r="AK48" s="3">
        <f t="shared" si="14"/>
        <v>56.652139327246005</v>
      </c>
      <c r="AL48" s="3">
        <f t="shared" ref="AL48:AL53" si="27">SUM(AB48:AK48)</f>
        <v>5626.7128182365768</v>
      </c>
      <c r="AM48" s="4" t="s">
        <v>88</v>
      </c>
    </row>
    <row r="49" spans="1:39" ht="15.5" x14ac:dyDescent="0.35">
      <c r="A49" s="22" t="s">
        <v>89</v>
      </c>
      <c r="E49" s="3">
        <f t="shared" si="17"/>
        <v>715.91062193319669</v>
      </c>
      <c r="F49" s="3"/>
      <c r="G49" s="3">
        <f t="shared" si="18"/>
        <v>461.75738649988358</v>
      </c>
      <c r="H49" s="3"/>
      <c r="I49" s="3">
        <f t="shared" si="19"/>
        <v>36.737648968272026</v>
      </c>
      <c r="J49" s="3"/>
      <c r="K49" s="3">
        <f t="shared" si="20"/>
        <v>11.424835400591251</v>
      </c>
      <c r="L49" s="3"/>
      <c r="M49" s="3">
        <f t="shared" si="21"/>
        <v>51.995461296381436</v>
      </c>
      <c r="N49" s="3"/>
      <c r="O49" s="3">
        <f t="shared" si="22"/>
        <v>417.36089652511487</v>
      </c>
      <c r="P49" s="3"/>
      <c r="Q49" s="3">
        <f t="shared" si="23"/>
        <v>264.52369458717919</v>
      </c>
      <c r="R49" s="3"/>
      <c r="S49" s="3">
        <f t="shared" si="24"/>
        <v>8.1785646431673573</v>
      </c>
      <c r="T49" s="3"/>
      <c r="U49" s="3">
        <f t="shared" si="25"/>
        <v>0</v>
      </c>
      <c r="V49" s="3"/>
      <c r="W49" s="3">
        <f t="shared" si="26"/>
        <v>21.273521066799663</v>
      </c>
      <c r="X49" s="11">
        <f>+W49+U49+S49+Q49+O49+M49+K49+I49+G49+E49</f>
        <v>1989.1626309205863</v>
      </c>
      <c r="AA49" s="4" t="s">
        <v>89</v>
      </c>
      <c r="AB49" s="3">
        <f t="shared" si="5"/>
        <v>715.91062193319669</v>
      </c>
      <c r="AC49" s="3">
        <f t="shared" si="6"/>
        <v>461.75738649988358</v>
      </c>
      <c r="AD49" s="3">
        <f t="shared" si="7"/>
        <v>36.737648968272026</v>
      </c>
      <c r="AE49" s="3">
        <f t="shared" si="8"/>
        <v>11.424835400591251</v>
      </c>
      <c r="AF49" s="3">
        <f t="shared" si="9"/>
        <v>51.995461296381436</v>
      </c>
      <c r="AG49" s="3">
        <f t="shared" si="10"/>
        <v>417.36089652511487</v>
      </c>
      <c r="AH49" s="3">
        <f t="shared" si="11"/>
        <v>264.52369458717919</v>
      </c>
      <c r="AI49" s="3">
        <f t="shared" si="12"/>
        <v>8.1785646431673573</v>
      </c>
      <c r="AJ49" s="3">
        <f t="shared" si="13"/>
        <v>0</v>
      </c>
      <c r="AK49" s="3">
        <f t="shared" si="14"/>
        <v>21.273521066799663</v>
      </c>
      <c r="AL49" s="3">
        <f t="shared" si="27"/>
        <v>1989.162630920586</v>
      </c>
      <c r="AM49" s="4" t="s">
        <v>89</v>
      </c>
    </row>
    <row r="50" spans="1:39" ht="15.5" x14ac:dyDescent="0.35">
      <c r="A50" s="4" t="s">
        <v>90</v>
      </c>
      <c r="E50" s="3">
        <f t="shared" si="17"/>
        <v>1990.7876974990409</v>
      </c>
      <c r="F50" s="3"/>
      <c r="G50" s="3">
        <f t="shared" si="18"/>
        <v>1059.9595468521211</v>
      </c>
      <c r="H50" s="3"/>
      <c r="I50" s="3">
        <f t="shared" si="19"/>
        <v>261.32066526440985</v>
      </c>
      <c r="J50" s="3"/>
      <c r="K50" s="3">
        <f t="shared" si="20"/>
        <v>46.41729378813978</v>
      </c>
      <c r="L50" s="3"/>
      <c r="M50" s="3">
        <f t="shared" si="21"/>
        <v>119.15405135863243</v>
      </c>
      <c r="N50" s="3"/>
      <c r="O50" s="3">
        <f t="shared" si="22"/>
        <v>1345.4497773430949</v>
      </c>
      <c r="P50" s="3"/>
      <c r="Q50" s="3">
        <f t="shared" si="23"/>
        <v>633.9577761823025</v>
      </c>
      <c r="R50" s="3"/>
      <c r="S50" s="3">
        <v>0</v>
      </c>
      <c r="T50" s="3"/>
      <c r="U50" s="3">
        <f t="shared" si="25"/>
        <v>12.750454888654977</v>
      </c>
      <c r="V50" s="3"/>
      <c r="W50" s="3">
        <f t="shared" si="26"/>
        <v>0</v>
      </c>
      <c r="X50" s="11">
        <f>+W50+U50+S50+Q50+O50+M50+K50+I50+G50+E50</f>
        <v>5469.7972631763969</v>
      </c>
      <c r="AA50" s="4" t="s">
        <v>90</v>
      </c>
      <c r="AB50" s="19">
        <f t="shared" si="5"/>
        <v>1990.7876974990409</v>
      </c>
      <c r="AC50" s="19">
        <f t="shared" si="6"/>
        <v>1059.9595468521211</v>
      </c>
      <c r="AD50" s="3">
        <f t="shared" si="7"/>
        <v>261.32066526440985</v>
      </c>
      <c r="AE50" s="3">
        <f t="shared" si="8"/>
        <v>46.41729378813978</v>
      </c>
      <c r="AF50" s="19">
        <f t="shared" si="9"/>
        <v>119.15405135863243</v>
      </c>
      <c r="AG50" s="19">
        <f t="shared" si="10"/>
        <v>1345.4497773430949</v>
      </c>
      <c r="AH50" s="19">
        <f t="shared" si="11"/>
        <v>633.9577761823025</v>
      </c>
      <c r="AI50" s="19">
        <f t="shared" si="12"/>
        <v>0</v>
      </c>
      <c r="AJ50" s="19">
        <f t="shared" si="13"/>
        <v>12.750454888654977</v>
      </c>
      <c r="AK50" s="19">
        <f t="shared" si="14"/>
        <v>0</v>
      </c>
      <c r="AL50" s="19">
        <f t="shared" si="27"/>
        <v>5469.797263176396</v>
      </c>
      <c r="AM50" s="4" t="s">
        <v>90</v>
      </c>
    </row>
    <row r="51" spans="1:39" ht="15.5" x14ac:dyDescent="0.35">
      <c r="A51" s="4" t="s">
        <v>70</v>
      </c>
      <c r="E51" s="3">
        <f t="shared" si="17"/>
        <v>110.2</v>
      </c>
      <c r="F51" s="3"/>
      <c r="G51" s="3">
        <f t="shared" si="18"/>
        <v>65.8</v>
      </c>
      <c r="H51" s="3"/>
      <c r="I51" s="3">
        <f t="shared" si="19"/>
        <v>20.6</v>
      </c>
      <c r="J51" s="3"/>
      <c r="K51" s="3">
        <f t="shared" si="20"/>
        <v>2.2999999999999998</v>
      </c>
      <c r="L51" s="3"/>
      <c r="M51" s="3">
        <f t="shared" si="21"/>
        <v>1.1000000000000001</v>
      </c>
      <c r="N51" s="3"/>
      <c r="O51" s="3">
        <f t="shared" si="22"/>
        <v>169.7</v>
      </c>
      <c r="P51" s="3"/>
      <c r="Q51" s="3">
        <f t="shared" si="23"/>
        <v>119.4</v>
      </c>
      <c r="R51" s="3"/>
      <c r="S51" s="3">
        <f t="shared" si="24"/>
        <v>0.5</v>
      </c>
      <c r="T51" s="3"/>
      <c r="U51" s="3">
        <f t="shared" si="25"/>
        <v>0</v>
      </c>
      <c r="V51" s="3"/>
      <c r="W51" s="3">
        <f t="shared" si="26"/>
        <v>4.8</v>
      </c>
      <c r="X51" s="11">
        <f>+W51+U51+S51+Q51+O51+M51+K51+I51+G51+E51</f>
        <v>494.40000000000003</v>
      </c>
      <c r="AA51" s="4" t="s">
        <v>70</v>
      </c>
      <c r="AB51" s="3">
        <f t="shared" si="5"/>
        <v>110.2</v>
      </c>
      <c r="AC51" s="3">
        <f t="shared" si="6"/>
        <v>65.8</v>
      </c>
      <c r="AD51" s="3">
        <f t="shared" si="7"/>
        <v>20.6</v>
      </c>
      <c r="AE51" s="3">
        <f t="shared" si="8"/>
        <v>2.2999999999999998</v>
      </c>
      <c r="AF51" s="3">
        <f t="shared" si="9"/>
        <v>1.1000000000000001</v>
      </c>
      <c r="AG51" s="3">
        <f t="shared" si="10"/>
        <v>169.7</v>
      </c>
      <c r="AH51" s="3">
        <f t="shared" si="11"/>
        <v>119.4</v>
      </c>
      <c r="AI51" s="3">
        <f t="shared" si="12"/>
        <v>0.5</v>
      </c>
      <c r="AJ51" s="3">
        <f t="shared" si="13"/>
        <v>0</v>
      </c>
      <c r="AK51" s="3">
        <f t="shared" si="14"/>
        <v>4.8</v>
      </c>
      <c r="AL51" s="3">
        <f t="shared" si="27"/>
        <v>494.40000000000003</v>
      </c>
      <c r="AM51" s="4" t="s">
        <v>70</v>
      </c>
    </row>
    <row r="52" spans="1:39" ht="15.5" x14ac:dyDescent="0.35">
      <c r="A52" s="4" t="s">
        <v>71</v>
      </c>
      <c r="E52" s="3">
        <f t="shared" si="17"/>
        <v>2598.4789332956616</v>
      </c>
      <c r="F52" s="3"/>
      <c r="G52" s="3">
        <f t="shared" si="18"/>
        <v>1444.4762428486781</v>
      </c>
      <c r="H52" s="3"/>
      <c r="I52" s="3">
        <f t="shared" si="19"/>
        <v>183.32599018998158</v>
      </c>
      <c r="J52" s="3"/>
      <c r="K52" s="3">
        <f t="shared" si="20"/>
        <v>48.177529372102974</v>
      </c>
      <c r="L52" s="3"/>
      <c r="M52" s="3">
        <f t="shared" si="21"/>
        <v>63.148794254631341</v>
      </c>
      <c r="N52" s="3"/>
      <c r="O52" s="3">
        <f t="shared" si="22"/>
        <v>1468.8440480095833</v>
      </c>
      <c r="P52" s="3"/>
      <c r="Q52" s="3">
        <f t="shared" si="23"/>
        <v>701.52401506293938</v>
      </c>
      <c r="R52" s="3"/>
      <c r="S52" s="3">
        <f t="shared" si="24"/>
        <v>28.611584429672376</v>
      </c>
      <c r="T52" s="3"/>
      <c r="U52" s="3">
        <f t="shared" si="25"/>
        <v>0</v>
      </c>
      <c r="V52" s="3"/>
      <c r="W52" s="3">
        <f t="shared" si="26"/>
        <v>94.427205553640007</v>
      </c>
      <c r="X52" s="11">
        <f>+W52+U52+S52+Q52+O52+M52+K52+I52+G52+E52</f>
        <v>6631.014343016891</v>
      </c>
      <c r="AA52" s="4" t="s">
        <v>71</v>
      </c>
      <c r="AB52" s="3">
        <f t="shared" si="5"/>
        <v>2598.4789332956616</v>
      </c>
      <c r="AC52" s="3">
        <f t="shared" si="6"/>
        <v>1444.4762428486781</v>
      </c>
      <c r="AD52" s="3">
        <f t="shared" si="7"/>
        <v>183.32599018998158</v>
      </c>
      <c r="AE52" s="3">
        <f t="shared" si="8"/>
        <v>48.177529372102974</v>
      </c>
      <c r="AF52" s="3">
        <f t="shared" si="9"/>
        <v>63.148794254631341</v>
      </c>
      <c r="AG52" s="3">
        <f t="shared" si="10"/>
        <v>1468.8440480095833</v>
      </c>
      <c r="AH52" s="3">
        <f t="shared" si="11"/>
        <v>701.52401506293938</v>
      </c>
      <c r="AI52" s="3">
        <f t="shared" si="12"/>
        <v>28.611584429672376</v>
      </c>
      <c r="AJ52" s="3">
        <f t="shared" si="13"/>
        <v>0</v>
      </c>
      <c r="AK52" s="3">
        <f t="shared" si="14"/>
        <v>94.427205553640007</v>
      </c>
      <c r="AL52" s="3">
        <f t="shared" si="27"/>
        <v>6631.0143430168919</v>
      </c>
      <c r="AM52" s="4" t="s">
        <v>71</v>
      </c>
    </row>
    <row r="53" spans="1:39" ht="15.5" x14ac:dyDescent="0.35">
      <c r="A53" s="4" t="s">
        <v>108</v>
      </c>
      <c r="E53" s="2">
        <f>0.001*(35*E43+25*E45+25*E46)</f>
        <v>113.31149934279995</v>
      </c>
      <c r="F53" s="2"/>
      <c r="G53" s="2">
        <f>0.001*(35*G43+25*G45+25*G46+35*G44*G39+25*(1-G44)*G39)</f>
        <v>88.627094345816175</v>
      </c>
      <c r="H53" s="2"/>
      <c r="I53" s="2">
        <f>0.001*(35*I43+25*I45+25*I46+35*I44*I39+25*(1-I44)*I39)</f>
        <v>28.538581304762481</v>
      </c>
      <c r="J53" s="2"/>
      <c r="K53" s="2">
        <f>0.001*(35*K43+25*K45+25*K46+35*K44*K39+25*(1-K44)*K39)</f>
        <v>5.1958630577238401</v>
      </c>
      <c r="L53" s="2"/>
      <c r="M53" s="2">
        <f>0.001*(35*M43+25*M45+25*M46+35*M44*M39+25*(1-M44)*M39)</f>
        <v>7.8664411492462056</v>
      </c>
      <c r="N53" s="2"/>
      <c r="O53" s="2">
        <f>0.001*(35*O43+25*O45+25*O46+35*O44*O39+25*(1-O44)*O39)</f>
        <v>143.50499957925035</v>
      </c>
      <c r="P53" s="2"/>
      <c r="Q53" s="2">
        <f>0.001*(35*Q43+25*Q45+25*Q46+35*Q44*Q39+25*(1-Q44)*Q39)</f>
        <v>57.376804098284858</v>
      </c>
      <c r="R53" s="2"/>
      <c r="S53" s="2">
        <f>0.001*(35*S43+25*S45+25*S46+35*S44*S39+25*(1-S44)*S39)</f>
        <v>2.075282181898813</v>
      </c>
      <c r="T53" s="2"/>
      <c r="U53" s="2">
        <f>0.001*(35*U43+25*U45+25*U46+35*U44*U39+25*(1-U44)*U39)</f>
        <v>0.77247036593903706</v>
      </c>
      <c r="V53" s="2"/>
      <c r="W53" s="2">
        <f>0.001*(35*W43+25*W45+25*W46+35*W44*W39+25*(1-W44)*W39)</f>
        <v>2.7064263552507377</v>
      </c>
      <c r="X53" s="2">
        <f>SUM(E53:W53)</f>
        <v>449.97546178097247</v>
      </c>
      <c r="AA53" s="4" t="s">
        <v>109</v>
      </c>
      <c r="AB53" s="2">
        <f>+E54</f>
        <v>113.74008040528899</v>
      </c>
      <c r="AC53" s="2">
        <f>+G54</f>
        <v>63.275815243225757</v>
      </c>
      <c r="AD53" s="2">
        <f>+I54</f>
        <v>16.459365088075728</v>
      </c>
      <c r="AE53" s="2">
        <f>+K54</f>
        <v>3.2311581509594505</v>
      </c>
      <c r="AF53" s="2">
        <f>+M54</f>
        <v>5.8254504423737581</v>
      </c>
      <c r="AG53" s="2">
        <f>+O54</f>
        <v>92.139560708061438</v>
      </c>
      <c r="AH53" s="2">
        <f>+Q54</f>
        <v>40.074686664373871</v>
      </c>
      <c r="AI53" s="2">
        <f>+S54</f>
        <v>1.2913914049090258</v>
      </c>
      <c r="AJ53" s="2">
        <f>+U54</f>
        <v>0.57812123354942513</v>
      </c>
      <c r="AK53" s="2">
        <f>+W54</f>
        <v>3.6430160387529202</v>
      </c>
      <c r="AL53" s="3">
        <f t="shared" si="27"/>
        <v>340.2586453795704</v>
      </c>
      <c r="AM53" s="4" t="s">
        <v>109</v>
      </c>
    </row>
    <row r="54" spans="1:39" ht="15.5" x14ac:dyDescent="0.35">
      <c r="A54" s="4" t="s">
        <v>110</v>
      </c>
      <c r="E54" s="2">
        <f>+(E44*E42*35+(1-E44)*E42*25)/1000</f>
        <v>113.74008040528899</v>
      </c>
      <c r="F54" s="3"/>
      <c r="G54" s="2">
        <f>+(G44*G42*35+(1-G44)*G42*25)/1000</f>
        <v>63.275815243225757</v>
      </c>
      <c r="H54" s="3"/>
      <c r="I54" s="2">
        <f>+(I44*I42*35+(1-I44)*I42*25)/1000</f>
        <v>16.459365088075728</v>
      </c>
      <c r="J54" s="3"/>
      <c r="K54" s="2">
        <f>+(K44*K42*35+(1-K44)*K42*25)/1000</f>
        <v>3.2311581509594505</v>
      </c>
      <c r="L54" s="3"/>
      <c r="M54" s="2">
        <f>+(M44*M42*35+(1-M44)*M42*25)/1000</f>
        <v>5.8254504423737581</v>
      </c>
      <c r="N54" s="3"/>
      <c r="O54" s="2">
        <f>+(O44*O42*35+(1-O44)*O42*25)/1000</f>
        <v>92.139560708061438</v>
      </c>
      <c r="P54" s="3"/>
      <c r="Q54" s="2">
        <f>+(Q44*Q42*35+(1-Q44)*Q42*25)/1000</f>
        <v>40.074686664373871</v>
      </c>
      <c r="R54" s="3"/>
      <c r="S54" s="2">
        <f>+(S44*S42*35+(1-S44)*S42*25)/1000</f>
        <v>1.2913914049090258</v>
      </c>
      <c r="T54" s="3"/>
      <c r="U54" s="2">
        <f>+(U44*U42*35+(1-U44)*U42*25)/1000</f>
        <v>0.57812123354942513</v>
      </c>
      <c r="V54" s="3"/>
      <c r="W54" s="2">
        <f>+(W44*W42*35+(1-W44)*W42*25)/1000</f>
        <v>3.6430160387529202</v>
      </c>
      <c r="X54" s="49">
        <f>+E54+G54+I54+K54+M54+O54+Q54+S54+U54+W54</f>
        <v>340.2586453795704</v>
      </c>
    </row>
    <row r="55" spans="1:39" ht="15.5" x14ac:dyDescent="0.35">
      <c r="A55" s="4" t="s">
        <v>111</v>
      </c>
    </row>
    <row r="56" spans="1:39" ht="15.5" x14ac:dyDescent="0.35">
      <c r="A56" s="4" t="s">
        <v>112</v>
      </c>
      <c r="E56" s="3">
        <f>0.002*E41</f>
        <v>5.4133966388644748</v>
      </c>
      <c r="F56" s="3"/>
      <c r="G56" s="3">
        <f>0.002*G41</f>
        <v>3.0434338667040093</v>
      </c>
      <c r="H56" s="3"/>
      <c r="I56" s="3">
        <f>0.002*I41</f>
        <v>0.59611662846536373</v>
      </c>
      <c r="J56" s="3"/>
      <c r="K56" s="3">
        <f>0.002*K41</f>
        <v>0.11568425837746206</v>
      </c>
      <c r="L56" s="3"/>
      <c r="M56" s="3">
        <f>0.002*M41</f>
        <v>0.34229902531002776</v>
      </c>
      <c r="N56" s="3"/>
      <c r="O56" s="3">
        <f>0.002*O41</f>
        <v>3.5256213477364193</v>
      </c>
      <c r="P56" s="3"/>
      <c r="Q56" s="3">
        <f>0.002*Q41</f>
        <v>1.7969629415389634</v>
      </c>
      <c r="R56" s="3"/>
      <c r="S56" s="3">
        <f>0.002*S41</f>
        <v>5.288201808810513E-2</v>
      </c>
      <c r="T56" s="3"/>
      <c r="U56" s="3">
        <f>0.002*U41</f>
        <v>2.5500909777309955E-2</v>
      </c>
      <c r="V56" s="3"/>
      <c r="W56" s="3">
        <f>0.002*W41</f>
        <v>0.15721785227801316</v>
      </c>
      <c r="X56" s="3">
        <f>0.002*X41</f>
        <v>15.069115487140149</v>
      </c>
      <c r="Z56" s="3">
        <f>+X41-X56</f>
        <v>7519.4886280829342</v>
      </c>
    </row>
    <row r="57" spans="1:39" ht="15.5" x14ac:dyDescent="0.35">
      <c r="A57" s="4" t="s">
        <v>113</v>
      </c>
      <c r="B57" s="21">
        <f>+E57/(E57+E58)</f>
        <v>0.2644959051378018</v>
      </c>
      <c r="E57" s="28">
        <f>E47/100*E56</f>
        <v>1.4318212438663933</v>
      </c>
      <c r="F57" s="28"/>
      <c r="G57" s="28">
        <f t="shared" ref="G57:W57" si="28">G47/100*G56</f>
        <v>0.92351477299976725</v>
      </c>
      <c r="H57" s="28"/>
      <c r="I57" s="28">
        <f t="shared" si="28"/>
        <v>7.3475297936544046E-2</v>
      </c>
      <c r="J57" s="28"/>
      <c r="K57" s="28">
        <f t="shared" si="28"/>
        <v>2.2849670801182498E-2</v>
      </c>
      <c r="L57" s="28"/>
      <c r="M57" s="28">
        <f t="shared" si="28"/>
        <v>0.10399092259276288</v>
      </c>
      <c r="N57" s="28"/>
      <c r="O57" s="28">
        <f t="shared" si="28"/>
        <v>0.83472179305022964</v>
      </c>
      <c r="P57" s="28"/>
      <c r="Q57" s="28">
        <f t="shared" si="28"/>
        <v>0.52904738917435834</v>
      </c>
      <c r="R57" s="28"/>
      <c r="S57" s="28">
        <f>S47/100*S56</f>
        <v>1.6357129286334714E-2</v>
      </c>
      <c r="T57" s="28"/>
      <c r="U57" s="28">
        <f t="shared" si="28"/>
        <v>0</v>
      </c>
      <c r="V57" s="28"/>
      <c r="W57" s="28">
        <f t="shared" si="28"/>
        <v>4.2547042133599326E-2</v>
      </c>
      <c r="X57" s="28">
        <f>+W57+U57+S57+Q57+O57+M57+K57+I57+G57+E57</f>
        <v>3.9783252618411717</v>
      </c>
      <c r="Y57" s="3"/>
      <c r="Z57">
        <v>162.48258732539568</v>
      </c>
    </row>
    <row r="58" spans="1:39" ht="15.5" x14ac:dyDescent="0.35">
      <c r="A58" s="29" t="s">
        <v>114</v>
      </c>
      <c r="B58" s="21">
        <f>1-B57</f>
        <v>0.73550409486219825</v>
      </c>
      <c r="E58" s="30">
        <f>E56-E57</f>
        <v>3.9815753949980817</v>
      </c>
      <c r="F58" s="30"/>
      <c r="G58" s="30">
        <f t="shared" ref="G58:W58" si="29">G56-G57</f>
        <v>2.119919093704242</v>
      </c>
      <c r="H58" s="30"/>
      <c r="I58" s="30">
        <f t="shared" si="29"/>
        <v>0.52264133052881967</v>
      </c>
      <c r="J58" s="30"/>
      <c r="K58" s="30">
        <f t="shared" si="29"/>
        <v>9.2834587576279562E-2</v>
      </c>
      <c r="L58" s="30"/>
      <c r="M58" s="30">
        <f t="shared" si="29"/>
        <v>0.23830810271726488</v>
      </c>
      <c r="N58" s="30"/>
      <c r="O58" s="30">
        <f t="shared" si="29"/>
        <v>2.6908995546861898</v>
      </c>
      <c r="P58" s="30"/>
      <c r="Q58" s="30">
        <f t="shared" si="29"/>
        <v>1.2679155523646051</v>
      </c>
      <c r="R58" s="30"/>
      <c r="S58" s="30">
        <f t="shared" si="29"/>
        <v>3.6524888801770419E-2</v>
      </c>
      <c r="T58" s="30"/>
      <c r="U58" s="30">
        <f t="shared" si="29"/>
        <v>2.5500909777309955E-2</v>
      </c>
      <c r="V58" s="30"/>
      <c r="W58" s="30">
        <f t="shared" si="29"/>
        <v>0.11467081014441383</v>
      </c>
      <c r="X58" s="28">
        <f t="shared" ref="X58:X60" si="30">+W58+U58+S58+Q58+O58+M58+K58+I58+G58+E58</f>
        <v>11.090790225298978</v>
      </c>
      <c r="Z58">
        <v>534.19835945887417</v>
      </c>
    </row>
    <row r="59" spans="1:39" ht="15.5" x14ac:dyDescent="0.35">
      <c r="A59" s="29" t="s">
        <v>115</v>
      </c>
      <c r="E59" s="3">
        <f t="shared" ref="E59:U59" si="31">+E41-E56</f>
        <v>2701.284922793373</v>
      </c>
      <c r="F59" s="3"/>
      <c r="G59" s="3">
        <f t="shared" si="31"/>
        <v>1518.6734994853007</v>
      </c>
      <c r="H59" s="3"/>
      <c r="I59" s="3">
        <f t="shared" si="31"/>
        <v>297.4621976042165</v>
      </c>
      <c r="J59" s="3"/>
      <c r="K59" s="3">
        <f t="shared" si="31"/>
        <v>57.726444930353566</v>
      </c>
      <c r="L59" s="3"/>
      <c r="M59" s="3">
        <f t="shared" si="31"/>
        <v>170.80721362970382</v>
      </c>
      <c r="N59" s="3"/>
      <c r="O59" s="3">
        <f t="shared" si="31"/>
        <v>1759.2850525204733</v>
      </c>
      <c r="P59" s="3"/>
      <c r="Q59" s="3">
        <f t="shared" si="31"/>
        <v>896.68450782794275</v>
      </c>
      <c r="R59" s="3"/>
      <c r="S59" s="3">
        <f t="shared" si="31"/>
        <v>26.388127025964458</v>
      </c>
      <c r="T59" s="3"/>
      <c r="U59" s="3">
        <f t="shared" si="31"/>
        <v>12.724953978877666</v>
      </c>
      <c r="V59" s="3"/>
      <c r="W59" s="3">
        <f t="shared" ref="W59" si="32">+W41-W56</f>
        <v>78.451708286728575</v>
      </c>
      <c r="X59" s="28">
        <f t="shared" si="30"/>
        <v>7519.4886280829342</v>
      </c>
    </row>
    <row r="60" spans="1:39" ht="15.5" x14ac:dyDescent="0.35">
      <c r="A60" s="4" t="s">
        <v>116</v>
      </c>
      <c r="B60" s="21">
        <f>+E60/(E60+E61)</f>
        <v>0.2644959051378018</v>
      </c>
      <c r="E60" s="28">
        <f>E47/100*E59</f>
        <v>714.47880068933023</v>
      </c>
      <c r="F60" s="28"/>
      <c r="G60" s="28">
        <f t="shared" ref="G60:W60" si="33">G47/100*G59</f>
        <v>460.83387172688384</v>
      </c>
      <c r="H60" s="28"/>
      <c r="I60" s="28">
        <f t="shared" si="33"/>
        <v>36.664173670335479</v>
      </c>
      <c r="J60" s="28"/>
      <c r="K60" s="28">
        <f t="shared" si="33"/>
        <v>11.401985729790066</v>
      </c>
      <c r="L60" s="28"/>
      <c r="M60" s="28">
        <f t="shared" si="33"/>
        <v>51.891470373788671</v>
      </c>
      <c r="N60" s="28"/>
      <c r="O60" s="28">
        <f t="shared" si="33"/>
        <v>416.52617473206459</v>
      </c>
      <c r="P60" s="28"/>
      <c r="Q60" s="28">
        <f t="shared" si="33"/>
        <v>263.99464719800483</v>
      </c>
      <c r="R60" s="28"/>
      <c r="S60" s="28">
        <f t="shared" si="33"/>
        <v>8.1622075138810217</v>
      </c>
      <c r="T60" s="28"/>
      <c r="U60" s="28">
        <f t="shared" si="33"/>
        <v>0</v>
      </c>
      <c r="V60" s="28"/>
      <c r="W60" s="28">
        <f t="shared" si="33"/>
        <v>21.230974024666065</v>
      </c>
      <c r="X60" s="28">
        <f t="shared" si="30"/>
        <v>1985.184305658745</v>
      </c>
    </row>
    <row r="61" spans="1:39" ht="15.5" x14ac:dyDescent="0.35">
      <c r="A61" s="29" t="s">
        <v>114</v>
      </c>
      <c r="B61" s="21">
        <f>1-B60</f>
        <v>0.73550409486219825</v>
      </c>
      <c r="E61" s="30">
        <f>E59-E60</f>
        <v>1986.8061221040427</v>
      </c>
      <c r="F61" s="30"/>
      <c r="G61" s="30">
        <f t="shared" ref="G61:W61" si="34">G59-G60</f>
        <v>1057.8396277584168</v>
      </c>
      <c r="H61" s="30"/>
      <c r="I61" s="30">
        <f t="shared" si="34"/>
        <v>260.79802393388104</v>
      </c>
      <c r="J61" s="30"/>
      <c r="K61" s="30">
        <f t="shared" si="34"/>
        <v>46.324459200563496</v>
      </c>
      <c r="L61" s="30"/>
      <c r="M61" s="30">
        <f t="shared" si="34"/>
        <v>118.91574325591515</v>
      </c>
      <c r="N61" s="30"/>
      <c r="O61" s="30">
        <f t="shared" si="34"/>
        <v>1342.7588777884087</v>
      </c>
      <c r="P61" s="30"/>
      <c r="Q61" s="30">
        <f t="shared" si="34"/>
        <v>632.68986062993793</v>
      </c>
      <c r="R61" s="30"/>
      <c r="S61" s="30">
        <f t="shared" si="34"/>
        <v>18.225919512083436</v>
      </c>
      <c r="T61" s="30"/>
      <c r="U61" s="30">
        <f t="shared" si="34"/>
        <v>12.724953978877666</v>
      </c>
      <c r="V61" s="30"/>
      <c r="W61" s="30">
        <f t="shared" si="34"/>
        <v>57.220734262062507</v>
      </c>
      <c r="X61" s="30">
        <f>X59-X60</f>
        <v>5534.3043224241892</v>
      </c>
      <c r="Y61" s="3"/>
    </row>
    <row r="62" spans="1:39" ht="15.5" x14ac:dyDescent="0.35">
      <c r="A62" s="29" t="s">
        <v>117</v>
      </c>
      <c r="B62" s="21"/>
      <c r="E62" s="3">
        <f>0.002*E40</f>
        <v>2.4683896255390811</v>
      </c>
      <c r="F62" s="3"/>
      <c r="G62" s="3">
        <f>0.0025*G40</f>
        <v>1.7698244082139345</v>
      </c>
      <c r="H62" s="3"/>
      <c r="I62" s="3">
        <f>0.0025*I40</f>
        <v>0.50673503285304866</v>
      </c>
      <c r="J62" s="3"/>
      <c r="K62" s="3">
        <f>0.0025*K40</f>
        <v>9.8731623993294659E-2</v>
      </c>
      <c r="L62" s="3"/>
      <c r="M62" s="3">
        <f>0.0025*M40</f>
        <v>0.12072353666509036</v>
      </c>
      <c r="N62" s="3"/>
      <c r="O62" s="3">
        <f>0.0025*O40</f>
        <v>2.9920726828183155</v>
      </c>
      <c r="P62" s="3"/>
      <c r="Q62" s="3">
        <f>0.0025*Q40</f>
        <v>1.2136927845896224</v>
      </c>
      <c r="R62" s="3"/>
      <c r="S62" s="3">
        <f>0.0025*S40</f>
        <v>4.6210951833866629E-2</v>
      </c>
      <c r="T62" s="3"/>
      <c r="U62" s="3">
        <f>0.0025*U40</f>
        <v>2.4304625015780602E-2</v>
      </c>
      <c r="V62" s="3"/>
      <c r="W62" s="3">
        <f>0.0025*W40</f>
        <v>0.1677792885277756</v>
      </c>
      <c r="X62" s="3">
        <f>0.0025*X40</f>
        <v>10.02556196643458</v>
      </c>
      <c r="Y62" s="3"/>
    </row>
    <row r="63" spans="1:39" ht="15.5" x14ac:dyDescent="0.35">
      <c r="A63" s="29" t="s">
        <v>118</v>
      </c>
      <c r="B63" s="21"/>
      <c r="E63" s="3">
        <f>0.002*E39</f>
        <v>2.7178496911406818</v>
      </c>
      <c r="F63" s="3"/>
      <c r="G63" s="3">
        <f>0.006*G39</f>
        <v>5.4944844122166501</v>
      </c>
      <c r="H63" s="3"/>
      <c r="I63" s="3">
        <f>0.006*I39</f>
        <v>2.2135526078317884</v>
      </c>
      <c r="J63" s="3"/>
      <c r="K63" s="3">
        <f>0.006*K39</f>
        <v>0.36326715727209774</v>
      </c>
      <c r="L63" s="3"/>
      <c r="M63" s="3">
        <f>0.006*M39</f>
        <v>0.50020317062012776</v>
      </c>
      <c r="N63" s="3"/>
      <c r="O63" s="3">
        <f>0.006*O39</f>
        <v>10.087627878144033</v>
      </c>
      <c r="P63" s="3"/>
      <c r="Q63" s="3">
        <f>0.006*Q39</f>
        <v>3.6907033790140176</v>
      </c>
      <c r="R63" s="3"/>
      <c r="S63" s="3">
        <f>0.006*S39</f>
        <v>0.16878471804272011</v>
      </c>
      <c r="T63" s="3"/>
      <c r="U63" s="3">
        <f>0.006*U39</f>
        <v>8.0204523013621673E-2</v>
      </c>
      <c r="V63" s="3"/>
      <c r="W63" s="3">
        <f>0.006*W39</f>
        <v>0.64954232526017708</v>
      </c>
      <c r="X63" s="3">
        <f>0.006*X39</f>
        <v>31.401919244837281</v>
      </c>
      <c r="Y63" s="3"/>
    </row>
    <row r="64" spans="1:39" ht="15.5" x14ac:dyDescent="0.35">
      <c r="A64" s="29" t="s">
        <v>119</v>
      </c>
      <c r="B64" s="21"/>
      <c r="E64" s="3">
        <f>+E62+E56+E63</f>
        <v>10.599635955544237</v>
      </c>
      <c r="F64" s="3"/>
      <c r="G64" s="3">
        <f>+G62+G56+G63</f>
        <v>10.307742687134594</v>
      </c>
      <c r="H64" s="3"/>
      <c r="I64" s="3">
        <f>+I62+I56+I63</f>
        <v>3.3164042691502007</v>
      </c>
      <c r="J64" s="3"/>
      <c r="K64" s="3">
        <f>+K62+K56+K63</f>
        <v>0.5776830396428545</v>
      </c>
      <c r="L64" s="3"/>
      <c r="M64" s="3">
        <f>+M62+M56+M63</f>
        <v>0.96322573259524591</v>
      </c>
      <c r="N64" s="3"/>
      <c r="O64" s="3">
        <f>+O62+O56+O63</f>
        <v>16.60532190869877</v>
      </c>
      <c r="P64" s="3"/>
      <c r="Q64" s="3">
        <f>+Q62+Q56+Q63</f>
        <v>6.7013591051426031</v>
      </c>
      <c r="R64" s="3"/>
      <c r="S64" s="3">
        <f>+S62+S56+S63</f>
        <v>0.26787768796469186</v>
      </c>
      <c r="T64" s="3"/>
      <c r="U64" s="3">
        <f>+U62+U56+U63</f>
        <v>0.13001005780671224</v>
      </c>
      <c r="V64" s="3"/>
      <c r="W64" s="3">
        <f>+W62+W56+W63</f>
        <v>0.97453946606596586</v>
      </c>
      <c r="X64" s="3">
        <f>+X62+X56+X63</f>
        <v>56.496596698412006</v>
      </c>
      <c r="Y64" s="1">
        <f>+X64/X42</f>
        <v>4.8936908556654959E-3</v>
      </c>
    </row>
    <row r="65" spans="1:52" ht="15.5" x14ac:dyDescent="0.35">
      <c r="A65" s="29" t="s">
        <v>120</v>
      </c>
      <c r="B65" s="21"/>
      <c r="E65" s="7">
        <v>2E-3</v>
      </c>
      <c r="F65" s="3"/>
      <c r="G65" s="7">
        <v>2E-3</v>
      </c>
      <c r="H65" s="7">
        <v>2E-3</v>
      </c>
      <c r="I65" s="7">
        <v>2E-3</v>
      </c>
      <c r="J65" s="3"/>
      <c r="K65" s="7">
        <v>2E-3</v>
      </c>
      <c r="L65" s="3"/>
      <c r="M65" s="7">
        <v>2E-3</v>
      </c>
      <c r="N65" s="3"/>
      <c r="O65" s="7">
        <v>2E-3</v>
      </c>
      <c r="P65" s="3"/>
      <c r="Q65" s="7">
        <v>2E-3</v>
      </c>
      <c r="R65" s="3"/>
      <c r="S65" s="7">
        <v>2E-3</v>
      </c>
      <c r="T65" s="3"/>
      <c r="U65" s="7">
        <v>2E-3</v>
      </c>
      <c r="V65" s="3"/>
      <c r="W65" s="7">
        <v>2E-3</v>
      </c>
      <c r="X65" s="7">
        <v>2E-3</v>
      </c>
      <c r="Y65" s="1"/>
    </row>
    <row r="66" spans="1:52" ht="15.5" x14ac:dyDescent="0.35">
      <c r="A66" s="29"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9" t="s">
        <v>122</v>
      </c>
      <c r="E67" s="3"/>
      <c r="F67" s="3"/>
      <c r="G67" s="3"/>
      <c r="H67" s="3"/>
      <c r="I67" s="3"/>
      <c r="J67" s="3"/>
      <c r="K67" s="3"/>
      <c r="L67" s="3"/>
      <c r="M67" s="3"/>
      <c r="N67" s="3"/>
      <c r="O67" s="3"/>
      <c r="P67" s="3"/>
      <c r="Q67" s="3"/>
      <c r="R67" s="3"/>
      <c r="S67" s="3"/>
      <c r="T67" s="3"/>
      <c r="U67" s="3"/>
      <c r="V67" s="3"/>
      <c r="W67" s="3"/>
      <c r="X67" s="3"/>
    </row>
    <row r="68" spans="1:52" ht="15.5" x14ac:dyDescent="0.35">
      <c r="A68" s="29"/>
      <c r="E68" s="3"/>
      <c r="F68" s="3"/>
      <c r="G68" s="3"/>
      <c r="H68" s="3"/>
      <c r="I68" s="3"/>
      <c r="J68" s="3"/>
      <c r="K68" s="3"/>
      <c r="L68" s="3"/>
      <c r="M68" s="3"/>
      <c r="N68" s="3"/>
      <c r="O68" s="3"/>
      <c r="P68" s="3"/>
      <c r="Q68" s="3"/>
      <c r="R68" s="3"/>
      <c r="S68" s="3"/>
      <c r="T68" s="3"/>
      <c r="U68" s="3"/>
      <c r="V68" s="3"/>
      <c r="W68" s="3"/>
    </row>
    <row r="69" spans="1:52" ht="15.5" x14ac:dyDescent="0.35">
      <c r="A69" s="22" t="s">
        <v>123</v>
      </c>
      <c r="D69" s="31" t="s">
        <v>124</v>
      </c>
    </row>
    <row r="70" spans="1:52" ht="23.5" x14ac:dyDescent="0.55000000000000004">
      <c r="A70" s="14" t="s">
        <v>125</v>
      </c>
      <c r="B70" s="8"/>
      <c r="D70" s="4" t="s">
        <v>72</v>
      </c>
      <c r="E70" s="4"/>
      <c r="F70" s="4" t="s">
        <v>73</v>
      </c>
      <c r="G70" s="4"/>
      <c r="H70" s="4" t="s">
        <v>80</v>
      </c>
      <c r="I70" s="4"/>
      <c r="J70" s="4" t="s">
        <v>75</v>
      </c>
      <c r="K70" s="4"/>
      <c r="L70" s="4" t="s">
        <v>76</v>
      </c>
      <c r="M70" s="4"/>
      <c r="N70" s="4" t="s">
        <v>77</v>
      </c>
      <c r="O70" s="4"/>
      <c r="P70" s="4" t="s">
        <v>78</v>
      </c>
      <c r="Q70" s="4"/>
      <c r="R70" s="4" t="s">
        <v>79</v>
      </c>
      <c r="S70" s="4"/>
      <c r="T70" s="4" t="s">
        <v>81</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79</v>
      </c>
      <c r="AJ71" s="4" t="s">
        <v>81</v>
      </c>
      <c r="AK71" s="4" t="s">
        <v>9</v>
      </c>
      <c r="AL71" s="4" t="s">
        <v>10</v>
      </c>
    </row>
    <row r="72" spans="1:52" ht="15.5" x14ac:dyDescent="0.35">
      <c r="A72" s="4" t="s">
        <v>128</v>
      </c>
      <c r="B72" s="8"/>
      <c r="C72" s="8" t="s">
        <v>129</v>
      </c>
      <c r="D72" s="8" t="s">
        <v>130</v>
      </c>
      <c r="E72" s="4" t="s">
        <v>58</v>
      </c>
      <c r="F72" s="8" t="s">
        <v>130</v>
      </c>
      <c r="G72" s="4" t="s">
        <v>58</v>
      </c>
      <c r="H72" s="8" t="s">
        <v>130</v>
      </c>
      <c r="I72" s="4" t="s">
        <v>58</v>
      </c>
      <c r="J72" s="8" t="s">
        <v>130</v>
      </c>
      <c r="K72" s="4" t="s">
        <v>58</v>
      </c>
      <c r="L72" s="8" t="s">
        <v>130</v>
      </c>
      <c r="M72" s="4" t="s">
        <v>58</v>
      </c>
      <c r="N72" s="8" t="s">
        <v>130</v>
      </c>
      <c r="O72" s="4" t="s">
        <v>58</v>
      </c>
      <c r="P72" s="8" t="s">
        <v>130</v>
      </c>
      <c r="Q72" s="4" t="s">
        <v>58</v>
      </c>
      <c r="R72" s="8" t="s">
        <v>130</v>
      </c>
      <c r="S72" s="4" t="s">
        <v>58</v>
      </c>
      <c r="T72" s="8" t="s">
        <v>130</v>
      </c>
      <c r="U72" s="4" t="s">
        <v>58</v>
      </c>
      <c r="V72" s="8" t="s">
        <v>130</v>
      </c>
      <c r="W72" s="4" t="s">
        <v>58</v>
      </c>
      <c r="X72" s="4"/>
      <c r="AA72" s="4" t="s">
        <v>128</v>
      </c>
    </row>
    <row r="73" spans="1:52" ht="15.5" x14ac:dyDescent="0.35">
      <c r="A73" s="5" t="s">
        <v>131</v>
      </c>
      <c r="C73">
        <v>3</v>
      </c>
      <c r="D73" s="16">
        <v>1</v>
      </c>
      <c r="E73" s="3">
        <f>+$D73*E57</f>
        <v>1.4318212438663933</v>
      </c>
      <c r="F73" s="16">
        <v>1</v>
      </c>
      <c r="G73" s="3">
        <f>+$D73*G57</f>
        <v>0.92351477299976725</v>
      </c>
      <c r="H73" s="16">
        <v>1</v>
      </c>
      <c r="I73" s="3">
        <f>+$D73*I57</f>
        <v>7.3475297936544046E-2</v>
      </c>
      <c r="J73" s="16">
        <v>1</v>
      </c>
      <c r="K73" s="3">
        <f>+$D73*K57</f>
        <v>2.2849670801182498E-2</v>
      </c>
      <c r="L73" s="16">
        <v>1</v>
      </c>
      <c r="M73" s="3">
        <f>+$D73*M57</f>
        <v>0.10399092259276288</v>
      </c>
      <c r="N73" s="16">
        <v>1</v>
      </c>
      <c r="O73" s="3">
        <f>+$D73*O57</f>
        <v>0.83472179305022964</v>
      </c>
      <c r="P73" s="16">
        <v>1</v>
      </c>
      <c r="Q73" s="3">
        <f>+$D73*Q57</f>
        <v>0.52904738917435834</v>
      </c>
      <c r="R73" s="16">
        <v>1</v>
      </c>
      <c r="S73" s="3">
        <f>+$D73*S57</f>
        <v>1.6357129286334714E-2</v>
      </c>
      <c r="T73" s="16">
        <v>1</v>
      </c>
      <c r="U73" s="3">
        <f>+$D73*U57</f>
        <v>0</v>
      </c>
      <c r="V73" s="16">
        <v>1</v>
      </c>
      <c r="W73" s="3">
        <f>+$D73*W57</f>
        <v>4.2547042133599326E-2</v>
      </c>
      <c r="X73" s="3">
        <f>+E73+G73+I73+K73+M73+O73+Q73+S73+U73+W73</f>
        <v>3.9783252618411713</v>
      </c>
      <c r="AA73" s="5" t="s">
        <v>131</v>
      </c>
      <c r="AB73" s="3">
        <f>+E73</f>
        <v>1.4318212438663933</v>
      </c>
      <c r="AC73" s="3">
        <f>+G73</f>
        <v>0.92351477299976725</v>
      </c>
      <c r="AD73" s="3">
        <f>+I73</f>
        <v>7.3475297936544046E-2</v>
      </c>
      <c r="AE73" s="3">
        <f>+K73</f>
        <v>2.2849670801182498E-2</v>
      </c>
      <c r="AF73" s="3">
        <f>+M73</f>
        <v>0.10399092259276288</v>
      </c>
      <c r="AG73" s="3">
        <f>+O73</f>
        <v>0.83472179305022964</v>
      </c>
      <c r="AH73" s="3">
        <f>+Q73</f>
        <v>0.52904738917435834</v>
      </c>
      <c r="AI73" s="3">
        <f>+S73</f>
        <v>1.6357129286334714E-2</v>
      </c>
      <c r="AJ73" s="3">
        <f>+U73</f>
        <v>0</v>
      </c>
      <c r="AK73" s="3">
        <f>+W73</f>
        <v>4.2547042133599326E-2</v>
      </c>
      <c r="AL73" s="3">
        <f>SUM(AB73:AK73)</f>
        <v>3.9783252618411713</v>
      </c>
    </row>
    <row r="74" spans="1:52" ht="15.5" x14ac:dyDescent="0.35">
      <c r="A74" s="5" t="s">
        <v>132</v>
      </c>
      <c r="C74">
        <v>15</v>
      </c>
      <c r="D74" s="16">
        <v>0</v>
      </c>
      <c r="E74" s="3">
        <f>+$D74*E57</f>
        <v>0</v>
      </c>
      <c r="F74" s="16">
        <v>0</v>
      </c>
      <c r="G74" s="3">
        <f>+$D74*G57</f>
        <v>0</v>
      </c>
      <c r="H74" s="16">
        <v>0</v>
      </c>
      <c r="I74" s="3">
        <f>+$D74*I57</f>
        <v>0</v>
      </c>
      <c r="J74" s="16">
        <v>0</v>
      </c>
      <c r="K74" s="3">
        <f>+$D74*K57</f>
        <v>0</v>
      </c>
      <c r="L74" s="16">
        <v>0</v>
      </c>
      <c r="M74" s="3">
        <f>+$D74*M57</f>
        <v>0</v>
      </c>
      <c r="N74" s="16">
        <v>0</v>
      </c>
      <c r="O74" s="3">
        <f>+$D74*O57</f>
        <v>0</v>
      </c>
      <c r="P74" s="16">
        <v>0</v>
      </c>
      <c r="Q74" s="3">
        <f>+$D74*Q57</f>
        <v>0</v>
      </c>
      <c r="R74" s="16">
        <v>0</v>
      </c>
      <c r="S74" s="3">
        <f>+$D74*S57</f>
        <v>0</v>
      </c>
      <c r="T74" s="16">
        <v>0</v>
      </c>
      <c r="U74" s="3">
        <f>+$D74*U57</f>
        <v>0</v>
      </c>
      <c r="V74" s="16">
        <v>0</v>
      </c>
      <c r="W74" s="3">
        <f>+$D74*W57</f>
        <v>0</v>
      </c>
      <c r="X74" s="3">
        <f t="shared" ref="X74:X77" si="35">+E74+G74+I74+K74+M74+O74+Q74+S74+U74+W74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6">
        <v>0</v>
      </c>
      <c r="E75" s="3">
        <f>+$D75*E57</f>
        <v>0</v>
      </c>
      <c r="F75" s="16">
        <v>0</v>
      </c>
      <c r="G75" s="3">
        <f>+$D75*G57</f>
        <v>0</v>
      </c>
      <c r="H75" s="16">
        <v>0</v>
      </c>
      <c r="I75" s="3">
        <f>+$D75*I57</f>
        <v>0</v>
      </c>
      <c r="J75" s="16">
        <v>0</v>
      </c>
      <c r="K75" s="3">
        <f>+$D75*K57</f>
        <v>0</v>
      </c>
      <c r="L75" s="16">
        <v>0</v>
      </c>
      <c r="M75" s="3">
        <f>+$D75*M57</f>
        <v>0</v>
      </c>
      <c r="N75" s="16">
        <v>0</v>
      </c>
      <c r="O75" s="3">
        <f>+$D75*O57</f>
        <v>0</v>
      </c>
      <c r="P75" s="16">
        <v>0</v>
      </c>
      <c r="Q75" s="3">
        <f>+$D75*Q57</f>
        <v>0</v>
      </c>
      <c r="R75" s="16">
        <v>0</v>
      </c>
      <c r="S75" s="3">
        <f>+$D75*S57</f>
        <v>0</v>
      </c>
      <c r="T75" s="16">
        <v>0</v>
      </c>
      <c r="U75" s="3">
        <f>+$D75*U57</f>
        <v>0</v>
      </c>
      <c r="V75" s="16">
        <v>0</v>
      </c>
      <c r="W75" s="3">
        <f>+$D75*W57</f>
        <v>0</v>
      </c>
      <c r="X75" s="3">
        <f t="shared" si="35"/>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6">
        <v>0</v>
      </c>
      <c r="E76" s="3">
        <f>+$D76*E57</f>
        <v>0</v>
      </c>
      <c r="F76" s="16">
        <v>0</v>
      </c>
      <c r="G76" s="3">
        <f>+$D76*G57</f>
        <v>0</v>
      </c>
      <c r="H76" s="16">
        <v>0</v>
      </c>
      <c r="I76" s="3">
        <f>+$D76*I57</f>
        <v>0</v>
      </c>
      <c r="J76" s="16">
        <v>0</v>
      </c>
      <c r="K76" s="3">
        <f>+$D76*K57</f>
        <v>0</v>
      </c>
      <c r="L76" s="16">
        <v>0</v>
      </c>
      <c r="M76" s="3">
        <f>+$D76*M57</f>
        <v>0</v>
      </c>
      <c r="N76" s="16">
        <v>0</v>
      </c>
      <c r="O76" s="3">
        <f>+$D76*O57</f>
        <v>0</v>
      </c>
      <c r="P76" s="16">
        <v>0</v>
      </c>
      <c r="Q76" s="3">
        <f>+$D76*Q57</f>
        <v>0</v>
      </c>
      <c r="R76" s="16">
        <v>0</v>
      </c>
      <c r="S76" s="3">
        <f>+$D76*S57</f>
        <v>0</v>
      </c>
      <c r="T76" s="16">
        <v>0</v>
      </c>
      <c r="U76" s="3">
        <f>+$D76*U57</f>
        <v>0</v>
      </c>
      <c r="V76" s="16">
        <v>0</v>
      </c>
      <c r="W76" s="3">
        <f>+$D76*W57</f>
        <v>0</v>
      </c>
      <c r="X76" s="3">
        <f t="shared" si="35"/>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6">
        <f t="shared" ref="D77:V77" si="36">SUM(D73:D76)</f>
        <v>1</v>
      </c>
      <c r="E77" s="28">
        <f>SUM(E73:E76)</f>
        <v>1.4318212438663933</v>
      </c>
      <c r="F77" s="16">
        <f t="shared" si="36"/>
        <v>1</v>
      </c>
      <c r="G77" s="28">
        <f>SUM(G73:G76)</f>
        <v>0.92351477299976725</v>
      </c>
      <c r="H77" s="16">
        <f t="shared" si="36"/>
        <v>1</v>
      </c>
      <c r="I77" s="28">
        <f>SUM(I73:I76)</f>
        <v>7.3475297936544046E-2</v>
      </c>
      <c r="J77" s="16">
        <f t="shared" si="36"/>
        <v>1</v>
      </c>
      <c r="K77" s="28">
        <f>SUM(K73:K76)</f>
        <v>2.2849670801182498E-2</v>
      </c>
      <c r="L77" s="16">
        <f t="shared" si="36"/>
        <v>1</v>
      </c>
      <c r="M77" s="28">
        <f>SUM(M73:M76)</f>
        <v>0.10399092259276288</v>
      </c>
      <c r="N77" s="16">
        <f t="shared" si="36"/>
        <v>1</v>
      </c>
      <c r="O77" s="28">
        <f>SUM(O73:O76)</f>
        <v>0.83472179305022964</v>
      </c>
      <c r="P77" s="16">
        <f t="shared" si="36"/>
        <v>1</v>
      </c>
      <c r="Q77" s="28">
        <f>SUM(Q73:Q76)</f>
        <v>0.52904738917435834</v>
      </c>
      <c r="R77" s="16">
        <f t="shared" si="36"/>
        <v>1</v>
      </c>
      <c r="S77" s="28">
        <f>SUM(S73:S76)</f>
        <v>1.6357129286334714E-2</v>
      </c>
      <c r="T77" s="16">
        <f t="shared" si="36"/>
        <v>1</v>
      </c>
      <c r="U77" s="28">
        <f>SUM(U73:U76)</f>
        <v>0</v>
      </c>
      <c r="V77" s="16">
        <f t="shared" si="36"/>
        <v>1</v>
      </c>
      <c r="W77" s="28">
        <f>SUM(W73:W76)</f>
        <v>4.2547042133599326E-2</v>
      </c>
      <c r="X77" s="3">
        <f t="shared" si="35"/>
        <v>3.9783252618411713</v>
      </c>
      <c r="Y77" s="3"/>
      <c r="AA77" s="5"/>
      <c r="AB77" s="4" t="s">
        <v>0</v>
      </c>
      <c r="AC77" s="4" t="s">
        <v>1</v>
      </c>
      <c r="AD77" s="4" t="s">
        <v>2</v>
      </c>
      <c r="AE77" s="4" t="s">
        <v>3</v>
      </c>
      <c r="AF77" s="4" t="s">
        <v>4</v>
      </c>
      <c r="AG77" s="4" t="s">
        <v>5</v>
      </c>
      <c r="AH77" s="4" t="s">
        <v>6</v>
      </c>
      <c r="AI77" s="4" t="s">
        <v>79</v>
      </c>
      <c r="AJ77" s="4" t="s">
        <v>81</v>
      </c>
      <c r="AK77" s="4" t="s">
        <v>9</v>
      </c>
      <c r="AL77" s="4" t="s">
        <v>10</v>
      </c>
      <c r="AO77" s="4" t="s">
        <v>0</v>
      </c>
      <c r="AP77" s="4" t="s">
        <v>1</v>
      </c>
      <c r="AQ77" s="4" t="s">
        <v>2</v>
      </c>
      <c r="AR77" s="4" t="s">
        <v>3</v>
      </c>
      <c r="AS77" s="4" t="s">
        <v>4</v>
      </c>
      <c r="AT77" s="4" t="s">
        <v>5</v>
      </c>
      <c r="AU77" s="4" t="s">
        <v>6</v>
      </c>
      <c r="AV77" s="4" t="s">
        <v>7</v>
      </c>
      <c r="AW77" s="4" t="s">
        <v>8</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714.47880068933023</v>
      </c>
      <c r="AC78" s="3">
        <f>+G60</f>
        <v>460.83387172688384</v>
      </c>
      <c r="AD78" s="3">
        <f>+I60</f>
        <v>36.664173670335479</v>
      </c>
      <c r="AE78" s="3">
        <f>+K60</f>
        <v>11.401985729790066</v>
      </c>
      <c r="AF78" s="3">
        <f>+M60</f>
        <v>51.891470373788671</v>
      </c>
      <c r="AG78" s="3">
        <f>+O60</f>
        <v>416.52617473206459</v>
      </c>
      <c r="AH78" s="3">
        <f>+Q60</f>
        <v>263.99464719800483</v>
      </c>
      <c r="AI78" s="3">
        <f>+S60</f>
        <v>8.1622075138810217</v>
      </c>
      <c r="AJ78" s="3">
        <f>+U60</f>
        <v>0</v>
      </c>
      <c r="AK78" s="3">
        <f>+W60</f>
        <v>21.230974024666065</v>
      </c>
      <c r="AL78" s="3">
        <f>+X60</f>
        <v>1985.184305658745</v>
      </c>
      <c r="AN78" t="s">
        <v>137</v>
      </c>
      <c r="AO78" s="3">
        <f>+AB$78*AB79</f>
        <v>714.47880068933023</v>
      </c>
      <c r="AP78" s="3">
        <f t="shared" ref="AP78:AX78" si="37">+AC$78*AC79</f>
        <v>460.83387172688384</v>
      </c>
      <c r="AQ78" s="3">
        <f t="shared" si="37"/>
        <v>36.664173670335479</v>
      </c>
      <c r="AR78" s="3">
        <f t="shared" si="37"/>
        <v>11.401985729790066</v>
      </c>
      <c r="AS78" s="3">
        <f t="shared" si="37"/>
        <v>51.891470373788671</v>
      </c>
      <c r="AT78" s="3">
        <f t="shared" si="37"/>
        <v>416.52617473206459</v>
      </c>
      <c r="AU78" s="3">
        <f t="shared" si="37"/>
        <v>263.99464719800483</v>
      </c>
      <c r="AV78" s="3">
        <f t="shared" si="37"/>
        <v>8.1622075138810217</v>
      </c>
      <c r="AW78" s="3">
        <f t="shared" si="37"/>
        <v>0</v>
      </c>
      <c r="AX78" s="3">
        <f t="shared" si="37"/>
        <v>21.230974024666065</v>
      </c>
      <c r="AY78" s="3">
        <f>SUM(AO78:AX78)</f>
        <v>1985.1843056587447</v>
      </c>
      <c r="AZ78" t="s">
        <v>138</v>
      </c>
    </row>
    <row r="79" spans="1:52" ht="15.5" x14ac:dyDescent="0.35">
      <c r="A79" s="5" t="s">
        <v>139</v>
      </c>
      <c r="B79" t="s">
        <v>140</v>
      </c>
      <c r="C79">
        <v>3</v>
      </c>
      <c r="D79" s="16">
        <v>1</v>
      </c>
      <c r="E79" s="3">
        <f t="shared" ref="E79:E84" si="38">+$D79*E$60</f>
        <v>714.47880068933023</v>
      </c>
      <c r="F79" s="16">
        <v>1</v>
      </c>
      <c r="G79" s="3">
        <f>+$F79*G$60</f>
        <v>460.83387172688384</v>
      </c>
      <c r="H79" s="16">
        <v>1</v>
      </c>
      <c r="I79" s="3">
        <f t="shared" ref="I79:I84" si="39">+$H79*I$60</f>
        <v>36.664173670335479</v>
      </c>
      <c r="J79" s="16">
        <v>1</v>
      </c>
      <c r="K79" s="3">
        <f t="shared" ref="K79:K84" si="40">+$J79*K$60</f>
        <v>11.401985729790066</v>
      </c>
      <c r="L79" s="16">
        <v>1</v>
      </c>
      <c r="M79" s="3">
        <f t="shared" ref="M79:M84" si="41">+$L79*M$60</f>
        <v>51.891470373788671</v>
      </c>
      <c r="N79" s="16">
        <v>1</v>
      </c>
      <c r="O79" s="3">
        <f t="shared" ref="O79:O84" si="42">+$N79*O$60</f>
        <v>416.52617473206459</v>
      </c>
      <c r="P79" s="16">
        <v>1</v>
      </c>
      <c r="Q79" s="3">
        <f t="shared" ref="Q79:Q84" si="43">+$P79*Q$60</f>
        <v>263.99464719800483</v>
      </c>
      <c r="R79" s="16">
        <v>1</v>
      </c>
      <c r="S79" s="3">
        <f t="shared" ref="S79:S84" si="44">+$R79*S$60</f>
        <v>8.1622075138810217</v>
      </c>
      <c r="T79" s="16">
        <v>1</v>
      </c>
      <c r="U79" s="3">
        <f t="shared" ref="U79:U84" si="45">+$T79*U$60</f>
        <v>0</v>
      </c>
      <c r="V79" s="16">
        <v>1</v>
      </c>
      <c r="W79" s="3">
        <f t="shared" ref="W79:W84" si="46">+$V79*W$60</f>
        <v>21.230974024666065</v>
      </c>
      <c r="X79" s="3">
        <f>+E79+G79+I79+K79+M79+O79+Q79+S79+U79+W79</f>
        <v>1985.1843056587447</v>
      </c>
      <c r="AA79" t="s">
        <v>139</v>
      </c>
      <c r="AB79" s="16">
        <f t="shared" ref="AB79:AB84" si="47">+D79</f>
        <v>1</v>
      </c>
      <c r="AC79" s="16">
        <f t="shared" ref="AC79:AC84" si="48">+F79</f>
        <v>1</v>
      </c>
      <c r="AD79" s="16">
        <f t="shared" ref="AD79:AD84" si="49">+H79</f>
        <v>1</v>
      </c>
      <c r="AE79" s="16">
        <f t="shared" ref="AE79:AE84" si="50">+J79</f>
        <v>1</v>
      </c>
      <c r="AF79" s="16">
        <f t="shared" ref="AF79:AF84" si="51">+L79</f>
        <v>1</v>
      </c>
      <c r="AG79" s="16">
        <f t="shared" ref="AG79:AG84" si="52">+N79</f>
        <v>1</v>
      </c>
      <c r="AH79" s="16">
        <f t="shared" ref="AH79:AH84" si="53">+P79</f>
        <v>1</v>
      </c>
      <c r="AI79" s="16">
        <f t="shared" ref="AI79:AI84" si="54">+R79</f>
        <v>1</v>
      </c>
      <c r="AJ79" s="16">
        <f t="shared" ref="AJ79:AJ84" si="55">+T79</f>
        <v>1</v>
      </c>
      <c r="AK79" s="16">
        <f t="shared" ref="AK79:AK84" si="56">+V79</f>
        <v>1</v>
      </c>
      <c r="AN79" t="s">
        <v>141</v>
      </c>
      <c r="AO79" s="3">
        <f t="shared" ref="AO79:AX84" si="57">+AB79*AO$78</f>
        <v>714.47880068933023</v>
      </c>
      <c r="AP79" s="3">
        <f t="shared" si="57"/>
        <v>460.83387172688384</v>
      </c>
      <c r="AQ79" s="3">
        <f t="shared" si="57"/>
        <v>36.664173670335479</v>
      </c>
      <c r="AR79" s="3">
        <f t="shared" si="57"/>
        <v>11.401985729790066</v>
      </c>
      <c r="AS79" s="3">
        <f t="shared" si="57"/>
        <v>51.891470373788671</v>
      </c>
      <c r="AT79" s="3">
        <f t="shared" si="57"/>
        <v>416.52617473206459</v>
      </c>
      <c r="AU79" s="3">
        <f t="shared" si="57"/>
        <v>263.99464719800483</v>
      </c>
      <c r="AV79" s="3">
        <f t="shared" si="57"/>
        <v>8.1622075138810217</v>
      </c>
      <c r="AW79" s="3">
        <f t="shared" si="57"/>
        <v>0</v>
      </c>
      <c r="AX79" s="3">
        <f t="shared" si="57"/>
        <v>21.230974024666065</v>
      </c>
      <c r="AY79" s="3">
        <f t="shared" ref="AY79:AY84" si="58">SUM(AO79:AX79)</f>
        <v>1985.1843056587447</v>
      </c>
      <c r="AZ79" t="s">
        <v>141</v>
      </c>
    </row>
    <row r="80" spans="1:52" ht="15.5" x14ac:dyDescent="0.35">
      <c r="A80" s="5" t="s">
        <v>142</v>
      </c>
      <c r="B80" t="s">
        <v>143</v>
      </c>
      <c r="C80">
        <v>15</v>
      </c>
      <c r="D80" s="16">
        <v>0</v>
      </c>
      <c r="E80" s="3">
        <f t="shared" si="38"/>
        <v>0</v>
      </c>
      <c r="F80" s="16">
        <v>0</v>
      </c>
      <c r="G80" s="3">
        <f>+$F80*G$60</f>
        <v>0</v>
      </c>
      <c r="H80" s="16">
        <v>0</v>
      </c>
      <c r="I80" s="3">
        <f t="shared" si="39"/>
        <v>0</v>
      </c>
      <c r="J80" s="16">
        <v>0</v>
      </c>
      <c r="K80" s="3">
        <f t="shared" si="40"/>
        <v>0</v>
      </c>
      <c r="L80" s="16">
        <v>0</v>
      </c>
      <c r="M80" s="3">
        <f t="shared" si="41"/>
        <v>0</v>
      </c>
      <c r="N80" s="16">
        <v>0</v>
      </c>
      <c r="O80" s="3">
        <f t="shared" si="42"/>
        <v>0</v>
      </c>
      <c r="P80" s="16">
        <v>0</v>
      </c>
      <c r="Q80" s="3">
        <f t="shared" si="43"/>
        <v>0</v>
      </c>
      <c r="R80" s="16">
        <v>0</v>
      </c>
      <c r="S80" s="3">
        <f t="shared" si="44"/>
        <v>0</v>
      </c>
      <c r="T80" s="16">
        <v>0</v>
      </c>
      <c r="U80" s="3">
        <f t="shared" si="45"/>
        <v>0</v>
      </c>
      <c r="V80" s="16">
        <v>0</v>
      </c>
      <c r="W80" s="3">
        <f t="shared" si="46"/>
        <v>0</v>
      </c>
      <c r="X80" s="3">
        <f t="shared" ref="X80:X84" si="59">SUM(E80:U80)</f>
        <v>0</v>
      </c>
      <c r="AA80" t="s">
        <v>142</v>
      </c>
      <c r="AB80" s="16">
        <f t="shared" si="47"/>
        <v>0</v>
      </c>
      <c r="AC80" s="16">
        <f t="shared" si="48"/>
        <v>0</v>
      </c>
      <c r="AD80" s="16">
        <f t="shared" si="49"/>
        <v>0</v>
      </c>
      <c r="AE80" s="16">
        <f t="shared" si="50"/>
        <v>0</v>
      </c>
      <c r="AF80" s="16">
        <f t="shared" si="51"/>
        <v>0</v>
      </c>
      <c r="AG80" s="16">
        <f t="shared" si="52"/>
        <v>0</v>
      </c>
      <c r="AH80" s="16">
        <f t="shared" si="53"/>
        <v>0</v>
      </c>
      <c r="AI80" s="16">
        <f t="shared" si="54"/>
        <v>0</v>
      </c>
      <c r="AJ80" s="16">
        <f t="shared" si="55"/>
        <v>0</v>
      </c>
      <c r="AK80" s="16">
        <f t="shared" si="56"/>
        <v>0</v>
      </c>
      <c r="AN80" t="s">
        <v>144</v>
      </c>
      <c r="AO80" s="3">
        <f t="shared" si="57"/>
        <v>0</v>
      </c>
      <c r="AP80" s="3">
        <f t="shared" si="57"/>
        <v>0</v>
      </c>
      <c r="AQ80" s="3">
        <f t="shared" si="57"/>
        <v>0</v>
      </c>
      <c r="AR80" s="3">
        <f t="shared" si="57"/>
        <v>0</v>
      </c>
      <c r="AS80" s="3">
        <f t="shared" si="57"/>
        <v>0</v>
      </c>
      <c r="AT80" s="3">
        <f t="shared" si="57"/>
        <v>0</v>
      </c>
      <c r="AU80" s="3">
        <f t="shared" si="57"/>
        <v>0</v>
      </c>
      <c r="AV80" s="3">
        <f t="shared" si="57"/>
        <v>0</v>
      </c>
      <c r="AW80" s="3">
        <f t="shared" si="57"/>
        <v>0</v>
      </c>
      <c r="AX80" s="3">
        <f t="shared" si="57"/>
        <v>0</v>
      </c>
      <c r="AY80" s="3">
        <f t="shared" si="58"/>
        <v>0</v>
      </c>
      <c r="AZ80" t="s">
        <v>144</v>
      </c>
    </row>
    <row r="81" spans="1:52" ht="15.5" x14ac:dyDescent="0.35">
      <c r="A81" s="5" t="s">
        <v>145</v>
      </c>
      <c r="B81" t="s">
        <v>146</v>
      </c>
      <c r="C81">
        <v>20</v>
      </c>
      <c r="D81" s="16">
        <v>0</v>
      </c>
      <c r="E81" s="3">
        <f t="shared" si="38"/>
        <v>0</v>
      </c>
      <c r="F81" s="16">
        <v>0</v>
      </c>
      <c r="G81" s="3">
        <f>+$F81*G$60</f>
        <v>0</v>
      </c>
      <c r="H81" s="16">
        <v>0</v>
      </c>
      <c r="I81" s="3">
        <f t="shared" si="39"/>
        <v>0</v>
      </c>
      <c r="J81" s="16">
        <v>0</v>
      </c>
      <c r="K81" s="3">
        <f t="shared" si="40"/>
        <v>0</v>
      </c>
      <c r="L81" s="16">
        <v>0</v>
      </c>
      <c r="M81" s="3">
        <f t="shared" si="41"/>
        <v>0</v>
      </c>
      <c r="N81" s="16">
        <v>0</v>
      </c>
      <c r="O81" s="3">
        <f t="shared" si="42"/>
        <v>0</v>
      </c>
      <c r="P81" s="16">
        <v>0</v>
      </c>
      <c r="Q81" s="3">
        <f t="shared" si="43"/>
        <v>0</v>
      </c>
      <c r="R81" s="16">
        <v>0</v>
      </c>
      <c r="S81" s="3">
        <f t="shared" si="44"/>
        <v>0</v>
      </c>
      <c r="T81" s="16">
        <v>0</v>
      </c>
      <c r="U81" s="3">
        <f t="shared" si="45"/>
        <v>0</v>
      </c>
      <c r="V81" s="16">
        <v>0</v>
      </c>
      <c r="W81" s="3">
        <f t="shared" si="46"/>
        <v>0</v>
      </c>
      <c r="X81" s="3">
        <f t="shared" si="59"/>
        <v>0</v>
      </c>
      <c r="AA81" t="s">
        <v>145</v>
      </c>
      <c r="AB81" s="16">
        <f t="shared" si="47"/>
        <v>0</v>
      </c>
      <c r="AC81" s="16">
        <f t="shared" si="48"/>
        <v>0</v>
      </c>
      <c r="AD81" s="16">
        <f t="shared" si="49"/>
        <v>0</v>
      </c>
      <c r="AE81" s="16">
        <f t="shared" si="50"/>
        <v>0</v>
      </c>
      <c r="AF81" s="16">
        <f t="shared" si="51"/>
        <v>0</v>
      </c>
      <c r="AG81" s="16">
        <f t="shared" si="52"/>
        <v>0</v>
      </c>
      <c r="AH81" s="16">
        <f t="shared" si="53"/>
        <v>0</v>
      </c>
      <c r="AI81" s="16">
        <f t="shared" si="54"/>
        <v>0</v>
      </c>
      <c r="AJ81" s="16">
        <f t="shared" si="55"/>
        <v>0</v>
      </c>
      <c r="AK81" s="16">
        <f t="shared" si="56"/>
        <v>0</v>
      </c>
      <c r="AN81" t="s">
        <v>145</v>
      </c>
      <c r="AO81" s="3">
        <f t="shared" si="57"/>
        <v>0</v>
      </c>
      <c r="AP81" s="3">
        <f t="shared" si="57"/>
        <v>0</v>
      </c>
      <c r="AQ81" s="3">
        <f t="shared" si="57"/>
        <v>0</v>
      </c>
      <c r="AR81" s="3">
        <f t="shared" si="57"/>
        <v>0</v>
      </c>
      <c r="AS81" s="3">
        <f t="shared" si="57"/>
        <v>0</v>
      </c>
      <c r="AT81" s="3">
        <f t="shared" si="57"/>
        <v>0</v>
      </c>
      <c r="AU81" s="3">
        <f t="shared" si="57"/>
        <v>0</v>
      </c>
      <c r="AV81" s="3">
        <f t="shared" si="57"/>
        <v>0</v>
      </c>
      <c r="AW81" s="3">
        <f t="shared" si="57"/>
        <v>0</v>
      </c>
      <c r="AX81" s="3">
        <f t="shared" si="57"/>
        <v>0</v>
      </c>
      <c r="AY81" s="3">
        <f t="shared" si="58"/>
        <v>0</v>
      </c>
      <c r="AZ81" t="s">
        <v>145</v>
      </c>
    </row>
    <row r="82" spans="1:52" ht="15.5" x14ac:dyDescent="0.35">
      <c r="A82" s="5" t="s">
        <v>147</v>
      </c>
      <c r="B82" t="s">
        <v>140</v>
      </c>
      <c r="C82">
        <v>25</v>
      </c>
      <c r="D82" s="16">
        <v>0</v>
      </c>
      <c r="E82" s="3">
        <f t="shared" si="38"/>
        <v>0</v>
      </c>
      <c r="F82" s="16">
        <v>0</v>
      </c>
      <c r="G82" s="3">
        <f>+$F82*G$60</f>
        <v>0</v>
      </c>
      <c r="H82" s="16">
        <v>0</v>
      </c>
      <c r="I82" s="3">
        <f t="shared" si="39"/>
        <v>0</v>
      </c>
      <c r="J82" s="16">
        <v>0</v>
      </c>
      <c r="K82" s="3">
        <f t="shared" si="40"/>
        <v>0</v>
      </c>
      <c r="L82" s="16">
        <v>0</v>
      </c>
      <c r="M82" s="3">
        <f t="shared" si="41"/>
        <v>0</v>
      </c>
      <c r="N82" s="16">
        <v>0</v>
      </c>
      <c r="O82" s="3">
        <f t="shared" si="42"/>
        <v>0</v>
      </c>
      <c r="P82" s="16">
        <v>0</v>
      </c>
      <c r="Q82" s="3">
        <f t="shared" si="43"/>
        <v>0</v>
      </c>
      <c r="R82" s="16">
        <v>0</v>
      </c>
      <c r="S82" s="3">
        <f t="shared" si="44"/>
        <v>0</v>
      </c>
      <c r="T82" s="16">
        <v>0</v>
      </c>
      <c r="U82" s="3">
        <f t="shared" si="45"/>
        <v>0</v>
      </c>
      <c r="V82" s="16">
        <v>0</v>
      </c>
      <c r="W82" s="3">
        <f t="shared" si="46"/>
        <v>0</v>
      </c>
      <c r="X82" s="3">
        <f t="shared" si="59"/>
        <v>0</v>
      </c>
      <c r="AA82" t="s">
        <v>147</v>
      </c>
      <c r="AB82" s="16">
        <f t="shared" si="47"/>
        <v>0</v>
      </c>
      <c r="AC82" s="16">
        <f t="shared" si="48"/>
        <v>0</v>
      </c>
      <c r="AD82" s="16">
        <f t="shared" si="49"/>
        <v>0</v>
      </c>
      <c r="AE82" s="16">
        <f t="shared" si="50"/>
        <v>0</v>
      </c>
      <c r="AF82" s="16">
        <f t="shared" si="51"/>
        <v>0</v>
      </c>
      <c r="AG82" s="16">
        <f t="shared" si="52"/>
        <v>0</v>
      </c>
      <c r="AH82" s="16">
        <f t="shared" si="53"/>
        <v>0</v>
      </c>
      <c r="AI82" s="16">
        <f t="shared" si="54"/>
        <v>0</v>
      </c>
      <c r="AJ82" s="16">
        <f t="shared" si="55"/>
        <v>0</v>
      </c>
      <c r="AK82" s="16">
        <f t="shared" si="56"/>
        <v>0</v>
      </c>
      <c r="AN82" t="s">
        <v>147</v>
      </c>
      <c r="AO82" s="3">
        <f t="shared" si="57"/>
        <v>0</v>
      </c>
      <c r="AP82" s="3">
        <f t="shared" si="57"/>
        <v>0</v>
      </c>
      <c r="AQ82" s="3">
        <f t="shared" si="57"/>
        <v>0</v>
      </c>
      <c r="AR82" s="3">
        <f t="shared" si="57"/>
        <v>0</v>
      </c>
      <c r="AS82" s="3">
        <f t="shared" si="57"/>
        <v>0</v>
      </c>
      <c r="AT82" s="3">
        <f t="shared" si="57"/>
        <v>0</v>
      </c>
      <c r="AU82" s="3">
        <f t="shared" si="57"/>
        <v>0</v>
      </c>
      <c r="AV82" s="3">
        <f t="shared" si="57"/>
        <v>0</v>
      </c>
      <c r="AW82" s="3">
        <f t="shared" si="57"/>
        <v>0</v>
      </c>
      <c r="AX82" s="3">
        <f t="shared" si="57"/>
        <v>0</v>
      </c>
      <c r="AY82" s="3">
        <f t="shared" si="58"/>
        <v>0</v>
      </c>
      <c r="AZ82" t="s">
        <v>147</v>
      </c>
    </row>
    <row r="83" spans="1:52" ht="15.5" x14ac:dyDescent="0.35">
      <c r="A83" s="5" t="s">
        <v>148</v>
      </c>
      <c r="B83" t="s">
        <v>146</v>
      </c>
      <c r="C83">
        <v>35</v>
      </c>
      <c r="D83" s="16">
        <v>0</v>
      </c>
      <c r="E83" s="3">
        <f t="shared" si="38"/>
        <v>0</v>
      </c>
      <c r="F83" s="16">
        <v>0</v>
      </c>
      <c r="G83" s="3">
        <f>+$F83*G$60</f>
        <v>0</v>
      </c>
      <c r="H83" s="16">
        <v>0</v>
      </c>
      <c r="I83" s="3">
        <f t="shared" si="39"/>
        <v>0</v>
      </c>
      <c r="J83" s="16">
        <v>0</v>
      </c>
      <c r="K83" s="3">
        <f t="shared" si="40"/>
        <v>0</v>
      </c>
      <c r="L83" s="16">
        <v>0</v>
      </c>
      <c r="M83" s="3">
        <f t="shared" si="41"/>
        <v>0</v>
      </c>
      <c r="N83" s="16">
        <v>0</v>
      </c>
      <c r="O83" s="3">
        <f t="shared" si="42"/>
        <v>0</v>
      </c>
      <c r="P83" s="16">
        <v>0</v>
      </c>
      <c r="Q83" s="3">
        <f t="shared" si="43"/>
        <v>0</v>
      </c>
      <c r="R83" s="16">
        <v>0</v>
      </c>
      <c r="S83" s="3">
        <f t="shared" si="44"/>
        <v>0</v>
      </c>
      <c r="T83" s="16">
        <v>0</v>
      </c>
      <c r="U83" s="3">
        <f t="shared" si="45"/>
        <v>0</v>
      </c>
      <c r="V83" s="16">
        <v>0</v>
      </c>
      <c r="W83" s="3">
        <f t="shared" si="46"/>
        <v>0</v>
      </c>
      <c r="X83" s="3">
        <f t="shared" si="59"/>
        <v>0</v>
      </c>
      <c r="AA83" t="s">
        <v>148</v>
      </c>
      <c r="AB83" s="16">
        <f t="shared" si="47"/>
        <v>0</v>
      </c>
      <c r="AC83" s="16">
        <f t="shared" si="48"/>
        <v>0</v>
      </c>
      <c r="AD83" s="16">
        <f t="shared" si="49"/>
        <v>0</v>
      </c>
      <c r="AE83" s="16">
        <f t="shared" si="50"/>
        <v>0</v>
      </c>
      <c r="AF83" s="16">
        <f t="shared" si="51"/>
        <v>0</v>
      </c>
      <c r="AG83" s="16">
        <f t="shared" si="52"/>
        <v>0</v>
      </c>
      <c r="AH83" s="16">
        <f t="shared" si="53"/>
        <v>0</v>
      </c>
      <c r="AI83" s="16">
        <f t="shared" si="54"/>
        <v>0</v>
      </c>
      <c r="AJ83" s="16">
        <f t="shared" si="55"/>
        <v>0</v>
      </c>
      <c r="AK83" s="16">
        <f t="shared" si="56"/>
        <v>0</v>
      </c>
      <c r="AN83" t="s">
        <v>148</v>
      </c>
      <c r="AO83" s="3">
        <f t="shared" si="57"/>
        <v>0</v>
      </c>
      <c r="AP83" s="3">
        <f t="shared" si="57"/>
        <v>0</v>
      </c>
      <c r="AQ83" s="3">
        <f t="shared" si="57"/>
        <v>0</v>
      </c>
      <c r="AR83" s="3">
        <f t="shared" si="57"/>
        <v>0</v>
      </c>
      <c r="AS83" s="3">
        <f t="shared" si="57"/>
        <v>0</v>
      </c>
      <c r="AT83" s="3">
        <f t="shared" si="57"/>
        <v>0</v>
      </c>
      <c r="AU83" s="3">
        <f t="shared" si="57"/>
        <v>0</v>
      </c>
      <c r="AV83" s="3">
        <f t="shared" si="57"/>
        <v>0</v>
      </c>
      <c r="AW83" s="3">
        <f t="shared" si="57"/>
        <v>0</v>
      </c>
      <c r="AX83" s="3">
        <f t="shared" si="57"/>
        <v>0</v>
      </c>
      <c r="AY83" s="3">
        <f t="shared" si="58"/>
        <v>0</v>
      </c>
      <c r="AZ83" t="s">
        <v>148</v>
      </c>
    </row>
    <row r="84" spans="1:52" ht="15.5" x14ac:dyDescent="0.35">
      <c r="A84" s="5" t="s">
        <v>149</v>
      </c>
      <c r="B84" t="s">
        <v>143</v>
      </c>
      <c r="C84">
        <v>25</v>
      </c>
      <c r="D84" s="16">
        <v>0</v>
      </c>
      <c r="E84" s="3">
        <f t="shared" si="38"/>
        <v>0</v>
      </c>
      <c r="F84" s="16">
        <v>0</v>
      </c>
      <c r="G84" s="3">
        <f t="shared" ref="G84" si="60">+$F84*G$60</f>
        <v>0</v>
      </c>
      <c r="H84" s="16">
        <v>0</v>
      </c>
      <c r="I84" s="3">
        <f t="shared" si="39"/>
        <v>0</v>
      </c>
      <c r="J84" s="16">
        <v>0</v>
      </c>
      <c r="K84" s="3">
        <f t="shared" si="40"/>
        <v>0</v>
      </c>
      <c r="L84" s="16">
        <v>0</v>
      </c>
      <c r="M84" s="3">
        <f t="shared" si="41"/>
        <v>0</v>
      </c>
      <c r="N84" s="16">
        <v>0</v>
      </c>
      <c r="O84" s="3">
        <f t="shared" si="42"/>
        <v>0</v>
      </c>
      <c r="P84" s="16">
        <v>0</v>
      </c>
      <c r="Q84" s="3">
        <f t="shared" si="43"/>
        <v>0</v>
      </c>
      <c r="R84" s="16">
        <v>0</v>
      </c>
      <c r="S84" s="3">
        <f t="shared" si="44"/>
        <v>0</v>
      </c>
      <c r="T84" s="16">
        <v>0</v>
      </c>
      <c r="U84" s="3">
        <f t="shared" si="45"/>
        <v>0</v>
      </c>
      <c r="V84" s="16">
        <v>0</v>
      </c>
      <c r="W84" s="3">
        <f t="shared" si="46"/>
        <v>0</v>
      </c>
      <c r="X84" s="3">
        <f t="shared" si="59"/>
        <v>0</v>
      </c>
      <c r="AA84" t="s">
        <v>149</v>
      </c>
      <c r="AB84" s="16">
        <f t="shared" si="47"/>
        <v>0</v>
      </c>
      <c r="AC84" s="16">
        <f t="shared" si="48"/>
        <v>0</v>
      </c>
      <c r="AD84" s="16">
        <f t="shared" si="49"/>
        <v>0</v>
      </c>
      <c r="AE84" s="16">
        <f t="shared" si="50"/>
        <v>0</v>
      </c>
      <c r="AF84" s="16">
        <f t="shared" si="51"/>
        <v>0</v>
      </c>
      <c r="AG84" s="16">
        <f t="shared" si="52"/>
        <v>0</v>
      </c>
      <c r="AH84" s="16">
        <f t="shared" si="53"/>
        <v>0</v>
      </c>
      <c r="AI84" s="16">
        <f t="shared" si="54"/>
        <v>0</v>
      </c>
      <c r="AJ84" s="16">
        <f t="shared" si="55"/>
        <v>0</v>
      </c>
      <c r="AK84" s="16">
        <f t="shared" si="56"/>
        <v>0</v>
      </c>
      <c r="AN84" t="s">
        <v>149</v>
      </c>
      <c r="AO84" s="3">
        <f t="shared" si="57"/>
        <v>0</v>
      </c>
      <c r="AP84" s="3">
        <f t="shared" si="57"/>
        <v>0</v>
      </c>
      <c r="AQ84" s="3">
        <f t="shared" si="57"/>
        <v>0</v>
      </c>
      <c r="AR84" s="3">
        <f t="shared" si="57"/>
        <v>0</v>
      </c>
      <c r="AS84" s="3">
        <f t="shared" si="57"/>
        <v>0</v>
      </c>
      <c r="AT84" s="3">
        <f t="shared" si="57"/>
        <v>0</v>
      </c>
      <c r="AU84" s="3">
        <f t="shared" si="57"/>
        <v>0</v>
      </c>
      <c r="AV84" s="3">
        <f t="shared" si="57"/>
        <v>0</v>
      </c>
      <c r="AW84" s="3">
        <f t="shared" si="57"/>
        <v>0</v>
      </c>
      <c r="AX84" s="3">
        <f t="shared" si="57"/>
        <v>0</v>
      </c>
      <c r="AY84" s="3">
        <f t="shared" si="58"/>
        <v>0</v>
      </c>
      <c r="AZ84" t="s">
        <v>149</v>
      </c>
    </row>
    <row r="85" spans="1:52" ht="15.5" x14ac:dyDescent="0.35">
      <c r="A85" s="5" t="s">
        <v>150</v>
      </c>
      <c r="D85" s="16">
        <f>SUM(D79:D84)</f>
        <v>1</v>
      </c>
      <c r="E85" s="28">
        <f>SUM(E79:E84)</f>
        <v>714.47880068933023</v>
      </c>
      <c r="F85" s="16">
        <f>SUM(F79:F84)</f>
        <v>1</v>
      </c>
      <c r="G85" s="28">
        <f t="shared" ref="G85:U85" si="61">SUM(G79:G84)</f>
        <v>460.83387172688384</v>
      </c>
      <c r="H85" s="16">
        <f>SUM(H79:H84)</f>
        <v>1</v>
      </c>
      <c r="I85" s="28">
        <f t="shared" si="61"/>
        <v>36.664173670335479</v>
      </c>
      <c r="J85" s="16">
        <f>SUM(J79:J84)</f>
        <v>1</v>
      </c>
      <c r="K85" s="28">
        <f t="shared" si="61"/>
        <v>11.401985729790066</v>
      </c>
      <c r="L85" s="16">
        <f>SUM(L79:L84)</f>
        <v>1</v>
      </c>
      <c r="M85" s="28">
        <f>SUM(M79:M84)</f>
        <v>51.891470373788671</v>
      </c>
      <c r="N85" s="16">
        <f>SUM(N79:N84)</f>
        <v>1</v>
      </c>
      <c r="O85" s="28">
        <f t="shared" si="61"/>
        <v>416.52617473206459</v>
      </c>
      <c r="P85" s="16">
        <f>SUM(P79:P84)</f>
        <v>1</v>
      </c>
      <c r="Q85" s="28">
        <f t="shared" si="61"/>
        <v>263.99464719800483</v>
      </c>
      <c r="R85" s="16">
        <f>SUM(R79:R84)</f>
        <v>1</v>
      </c>
      <c r="S85" s="28">
        <f t="shared" si="61"/>
        <v>8.1622075138810217</v>
      </c>
      <c r="T85" s="16">
        <f>SUM(T79:T84)</f>
        <v>1</v>
      </c>
      <c r="U85" s="28">
        <f t="shared" si="61"/>
        <v>0</v>
      </c>
      <c r="V85" s="16">
        <f>SUM(V79:V84)</f>
        <v>1</v>
      </c>
      <c r="W85" s="28">
        <f t="shared" ref="W85:X85" si="62">SUM(W79:W84)</f>
        <v>21.230974024666065</v>
      </c>
      <c r="X85" s="28">
        <f t="shared" si="62"/>
        <v>1985.1843056587447</v>
      </c>
      <c r="AA85" t="s">
        <v>150</v>
      </c>
      <c r="AB85" s="16">
        <f>SUM(AB79:AB84)</f>
        <v>1</v>
      </c>
      <c r="AC85" s="16">
        <f t="shared" ref="AC85:AK85" si="63">SUM(AC79:AC84)</f>
        <v>1</v>
      </c>
      <c r="AD85" s="16">
        <f t="shared" si="63"/>
        <v>1</v>
      </c>
      <c r="AE85" s="16">
        <f t="shared" si="63"/>
        <v>1</v>
      </c>
      <c r="AF85" s="16">
        <f t="shared" si="63"/>
        <v>1</v>
      </c>
      <c r="AG85" s="16">
        <f t="shared" si="63"/>
        <v>1</v>
      </c>
      <c r="AH85" s="16">
        <f t="shared" si="63"/>
        <v>1</v>
      </c>
      <c r="AI85" s="16">
        <f t="shared" si="63"/>
        <v>1</v>
      </c>
      <c r="AJ85" s="16">
        <f t="shared" si="63"/>
        <v>1</v>
      </c>
      <c r="AK85" s="16">
        <f t="shared" si="63"/>
        <v>1</v>
      </c>
      <c r="AN85" t="s">
        <v>150</v>
      </c>
      <c r="AO85" s="3">
        <f>SUM(AO79:AO84)</f>
        <v>714.47880068933023</v>
      </c>
      <c r="AP85" s="3">
        <f t="shared" ref="AP85:AX85" si="64">SUM(AP79:AP84)</f>
        <v>460.83387172688384</v>
      </c>
      <c r="AQ85" s="3">
        <f t="shared" si="64"/>
        <v>36.664173670335479</v>
      </c>
      <c r="AR85" s="3">
        <f t="shared" si="64"/>
        <v>11.401985729790066</v>
      </c>
      <c r="AS85" s="3">
        <f t="shared" si="64"/>
        <v>51.891470373788671</v>
      </c>
      <c r="AT85" s="3">
        <f t="shared" si="64"/>
        <v>416.52617473206459</v>
      </c>
      <c r="AU85" s="3">
        <f t="shared" si="64"/>
        <v>263.99464719800483</v>
      </c>
      <c r="AV85" s="3">
        <f t="shared" si="64"/>
        <v>8.1622075138810217</v>
      </c>
      <c r="AW85" s="3">
        <f t="shared" si="64"/>
        <v>0</v>
      </c>
      <c r="AX85" s="3">
        <f t="shared" si="64"/>
        <v>21.230974024666065</v>
      </c>
      <c r="AY85" s="3">
        <f>SUM(AO85:AX85)</f>
        <v>1985.1843056587447</v>
      </c>
    </row>
    <row r="86" spans="1:52" ht="15.5" x14ac:dyDescent="0.35">
      <c r="A86" s="4" t="s">
        <v>151</v>
      </c>
      <c r="D86" s="4" t="s">
        <v>72</v>
      </c>
      <c r="E86" s="4"/>
      <c r="F86" s="4" t="s">
        <v>73</v>
      </c>
      <c r="G86" s="4"/>
      <c r="H86" s="4" t="s">
        <v>80</v>
      </c>
      <c r="I86" s="4"/>
      <c r="J86" s="4" t="s">
        <v>75</v>
      </c>
      <c r="K86" s="4"/>
      <c r="L86" s="4" t="s">
        <v>76</v>
      </c>
      <c r="M86" s="4"/>
      <c r="N86" s="4" t="s">
        <v>77</v>
      </c>
      <c r="O86" s="4"/>
      <c r="P86" s="4" t="s">
        <v>78</v>
      </c>
      <c r="Q86" s="4"/>
      <c r="R86" s="4" t="s">
        <v>79</v>
      </c>
      <c r="S86" s="4"/>
      <c r="T86" s="4" t="s">
        <v>81</v>
      </c>
      <c r="U86" s="4"/>
      <c r="V86" s="4" t="s">
        <v>9</v>
      </c>
      <c r="X86" s="4" t="s">
        <v>126</v>
      </c>
    </row>
    <row r="87" spans="1:52" ht="15.5" x14ac:dyDescent="0.35">
      <c r="A87" s="4" t="s">
        <v>128</v>
      </c>
      <c r="C87" s="8" t="s">
        <v>129</v>
      </c>
      <c r="D87" s="8" t="s">
        <v>130</v>
      </c>
      <c r="E87" s="4" t="s">
        <v>58</v>
      </c>
      <c r="F87" s="8" t="s">
        <v>130</v>
      </c>
      <c r="G87" s="4" t="s">
        <v>58</v>
      </c>
      <c r="H87" s="8" t="s">
        <v>130</v>
      </c>
      <c r="I87" s="4" t="s">
        <v>58</v>
      </c>
      <c r="J87" s="8" t="s">
        <v>130</v>
      </c>
      <c r="K87" s="4" t="s">
        <v>58</v>
      </c>
      <c r="L87" s="8" t="s">
        <v>130</v>
      </c>
      <c r="M87" s="4" t="s">
        <v>58</v>
      </c>
      <c r="N87" s="8" t="s">
        <v>130</v>
      </c>
      <c r="O87" s="4" t="s">
        <v>58</v>
      </c>
      <c r="P87" s="8" t="s">
        <v>130</v>
      </c>
      <c r="Q87" s="4" t="s">
        <v>58</v>
      </c>
      <c r="R87" s="8" t="s">
        <v>130</v>
      </c>
      <c r="S87" s="4" t="s">
        <v>58</v>
      </c>
      <c r="T87" s="8" t="s">
        <v>130</v>
      </c>
      <c r="U87" s="4" t="s">
        <v>58</v>
      </c>
      <c r="V87" s="8" t="s">
        <v>130</v>
      </c>
      <c r="W87" s="4" t="s">
        <v>58</v>
      </c>
    </row>
    <row r="88" spans="1:52" ht="15.5" x14ac:dyDescent="0.35">
      <c r="A88" s="5" t="s">
        <v>152</v>
      </c>
      <c r="C88">
        <v>16</v>
      </c>
      <c r="D88" s="16">
        <v>0.8</v>
      </c>
      <c r="E88" s="3">
        <f>+$D88*E$58</f>
        <v>3.1852603159984656</v>
      </c>
      <c r="F88" s="16">
        <v>0.8</v>
      </c>
      <c r="G88" s="3">
        <f>+$F88*G$58</f>
        <v>1.6959352749633938</v>
      </c>
      <c r="H88" s="16">
        <v>0.8</v>
      </c>
      <c r="I88" s="3">
        <f>+$H88*I$58</f>
        <v>0.41811306442305574</v>
      </c>
      <c r="J88" s="16">
        <v>0.8</v>
      </c>
      <c r="K88" s="3">
        <f>+$J88*K$58</f>
        <v>7.4267670061023652E-2</v>
      </c>
      <c r="L88" s="16">
        <v>0.8</v>
      </c>
      <c r="M88" s="3">
        <f>+$L88*M$58</f>
        <v>0.19064648217381192</v>
      </c>
      <c r="N88" s="16">
        <v>0.8</v>
      </c>
      <c r="O88" s="3">
        <f>+$N88*O$58</f>
        <v>2.1527196437489517</v>
      </c>
      <c r="P88" s="16">
        <v>0.8</v>
      </c>
      <c r="Q88" s="3">
        <f>+$P88*Q$58</f>
        <v>1.0143324418916841</v>
      </c>
      <c r="R88" s="16">
        <v>0.8</v>
      </c>
      <c r="S88" s="3">
        <f>+$R88*S$58</f>
        <v>2.9219911041416337E-2</v>
      </c>
      <c r="T88" s="16">
        <v>0.8</v>
      </c>
      <c r="U88" s="3">
        <f>+$T88*U$58</f>
        <v>2.0400727821847965E-2</v>
      </c>
      <c r="V88" s="16">
        <v>0.8</v>
      </c>
      <c r="W88" s="3">
        <f>+$V88*W$58</f>
        <v>9.1736648115531061E-2</v>
      </c>
      <c r="X88" s="3">
        <f>+E88+G88+I88+K88+M88+O88+Q88+S88+U88+W88</f>
        <v>8.8726321802391794</v>
      </c>
    </row>
    <row r="89" spans="1:52" ht="15.5" x14ac:dyDescent="0.35">
      <c r="A89" s="5" t="s">
        <v>153</v>
      </c>
      <c r="C89">
        <v>18</v>
      </c>
      <c r="D89" s="16">
        <v>0.2</v>
      </c>
      <c r="E89" s="3">
        <f>+$D89*E$58</f>
        <v>0.7963150789996164</v>
      </c>
      <c r="F89" s="16">
        <v>0.2</v>
      </c>
      <c r="G89" s="3">
        <f>+$F89*G$58</f>
        <v>0.42398381874084845</v>
      </c>
      <c r="H89" s="16">
        <v>0.2</v>
      </c>
      <c r="I89" s="3">
        <f>+$H89*I$58</f>
        <v>0.10452826610576393</v>
      </c>
      <c r="J89" s="16">
        <v>0.2</v>
      </c>
      <c r="K89" s="3">
        <f>+$J89*K$58</f>
        <v>1.8566917515255913E-2</v>
      </c>
      <c r="L89" s="16">
        <v>0.2</v>
      </c>
      <c r="M89" s="3">
        <f>+$L89*M$58</f>
        <v>4.7661620543452979E-2</v>
      </c>
      <c r="N89" s="16">
        <v>0.2</v>
      </c>
      <c r="O89" s="3">
        <f>+$N89*O$58</f>
        <v>0.53817991093723794</v>
      </c>
      <c r="P89" s="16">
        <v>0.2</v>
      </c>
      <c r="Q89" s="3">
        <f>+$P89*Q$58</f>
        <v>0.25358311047292104</v>
      </c>
      <c r="R89" s="16">
        <v>0.2</v>
      </c>
      <c r="S89" s="3">
        <f>+$R89*S$58</f>
        <v>7.3049777603540842E-3</v>
      </c>
      <c r="T89" s="16">
        <v>0.2</v>
      </c>
      <c r="U89" s="3">
        <f>+$T89*U$58</f>
        <v>5.1001819554619913E-3</v>
      </c>
      <c r="V89" s="16">
        <v>0.2</v>
      </c>
      <c r="W89" s="3">
        <f>+$V89*W$58</f>
        <v>2.2934162028882765E-2</v>
      </c>
      <c r="X89" s="3">
        <f>+E89+G89+I89+K89+M89+O89+Q89+S89+U89+W89</f>
        <v>2.2181580450597949</v>
      </c>
    </row>
    <row r="90" spans="1:52" ht="15.5" x14ac:dyDescent="0.35">
      <c r="A90" s="5" t="s">
        <v>10</v>
      </c>
      <c r="D90" s="16">
        <f>SUM(D88:D89)</f>
        <v>1</v>
      </c>
      <c r="E90" s="30">
        <f>SUM(E88:E89)</f>
        <v>3.9815753949980821</v>
      </c>
      <c r="F90" s="32">
        <f>SUM(F88:F89)</f>
        <v>1</v>
      </c>
      <c r="G90" s="30">
        <f t="shared" ref="G90:U90" si="65">SUM(G88:G89)</f>
        <v>2.119919093704242</v>
      </c>
      <c r="H90" s="32">
        <f>SUM(H88:H89)</f>
        <v>1</v>
      </c>
      <c r="I90" s="30">
        <f t="shared" si="65"/>
        <v>0.52264133052881967</v>
      </c>
      <c r="J90" s="32">
        <f>SUM(J88:J89)</f>
        <v>1</v>
      </c>
      <c r="K90" s="30">
        <f t="shared" si="65"/>
        <v>9.2834587576279562E-2</v>
      </c>
      <c r="L90" s="32">
        <f>SUM(L88:L89)</f>
        <v>1</v>
      </c>
      <c r="M90" s="30">
        <f t="shared" si="65"/>
        <v>0.23830810271726488</v>
      </c>
      <c r="N90" s="32">
        <f>SUM(N88:N89)</f>
        <v>1</v>
      </c>
      <c r="O90" s="30">
        <f t="shared" si="65"/>
        <v>2.6908995546861898</v>
      </c>
      <c r="P90" s="32">
        <f>SUM(P88:P89)</f>
        <v>1</v>
      </c>
      <c r="Q90" s="30">
        <f t="shared" si="65"/>
        <v>1.2679155523646051</v>
      </c>
      <c r="R90" s="32">
        <f>SUM(R88:R89)</f>
        <v>1</v>
      </c>
      <c r="S90" s="30">
        <f t="shared" si="65"/>
        <v>3.6524888801770419E-2</v>
      </c>
      <c r="T90" s="32">
        <f>SUM(T88:T89)</f>
        <v>1</v>
      </c>
      <c r="U90" s="30">
        <f t="shared" si="65"/>
        <v>2.5500909777309955E-2</v>
      </c>
      <c r="V90" s="32">
        <f>SUM(V88:V89)</f>
        <v>1</v>
      </c>
      <c r="W90" s="30">
        <f t="shared" ref="W90" si="66">SUM(W88:W89)</f>
        <v>0.11467081014441383</v>
      </c>
      <c r="X90" s="3">
        <f>+E90+G90+I90+K90+M90+O90+Q90+S90+U90+W90</f>
        <v>11.090790225298976</v>
      </c>
      <c r="AB90" s="4" t="s">
        <v>0</v>
      </c>
      <c r="AC90" s="4" t="s">
        <v>1</v>
      </c>
      <c r="AD90" s="4" t="s">
        <v>2</v>
      </c>
      <c r="AE90" s="4" t="s">
        <v>3</v>
      </c>
      <c r="AF90" s="4" t="s">
        <v>4</v>
      </c>
      <c r="AG90" s="4" t="s">
        <v>5</v>
      </c>
      <c r="AH90" s="4" t="s">
        <v>6</v>
      </c>
      <c r="AI90" s="4" t="s">
        <v>79</v>
      </c>
      <c r="AJ90" s="4" t="s">
        <v>81</v>
      </c>
      <c r="AK90" s="4" t="s">
        <v>9</v>
      </c>
      <c r="AL90" t="s">
        <v>126</v>
      </c>
    </row>
    <row r="91" spans="1:52" ht="15.5" x14ac:dyDescent="0.35">
      <c r="A91" s="4" t="s">
        <v>154</v>
      </c>
      <c r="AA91" t="s">
        <v>155</v>
      </c>
      <c r="AB91" s="3">
        <f>+E61</f>
        <v>1986.8061221040427</v>
      </c>
      <c r="AC91" s="3">
        <f>+G61</f>
        <v>1057.8396277584168</v>
      </c>
      <c r="AD91" s="3">
        <f>+I61</f>
        <v>260.79802393388104</v>
      </c>
      <c r="AE91" s="3">
        <f>+K61</f>
        <v>46.324459200563496</v>
      </c>
      <c r="AF91" s="3">
        <f>+M61</f>
        <v>118.91574325591515</v>
      </c>
      <c r="AG91" s="3">
        <f>+O61</f>
        <v>1342.7588777884087</v>
      </c>
      <c r="AH91" s="3">
        <f>+Q61</f>
        <v>632.68986062993793</v>
      </c>
      <c r="AI91" s="3">
        <f>+S61</f>
        <v>18.225919512083436</v>
      </c>
      <c r="AJ91" s="3">
        <f>+U61</f>
        <v>12.724953978877666</v>
      </c>
      <c r="AK91" s="3">
        <f>+W61</f>
        <v>57.220734262062507</v>
      </c>
      <c r="AL91" s="3">
        <f>SUM(AB91:AK91)</f>
        <v>5534.3043224241892</v>
      </c>
      <c r="AO91" s="4" t="s">
        <v>0</v>
      </c>
      <c r="AP91" s="4" t="s">
        <v>1</v>
      </c>
      <c r="AQ91" s="4" t="s">
        <v>2</v>
      </c>
      <c r="AR91" s="4" t="s">
        <v>3</v>
      </c>
      <c r="AS91" s="4" t="s">
        <v>4</v>
      </c>
      <c r="AT91" s="4" t="s">
        <v>5</v>
      </c>
      <c r="AU91" s="4" t="s">
        <v>6</v>
      </c>
      <c r="AV91" s="4" t="s">
        <v>7</v>
      </c>
      <c r="AW91" s="4" t="s">
        <v>8</v>
      </c>
      <c r="AX91" s="4" t="s">
        <v>9</v>
      </c>
      <c r="AY91" s="4" t="s">
        <v>10</v>
      </c>
    </row>
    <row r="92" spans="1:52" ht="15.5" x14ac:dyDescent="0.35">
      <c r="A92" s="5" t="s">
        <v>156</v>
      </c>
      <c r="B92" t="s">
        <v>143</v>
      </c>
      <c r="C92">
        <v>25</v>
      </c>
      <c r="D92" s="16">
        <v>0.1</v>
      </c>
      <c r="E92" s="3">
        <f t="shared" ref="E92:E97" si="67">+$D92*E$61</f>
        <v>198.68061221040429</v>
      </c>
      <c r="F92" s="16">
        <v>0.1</v>
      </c>
      <c r="G92" s="3">
        <f>+$F92*G$61</f>
        <v>105.78396277584169</v>
      </c>
      <c r="H92" s="16">
        <v>0</v>
      </c>
      <c r="I92" s="3">
        <f t="shared" ref="I92:I97" si="68">+$H92*I$61</f>
        <v>0</v>
      </c>
      <c r="J92" s="16">
        <v>0</v>
      </c>
      <c r="K92" s="3">
        <f>+$J92*K$61</f>
        <v>0</v>
      </c>
      <c r="L92" s="16">
        <v>0.1</v>
      </c>
      <c r="M92" s="3">
        <f>+$L92*M$61</f>
        <v>11.891574325591515</v>
      </c>
      <c r="N92" s="16">
        <v>0</v>
      </c>
      <c r="O92" s="3">
        <f>+$N92*O$61</f>
        <v>0</v>
      </c>
      <c r="P92" s="16">
        <v>0</v>
      </c>
      <c r="Q92" s="3">
        <f>+$P92*Q$61</f>
        <v>0</v>
      </c>
      <c r="R92" s="16">
        <v>0</v>
      </c>
      <c r="S92" s="3">
        <f>+$R92*S$61</f>
        <v>0</v>
      </c>
      <c r="T92" s="16">
        <v>0</v>
      </c>
      <c r="U92" s="3">
        <f>+$T92*U$61</f>
        <v>0</v>
      </c>
      <c r="V92" s="16">
        <v>0</v>
      </c>
      <c r="W92" s="3">
        <f>+$V92*W$61</f>
        <v>0</v>
      </c>
      <c r="X92" s="3">
        <f t="shared" ref="X92:X98" si="69">+E92+G92+I92+K92+M92+O92+Q92+S92+U92+W92</f>
        <v>316.3561493118375</v>
      </c>
      <c r="AA92" s="5" t="s">
        <v>156</v>
      </c>
      <c r="AB92" s="16">
        <f t="shared" ref="AB92:AB98" si="70">+D92</f>
        <v>0.1</v>
      </c>
      <c r="AC92" s="16">
        <f t="shared" ref="AC92:AC98" si="71">+F92</f>
        <v>0.1</v>
      </c>
      <c r="AD92" s="16">
        <f t="shared" ref="AD92:AD97" si="72">+H92</f>
        <v>0</v>
      </c>
      <c r="AE92" s="16">
        <f>+J92</f>
        <v>0</v>
      </c>
      <c r="AF92" s="16">
        <f t="shared" ref="AF92:AF98" si="73">+L92</f>
        <v>0.1</v>
      </c>
      <c r="AG92" s="16">
        <f t="shared" ref="AG92:AG98" si="74">+N92</f>
        <v>0</v>
      </c>
      <c r="AH92" s="16">
        <f t="shared" ref="AH92:AH98" si="75">+P92</f>
        <v>0</v>
      </c>
      <c r="AI92" s="16">
        <f t="shared" ref="AI92:AI98" si="76">+R92</f>
        <v>0</v>
      </c>
      <c r="AJ92" s="16">
        <f t="shared" ref="AJ92:AJ98" si="77">+T92</f>
        <v>0</v>
      </c>
      <c r="AK92" s="16">
        <f t="shared" ref="AK92:AK98" si="78">+V92</f>
        <v>0</v>
      </c>
      <c r="AL92" s="3"/>
      <c r="AN92" s="5" t="s">
        <v>156</v>
      </c>
      <c r="AO92" s="3">
        <f t="shared" ref="AO92:AO98" si="79">+E92</f>
        <v>198.68061221040429</v>
      </c>
      <c r="AP92" s="3">
        <f t="shared" ref="AP92:AP98" si="80">+G92</f>
        <v>105.78396277584169</v>
      </c>
      <c r="AQ92" s="3">
        <f t="shared" ref="AQ92:AQ98" si="81">+I92</f>
        <v>0</v>
      </c>
      <c r="AR92" s="3">
        <f t="shared" ref="AR92:AR98" si="82">+K92</f>
        <v>0</v>
      </c>
      <c r="AS92" s="3">
        <f t="shared" ref="AS92:AS98" si="83">+M92</f>
        <v>11.891574325591515</v>
      </c>
      <c r="AT92" s="3">
        <f t="shared" ref="AT92:AT98" si="84">+O92</f>
        <v>0</v>
      </c>
      <c r="AU92" s="3">
        <f t="shared" ref="AU92:AU98" si="85">+Q92</f>
        <v>0</v>
      </c>
      <c r="AV92" s="3">
        <f t="shared" ref="AV92:AV98" si="86">+S92</f>
        <v>0</v>
      </c>
      <c r="AW92" s="3">
        <f t="shared" ref="AW92:AW98" si="87">+U92</f>
        <v>0</v>
      </c>
      <c r="AX92" s="3">
        <f t="shared" ref="AX92:AX98" si="88">+W92</f>
        <v>0</v>
      </c>
      <c r="AY92" s="3">
        <f>SUM(AO92:AX92)</f>
        <v>316.3561493118375</v>
      </c>
    </row>
    <row r="93" spans="1:52" ht="15.5" x14ac:dyDescent="0.35">
      <c r="A93" s="5" t="s">
        <v>157</v>
      </c>
      <c r="B93" t="s">
        <v>140</v>
      </c>
      <c r="C93">
        <v>25</v>
      </c>
      <c r="D93" s="16">
        <v>0.15</v>
      </c>
      <c r="E93" s="3">
        <f t="shared" si="67"/>
        <v>298.02091831560642</v>
      </c>
      <c r="F93" s="16">
        <v>0.25</v>
      </c>
      <c r="G93" s="3">
        <f t="shared" ref="G93:G97" si="89">+$F93*G$61</f>
        <v>264.4599069396042</v>
      </c>
      <c r="H93" s="16">
        <v>0.15</v>
      </c>
      <c r="I93" s="3">
        <f t="shared" si="68"/>
        <v>39.119703590082153</v>
      </c>
      <c r="J93" s="16">
        <v>0.15</v>
      </c>
      <c r="K93" s="3">
        <f>+$J93*K$61</f>
        <v>6.948668880084524</v>
      </c>
      <c r="L93" s="16">
        <v>0.1</v>
      </c>
      <c r="M93" s="3">
        <f t="shared" ref="M93:M97" si="90">+$L93*M$61</f>
        <v>11.891574325591515</v>
      </c>
      <c r="N93" s="16">
        <v>0.3</v>
      </c>
      <c r="O93" s="3">
        <f t="shared" ref="O93:O97" si="91">+$N93*O$61</f>
        <v>402.82766333652256</v>
      </c>
      <c r="P93" s="16">
        <v>0.3</v>
      </c>
      <c r="Q93" s="3">
        <f t="shared" ref="Q93:Q97" si="92">+$P93*Q$61</f>
        <v>189.80695818898138</v>
      </c>
      <c r="R93" s="16">
        <v>0.25</v>
      </c>
      <c r="S93" s="3">
        <f t="shared" ref="S93:S97" si="93">+$R93*S$61</f>
        <v>4.5564798780208591</v>
      </c>
      <c r="T93" s="16">
        <v>0.25</v>
      </c>
      <c r="U93" s="3">
        <f t="shared" ref="U93:U97" si="94">+$T93*U$61</f>
        <v>3.1812384947194166</v>
      </c>
      <c r="V93" s="16">
        <v>0.25</v>
      </c>
      <c r="W93" s="3">
        <f t="shared" ref="W93:W97" si="95">+$V93*W$61</f>
        <v>14.305183565515627</v>
      </c>
      <c r="X93" s="3">
        <f t="shared" si="69"/>
        <v>1235.1182955147283</v>
      </c>
      <c r="AA93" s="5" t="s">
        <v>157</v>
      </c>
      <c r="AB93" s="16">
        <f t="shared" si="70"/>
        <v>0.15</v>
      </c>
      <c r="AC93" s="16">
        <f t="shared" si="71"/>
        <v>0.25</v>
      </c>
      <c r="AD93" s="16">
        <f t="shared" si="72"/>
        <v>0.15</v>
      </c>
      <c r="AE93" s="16">
        <f>+J93</f>
        <v>0.15</v>
      </c>
      <c r="AF93" s="16">
        <f t="shared" si="73"/>
        <v>0.1</v>
      </c>
      <c r="AG93" s="16">
        <f t="shared" si="74"/>
        <v>0.3</v>
      </c>
      <c r="AH93" s="16">
        <f t="shared" si="75"/>
        <v>0.3</v>
      </c>
      <c r="AI93" s="16">
        <f t="shared" si="76"/>
        <v>0.25</v>
      </c>
      <c r="AJ93" s="16">
        <f t="shared" si="77"/>
        <v>0.25</v>
      </c>
      <c r="AK93" s="16">
        <f t="shared" si="78"/>
        <v>0.25</v>
      </c>
      <c r="AN93" s="5" t="s">
        <v>157</v>
      </c>
      <c r="AO93" s="3">
        <f t="shared" si="79"/>
        <v>298.02091831560642</v>
      </c>
      <c r="AP93" s="3">
        <f t="shared" si="80"/>
        <v>264.4599069396042</v>
      </c>
      <c r="AQ93" s="3">
        <f t="shared" si="81"/>
        <v>39.119703590082153</v>
      </c>
      <c r="AR93" s="3">
        <f t="shared" si="82"/>
        <v>6.948668880084524</v>
      </c>
      <c r="AS93" s="3">
        <f t="shared" si="83"/>
        <v>11.891574325591515</v>
      </c>
      <c r="AT93" s="3">
        <f t="shared" si="84"/>
        <v>402.82766333652256</v>
      </c>
      <c r="AU93" s="3">
        <f t="shared" si="85"/>
        <v>189.80695818898138</v>
      </c>
      <c r="AV93" s="3">
        <f t="shared" si="86"/>
        <v>4.5564798780208591</v>
      </c>
      <c r="AW93" s="3">
        <f t="shared" si="87"/>
        <v>3.1812384947194166</v>
      </c>
      <c r="AX93" s="3">
        <f t="shared" si="88"/>
        <v>14.305183565515627</v>
      </c>
      <c r="AY93" s="3">
        <f t="shared" ref="AY93:AY97" si="96">SUM(AO93:AX93)</f>
        <v>1235.1182955147283</v>
      </c>
    </row>
    <row r="94" spans="1:52" ht="15.5" x14ac:dyDescent="0.35">
      <c r="A94" s="5" t="s">
        <v>158</v>
      </c>
      <c r="B94" t="s">
        <v>143</v>
      </c>
      <c r="C94">
        <v>25</v>
      </c>
      <c r="D94" s="16">
        <v>0.15</v>
      </c>
      <c r="E94" s="3">
        <f t="shared" si="67"/>
        <v>298.02091831560642</v>
      </c>
      <c r="F94" s="16">
        <v>0.15</v>
      </c>
      <c r="G94" s="3">
        <f t="shared" si="89"/>
        <v>158.67594416376252</v>
      </c>
      <c r="H94" s="16">
        <v>0</v>
      </c>
      <c r="I94" s="3">
        <f t="shared" si="68"/>
        <v>0</v>
      </c>
      <c r="J94" s="16">
        <v>0</v>
      </c>
      <c r="K94" s="3">
        <f t="shared" ref="K94:K97" si="97">+$J94*K$61</f>
        <v>0</v>
      </c>
      <c r="L94" s="16">
        <v>0.15</v>
      </c>
      <c r="M94" s="3">
        <f t="shared" si="90"/>
        <v>17.83736148838727</v>
      </c>
      <c r="N94" s="16">
        <v>0.3</v>
      </c>
      <c r="O94" s="3">
        <f t="shared" si="91"/>
        <v>402.82766333652256</v>
      </c>
      <c r="P94" s="16">
        <v>0.3</v>
      </c>
      <c r="Q94" s="3">
        <f t="shared" si="92"/>
        <v>189.80695818898138</v>
      </c>
      <c r="R94" s="16">
        <v>0.3</v>
      </c>
      <c r="S94" s="3">
        <f t="shared" si="93"/>
        <v>5.4677758536250307</v>
      </c>
      <c r="T94" s="16">
        <v>0.3</v>
      </c>
      <c r="U94" s="3">
        <f t="shared" si="94"/>
        <v>3.8174861936632998</v>
      </c>
      <c r="V94" s="16">
        <v>0.3</v>
      </c>
      <c r="W94" s="3">
        <f t="shared" si="95"/>
        <v>17.166220278618752</v>
      </c>
      <c r="X94" s="3">
        <f t="shared" si="69"/>
        <v>1093.6203278191672</v>
      </c>
      <c r="AA94" s="5" t="s">
        <v>158</v>
      </c>
      <c r="AB94" s="16">
        <f t="shared" si="70"/>
        <v>0.15</v>
      </c>
      <c r="AC94" s="16">
        <f t="shared" si="71"/>
        <v>0.15</v>
      </c>
      <c r="AD94" s="16">
        <f t="shared" si="72"/>
        <v>0</v>
      </c>
      <c r="AE94" s="16">
        <f>+J94</f>
        <v>0</v>
      </c>
      <c r="AF94" s="16">
        <f t="shared" si="73"/>
        <v>0.15</v>
      </c>
      <c r="AG94" s="16">
        <f t="shared" si="74"/>
        <v>0.3</v>
      </c>
      <c r="AH94" s="16">
        <f t="shared" si="75"/>
        <v>0.3</v>
      </c>
      <c r="AI94" s="16">
        <f t="shared" si="76"/>
        <v>0.3</v>
      </c>
      <c r="AJ94" s="16">
        <f t="shared" si="77"/>
        <v>0.3</v>
      </c>
      <c r="AK94" s="16">
        <f t="shared" si="78"/>
        <v>0.3</v>
      </c>
      <c r="AN94" s="5" t="s">
        <v>158</v>
      </c>
      <c r="AO94" s="3">
        <f t="shared" si="79"/>
        <v>298.02091831560642</v>
      </c>
      <c r="AP94" s="3">
        <f t="shared" si="80"/>
        <v>158.67594416376252</v>
      </c>
      <c r="AQ94" s="3">
        <f t="shared" si="81"/>
        <v>0</v>
      </c>
      <c r="AR94" s="3">
        <f t="shared" si="82"/>
        <v>0</v>
      </c>
      <c r="AS94" s="3">
        <f t="shared" si="83"/>
        <v>17.83736148838727</v>
      </c>
      <c r="AT94" s="3">
        <f t="shared" si="84"/>
        <v>402.82766333652256</v>
      </c>
      <c r="AU94" s="3">
        <f t="shared" si="85"/>
        <v>189.80695818898138</v>
      </c>
      <c r="AV94" s="3">
        <f t="shared" si="86"/>
        <v>5.4677758536250307</v>
      </c>
      <c r="AW94" s="3">
        <f t="shared" si="87"/>
        <v>3.8174861936632998</v>
      </c>
      <c r="AX94" s="3">
        <f t="shared" si="88"/>
        <v>17.166220278618752</v>
      </c>
      <c r="AY94" s="3">
        <f t="shared" si="96"/>
        <v>1093.6203278191672</v>
      </c>
    </row>
    <row r="95" spans="1:52" ht="15.5" x14ac:dyDescent="0.35">
      <c r="A95" s="5" t="s">
        <v>159</v>
      </c>
      <c r="B95" t="s">
        <v>143</v>
      </c>
      <c r="C95">
        <v>25</v>
      </c>
      <c r="D95" s="16">
        <v>0.05</v>
      </c>
      <c r="E95" s="3">
        <f t="shared" si="67"/>
        <v>99.340306105202146</v>
      </c>
      <c r="F95" s="16">
        <v>0.05</v>
      </c>
      <c r="G95" s="3">
        <f t="shared" si="89"/>
        <v>52.891981387920843</v>
      </c>
      <c r="H95" s="16">
        <v>0</v>
      </c>
      <c r="I95" s="3">
        <f t="shared" si="68"/>
        <v>0</v>
      </c>
      <c r="J95" s="16">
        <v>0</v>
      </c>
      <c r="K95" s="3">
        <f t="shared" si="97"/>
        <v>0</v>
      </c>
      <c r="L95" s="16">
        <v>0</v>
      </c>
      <c r="M95" s="3">
        <f t="shared" si="90"/>
        <v>0</v>
      </c>
      <c r="N95" s="16">
        <v>0.02</v>
      </c>
      <c r="O95" s="3">
        <f t="shared" si="91"/>
        <v>26.855177555768172</v>
      </c>
      <c r="P95" s="16">
        <v>0.02</v>
      </c>
      <c r="Q95" s="3">
        <f t="shared" si="92"/>
        <v>12.653797212598759</v>
      </c>
      <c r="R95" s="16">
        <v>0.05</v>
      </c>
      <c r="S95" s="3">
        <f t="shared" si="93"/>
        <v>0.91129597560417186</v>
      </c>
      <c r="T95" s="16">
        <v>0.05</v>
      </c>
      <c r="U95" s="3">
        <f t="shared" si="94"/>
        <v>0.63624769894388333</v>
      </c>
      <c r="V95" s="16">
        <v>0.05</v>
      </c>
      <c r="W95" s="3">
        <f t="shared" si="95"/>
        <v>2.8610367131031254</v>
      </c>
      <c r="X95" s="3">
        <f t="shared" si="69"/>
        <v>196.14984264914108</v>
      </c>
      <c r="AA95" s="5" t="s">
        <v>159</v>
      </c>
      <c r="AB95" s="16">
        <f t="shared" si="70"/>
        <v>0.05</v>
      </c>
      <c r="AC95" s="16">
        <f t="shared" si="71"/>
        <v>0.05</v>
      </c>
      <c r="AD95" s="16">
        <f t="shared" si="72"/>
        <v>0</v>
      </c>
      <c r="AE95" s="16">
        <f>+J95</f>
        <v>0</v>
      </c>
      <c r="AF95" s="16">
        <f t="shared" si="73"/>
        <v>0</v>
      </c>
      <c r="AG95" s="16">
        <f t="shared" si="74"/>
        <v>0.02</v>
      </c>
      <c r="AH95" s="16">
        <f t="shared" si="75"/>
        <v>0.02</v>
      </c>
      <c r="AI95" s="16">
        <f t="shared" si="76"/>
        <v>0.05</v>
      </c>
      <c r="AJ95" s="16">
        <f t="shared" si="77"/>
        <v>0.05</v>
      </c>
      <c r="AK95" s="16">
        <f t="shared" si="78"/>
        <v>0.05</v>
      </c>
      <c r="AN95" s="5" t="s">
        <v>159</v>
      </c>
      <c r="AO95" s="3">
        <f t="shared" si="79"/>
        <v>99.340306105202146</v>
      </c>
      <c r="AP95" s="3">
        <f t="shared" si="80"/>
        <v>52.891981387920843</v>
      </c>
      <c r="AQ95" s="3">
        <f t="shared" si="81"/>
        <v>0</v>
      </c>
      <c r="AR95" s="3">
        <f t="shared" si="82"/>
        <v>0</v>
      </c>
      <c r="AS95" s="3">
        <f t="shared" si="83"/>
        <v>0</v>
      </c>
      <c r="AT95" s="3">
        <f t="shared" si="84"/>
        <v>26.855177555768172</v>
      </c>
      <c r="AU95" s="3">
        <f t="shared" si="85"/>
        <v>12.653797212598759</v>
      </c>
      <c r="AV95" s="3">
        <f t="shared" si="86"/>
        <v>0.91129597560417186</v>
      </c>
      <c r="AW95" s="3">
        <f t="shared" si="87"/>
        <v>0.63624769894388333</v>
      </c>
      <c r="AX95" s="3">
        <f t="shared" si="88"/>
        <v>2.8610367131031254</v>
      </c>
      <c r="AY95" s="3">
        <f t="shared" si="96"/>
        <v>196.14984264914108</v>
      </c>
    </row>
    <row r="96" spans="1:52" ht="15.5" x14ac:dyDescent="0.35">
      <c r="A96" s="5" t="s">
        <v>148</v>
      </c>
      <c r="B96" t="s">
        <v>146</v>
      </c>
      <c r="C96">
        <v>35</v>
      </c>
      <c r="D96" s="16">
        <v>0.05</v>
      </c>
      <c r="E96" s="3">
        <f t="shared" si="67"/>
        <v>99.340306105202146</v>
      </c>
      <c r="F96" s="16">
        <v>0.05</v>
      </c>
      <c r="G96" s="3">
        <f t="shared" si="89"/>
        <v>52.891981387920843</v>
      </c>
      <c r="H96" s="16">
        <v>0.3</v>
      </c>
      <c r="I96" s="3">
        <f t="shared" si="68"/>
        <v>78.239407180164307</v>
      </c>
      <c r="J96" s="16">
        <v>0.1</v>
      </c>
      <c r="K96" s="3">
        <f t="shared" si="97"/>
        <v>4.6324459200563499</v>
      </c>
      <c r="L96" s="16">
        <v>0</v>
      </c>
      <c r="M96" s="3">
        <f t="shared" si="90"/>
        <v>0</v>
      </c>
      <c r="N96" s="16">
        <v>0</v>
      </c>
      <c r="O96" s="3">
        <f t="shared" si="91"/>
        <v>0</v>
      </c>
      <c r="P96" s="16">
        <v>0</v>
      </c>
      <c r="Q96" s="3">
        <f t="shared" si="92"/>
        <v>0</v>
      </c>
      <c r="R96" s="16">
        <v>0</v>
      </c>
      <c r="S96" s="3">
        <f t="shared" si="93"/>
        <v>0</v>
      </c>
      <c r="T96" s="16">
        <v>0</v>
      </c>
      <c r="U96" s="3">
        <f t="shared" si="94"/>
        <v>0</v>
      </c>
      <c r="V96" s="16">
        <v>0</v>
      </c>
      <c r="W96" s="3">
        <f t="shared" si="95"/>
        <v>0</v>
      </c>
      <c r="X96" s="3">
        <f t="shared" si="69"/>
        <v>235.10414059334363</v>
      </c>
      <c r="AA96" s="5" t="s">
        <v>148</v>
      </c>
      <c r="AB96" s="16">
        <f t="shared" si="70"/>
        <v>0.05</v>
      </c>
      <c r="AC96" s="16">
        <f t="shared" si="71"/>
        <v>0.05</v>
      </c>
      <c r="AD96" s="16">
        <f t="shared" si="72"/>
        <v>0.3</v>
      </c>
      <c r="AE96" s="16">
        <v>0.3</v>
      </c>
      <c r="AF96" s="16">
        <f t="shared" si="73"/>
        <v>0</v>
      </c>
      <c r="AG96" s="16">
        <f t="shared" si="74"/>
        <v>0</v>
      </c>
      <c r="AH96" s="16">
        <f t="shared" si="75"/>
        <v>0</v>
      </c>
      <c r="AI96" s="16">
        <f t="shared" si="76"/>
        <v>0</v>
      </c>
      <c r="AJ96" s="16">
        <f t="shared" si="77"/>
        <v>0</v>
      </c>
      <c r="AK96" s="16">
        <f t="shared" si="78"/>
        <v>0</v>
      </c>
      <c r="AN96" s="5" t="s">
        <v>148</v>
      </c>
      <c r="AO96" s="3">
        <f t="shared" si="79"/>
        <v>99.340306105202146</v>
      </c>
      <c r="AP96" s="3">
        <f t="shared" si="80"/>
        <v>52.891981387920843</v>
      </c>
      <c r="AQ96" s="3">
        <f t="shared" si="81"/>
        <v>78.239407180164307</v>
      </c>
      <c r="AR96" s="3">
        <f t="shared" si="82"/>
        <v>4.6324459200563499</v>
      </c>
      <c r="AS96" s="3">
        <f t="shared" si="83"/>
        <v>0</v>
      </c>
      <c r="AT96" s="3">
        <f t="shared" si="84"/>
        <v>0</v>
      </c>
      <c r="AU96" s="3">
        <f t="shared" si="85"/>
        <v>0</v>
      </c>
      <c r="AV96" s="3">
        <f t="shared" si="86"/>
        <v>0</v>
      </c>
      <c r="AW96" s="3">
        <f t="shared" si="87"/>
        <v>0</v>
      </c>
      <c r="AX96" s="3">
        <f t="shared" si="88"/>
        <v>0</v>
      </c>
      <c r="AY96" s="3">
        <f t="shared" si="96"/>
        <v>235.10414059334363</v>
      </c>
    </row>
    <row r="97" spans="1:52" ht="15.5" x14ac:dyDescent="0.35">
      <c r="A97" s="5" t="s">
        <v>149</v>
      </c>
      <c r="B97" t="s">
        <v>143</v>
      </c>
      <c r="C97">
        <v>25</v>
      </c>
      <c r="D97" s="16">
        <v>0.5</v>
      </c>
      <c r="E97" s="3">
        <f t="shared" si="67"/>
        <v>993.40306105202137</v>
      </c>
      <c r="F97" s="16">
        <v>0.4</v>
      </c>
      <c r="G97" s="3">
        <f t="shared" si="89"/>
        <v>423.13585110336675</v>
      </c>
      <c r="H97" s="16">
        <v>0.55000000000000004</v>
      </c>
      <c r="I97" s="3">
        <f t="shared" si="68"/>
        <v>143.4389131636346</v>
      </c>
      <c r="J97" s="16">
        <v>0.75</v>
      </c>
      <c r="K97" s="3">
        <f t="shared" si="97"/>
        <v>34.743344400422622</v>
      </c>
      <c r="L97" s="16">
        <v>0.65</v>
      </c>
      <c r="M97" s="3">
        <f t="shared" si="90"/>
        <v>77.295233116344846</v>
      </c>
      <c r="N97" s="16">
        <v>0.38</v>
      </c>
      <c r="O97" s="3">
        <f t="shared" si="91"/>
        <v>510.24837355959528</v>
      </c>
      <c r="P97" s="16">
        <v>0.38</v>
      </c>
      <c r="Q97" s="3">
        <f t="shared" si="92"/>
        <v>240.42214703937643</v>
      </c>
      <c r="R97" s="16">
        <v>0.4</v>
      </c>
      <c r="S97" s="3">
        <f t="shared" si="93"/>
        <v>7.2903678048333749</v>
      </c>
      <c r="T97" s="16">
        <v>0.4</v>
      </c>
      <c r="U97" s="3">
        <f t="shared" si="94"/>
        <v>5.0899815915510667</v>
      </c>
      <c r="V97" s="16">
        <v>0.4</v>
      </c>
      <c r="W97" s="3">
        <f t="shared" si="95"/>
        <v>22.888293704825003</v>
      </c>
      <c r="X97" s="3">
        <f t="shared" si="69"/>
        <v>2457.9555665359712</v>
      </c>
      <c r="AA97" s="5" t="s">
        <v>149</v>
      </c>
      <c r="AB97" s="16">
        <f t="shared" si="70"/>
        <v>0.5</v>
      </c>
      <c r="AC97" s="16">
        <f t="shared" si="71"/>
        <v>0.4</v>
      </c>
      <c r="AD97" s="16">
        <f t="shared" si="72"/>
        <v>0.55000000000000004</v>
      </c>
      <c r="AE97" s="16">
        <f>+J97</f>
        <v>0.75</v>
      </c>
      <c r="AF97" s="16">
        <f t="shared" si="73"/>
        <v>0.65</v>
      </c>
      <c r="AG97" s="16">
        <f t="shared" si="74"/>
        <v>0.38</v>
      </c>
      <c r="AH97" s="16">
        <f t="shared" si="75"/>
        <v>0.38</v>
      </c>
      <c r="AI97" s="16">
        <f t="shared" si="76"/>
        <v>0.4</v>
      </c>
      <c r="AJ97" s="16">
        <f t="shared" si="77"/>
        <v>0.4</v>
      </c>
      <c r="AK97" s="16">
        <f t="shared" si="78"/>
        <v>0.4</v>
      </c>
      <c r="AN97" s="5" t="s">
        <v>149</v>
      </c>
      <c r="AO97" s="3">
        <f t="shared" si="79"/>
        <v>993.40306105202137</v>
      </c>
      <c r="AP97" s="3">
        <f t="shared" si="80"/>
        <v>423.13585110336675</v>
      </c>
      <c r="AQ97" s="3">
        <f t="shared" si="81"/>
        <v>143.4389131636346</v>
      </c>
      <c r="AR97" s="3">
        <f t="shared" si="82"/>
        <v>34.743344400422622</v>
      </c>
      <c r="AS97" s="3">
        <f t="shared" si="83"/>
        <v>77.295233116344846</v>
      </c>
      <c r="AT97" s="3">
        <f t="shared" si="84"/>
        <v>510.24837355959528</v>
      </c>
      <c r="AU97" s="3">
        <f t="shared" si="85"/>
        <v>240.42214703937643</v>
      </c>
      <c r="AV97" s="3">
        <f t="shared" si="86"/>
        <v>7.2903678048333749</v>
      </c>
      <c r="AW97" s="3">
        <f t="shared" si="87"/>
        <v>5.0899815915510667</v>
      </c>
      <c r="AX97" s="3">
        <f t="shared" si="88"/>
        <v>22.888293704825003</v>
      </c>
      <c r="AY97" s="3">
        <f t="shared" si="96"/>
        <v>2457.9555665359712</v>
      </c>
    </row>
    <row r="98" spans="1:52" ht="15.5" x14ac:dyDescent="0.35">
      <c r="A98" s="5" t="s">
        <v>10</v>
      </c>
      <c r="D98" s="16">
        <f>SUM(D92:D97)</f>
        <v>1</v>
      </c>
      <c r="E98" s="30">
        <f t="shared" ref="E98:U98" si="98">SUM(E92:E97)</f>
        <v>1986.8061221040427</v>
      </c>
      <c r="F98" s="16">
        <f>SUM(F92:F97)</f>
        <v>1</v>
      </c>
      <c r="G98" s="30">
        <f t="shared" si="98"/>
        <v>1057.8396277584168</v>
      </c>
      <c r="H98" s="16">
        <f>SUM(H92:H97)</f>
        <v>1</v>
      </c>
      <c r="I98" s="30">
        <f t="shared" si="98"/>
        <v>260.79802393388104</v>
      </c>
      <c r="J98" s="16">
        <f>SUM(J92:J97)</f>
        <v>1</v>
      </c>
      <c r="K98" s="30">
        <f t="shared" si="98"/>
        <v>46.324459200563496</v>
      </c>
      <c r="L98" s="16">
        <f>SUM(L92:L97)</f>
        <v>1</v>
      </c>
      <c r="M98" s="30">
        <f t="shared" si="98"/>
        <v>118.91574325591515</v>
      </c>
      <c r="N98" s="16">
        <f>SUM(N92:N97)</f>
        <v>1</v>
      </c>
      <c r="O98" s="30">
        <f t="shared" si="98"/>
        <v>1342.7588777884084</v>
      </c>
      <c r="P98" s="16">
        <f>SUM(P92:P97)</f>
        <v>1</v>
      </c>
      <c r="Q98" s="30">
        <f t="shared" si="98"/>
        <v>632.68986062993793</v>
      </c>
      <c r="R98" s="16">
        <f>SUM(R92:R97)</f>
        <v>1</v>
      </c>
      <c r="S98" s="30">
        <f t="shared" si="98"/>
        <v>18.225919512083436</v>
      </c>
      <c r="T98" s="16">
        <f>SUM(T92:T97)</f>
        <v>1</v>
      </c>
      <c r="U98" s="30">
        <f t="shared" si="98"/>
        <v>12.724953978877666</v>
      </c>
      <c r="V98" s="16">
        <f>SUM(V92:V97)</f>
        <v>1</v>
      </c>
      <c r="W98" s="30">
        <f t="shared" ref="W98" si="99">SUM(W92:W97)</f>
        <v>57.220734262062507</v>
      </c>
      <c r="X98" s="3">
        <f t="shared" si="69"/>
        <v>5534.3043224241892</v>
      </c>
      <c r="Z98" s="3">
        <f>+X98+X85</f>
        <v>7519.4886280829342</v>
      </c>
      <c r="AA98" s="5" t="s">
        <v>10</v>
      </c>
      <c r="AB98" s="16">
        <f t="shared" si="70"/>
        <v>1</v>
      </c>
      <c r="AC98" s="16">
        <f t="shared" si="71"/>
        <v>1</v>
      </c>
      <c r="AD98" s="16">
        <v>1</v>
      </c>
      <c r="AE98" s="16">
        <f>+H98</f>
        <v>1</v>
      </c>
      <c r="AF98" s="16">
        <f t="shared" si="73"/>
        <v>1</v>
      </c>
      <c r="AG98" s="16">
        <f t="shared" si="74"/>
        <v>1</v>
      </c>
      <c r="AH98" s="16">
        <f t="shared" si="75"/>
        <v>1</v>
      </c>
      <c r="AI98" s="16">
        <f t="shared" si="76"/>
        <v>1</v>
      </c>
      <c r="AJ98" s="16">
        <f t="shared" si="77"/>
        <v>1</v>
      </c>
      <c r="AK98" s="16">
        <f t="shared" si="78"/>
        <v>1</v>
      </c>
      <c r="AN98" s="5" t="s">
        <v>10</v>
      </c>
      <c r="AO98" s="3">
        <f t="shared" si="79"/>
        <v>1986.8061221040427</v>
      </c>
      <c r="AP98" s="3">
        <f t="shared" si="80"/>
        <v>1057.8396277584168</v>
      </c>
      <c r="AQ98" s="3">
        <f t="shared" si="81"/>
        <v>260.79802393388104</v>
      </c>
      <c r="AR98" s="3">
        <f t="shared" si="82"/>
        <v>46.324459200563496</v>
      </c>
      <c r="AS98" s="3">
        <f t="shared" si="83"/>
        <v>118.91574325591515</v>
      </c>
      <c r="AT98" s="3">
        <f t="shared" si="84"/>
        <v>1342.7588777884084</v>
      </c>
      <c r="AU98" s="3">
        <f t="shared" si="85"/>
        <v>632.68986062993793</v>
      </c>
      <c r="AV98" s="3">
        <f t="shared" si="86"/>
        <v>18.225919512083436</v>
      </c>
      <c r="AW98" s="3">
        <f t="shared" si="87"/>
        <v>12.724953978877666</v>
      </c>
      <c r="AX98" s="3">
        <f t="shared" si="88"/>
        <v>57.220734262062507</v>
      </c>
      <c r="AY98" s="3">
        <f>SUM(AO98:AX98)</f>
        <v>5534.3043224241892</v>
      </c>
    </row>
    <row r="99" spans="1:52" ht="15.5" x14ac:dyDescent="0.35">
      <c r="A99" s="4" t="s">
        <v>160</v>
      </c>
      <c r="D99" s="4" t="s">
        <v>72</v>
      </c>
      <c r="E99" s="4"/>
      <c r="F99" s="4" t="s">
        <v>73</v>
      </c>
      <c r="G99" s="4"/>
      <c r="H99" s="4" t="s">
        <v>80</v>
      </c>
      <c r="I99" s="4"/>
      <c r="J99" s="4" t="s">
        <v>75</v>
      </c>
      <c r="K99" s="4"/>
      <c r="L99" s="4" t="s">
        <v>76</v>
      </c>
      <c r="M99" s="4"/>
      <c r="N99" s="4" t="s">
        <v>77</v>
      </c>
      <c r="O99" s="4"/>
      <c r="P99" s="4" t="s">
        <v>78</v>
      </c>
      <c r="Q99" s="4"/>
      <c r="R99" s="4" t="s">
        <v>79</v>
      </c>
      <c r="S99" s="4"/>
      <c r="T99" s="4" t="s">
        <v>81</v>
      </c>
      <c r="U99" s="4"/>
      <c r="V99" s="4" t="s">
        <v>9</v>
      </c>
      <c r="X99" s="4" t="s">
        <v>126</v>
      </c>
      <c r="AB99" s="16"/>
      <c r="AC99" s="16"/>
      <c r="AD99" s="16"/>
      <c r="AE99" s="16"/>
      <c r="AF99" s="16"/>
      <c r="AG99" s="16"/>
      <c r="AH99" s="16"/>
      <c r="AI99" s="16"/>
      <c r="AJ99" s="16"/>
      <c r="AK99" s="16"/>
    </row>
    <row r="100" spans="1:52" ht="15.5" x14ac:dyDescent="0.35">
      <c r="A100" s="4" t="s">
        <v>161</v>
      </c>
      <c r="C100" s="8" t="s">
        <v>129</v>
      </c>
      <c r="D100" s="8" t="s">
        <v>130</v>
      </c>
      <c r="E100" s="4" t="s">
        <v>58</v>
      </c>
      <c r="F100" s="8" t="s">
        <v>130</v>
      </c>
      <c r="G100" s="4" t="s">
        <v>58</v>
      </c>
      <c r="H100" s="8" t="s">
        <v>130</v>
      </c>
      <c r="I100" s="4" t="s">
        <v>58</v>
      </c>
      <c r="J100" s="8" t="s">
        <v>130</v>
      </c>
      <c r="K100" s="4" t="s">
        <v>58</v>
      </c>
      <c r="L100" s="8" t="s">
        <v>130</v>
      </c>
      <c r="M100" s="4" t="s">
        <v>58</v>
      </c>
      <c r="N100" s="8" t="s">
        <v>130</v>
      </c>
      <c r="O100" s="4" t="s">
        <v>58</v>
      </c>
      <c r="P100" s="8" t="s">
        <v>130</v>
      </c>
      <c r="Q100" s="4" t="s">
        <v>58</v>
      </c>
      <c r="R100" s="8" t="s">
        <v>130</v>
      </c>
      <c r="S100" s="4" t="s">
        <v>58</v>
      </c>
      <c r="T100" s="8" t="s">
        <v>130</v>
      </c>
      <c r="U100" s="4" t="s">
        <v>58</v>
      </c>
      <c r="V100" s="8" t="s">
        <v>130</v>
      </c>
      <c r="W100" s="4" t="s">
        <v>58</v>
      </c>
      <c r="AA100" s="4" t="s">
        <v>161</v>
      </c>
      <c r="AB100" s="4" t="s">
        <v>0</v>
      </c>
      <c r="AC100" s="4" t="s">
        <v>1</v>
      </c>
      <c r="AD100" s="4" t="s">
        <v>2</v>
      </c>
      <c r="AE100" s="4" t="s">
        <v>3</v>
      </c>
      <c r="AF100" s="4" t="s">
        <v>4</v>
      </c>
      <c r="AG100" s="4" t="s">
        <v>5</v>
      </c>
      <c r="AH100" s="4" t="s">
        <v>6</v>
      </c>
      <c r="AI100" s="4" t="s">
        <v>79</v>
      </c>
      <c r="AJ100" s="4" t="s">
        <v>81</v>
      </c>
      <c r="AK100" s="4" t="s">
        <v>9</v>
      </c>
    </row>
    <row r="101" spans="1:52" ht="15.5" x14ac:dyDescent="0.35">
      <c r="A101" s="5" t="s">
        <v>152</v>
      </c>
      <c r="C101">
        <v>16</v>
      </c>
      <c r="D101" s="16">
        <v>0.8</v>
      </c>
      <c r="E101" s="3">
        <f>+D101*E$62</f>
        <v>1.9747117004312651</v>
      </c>
      <c r="F101" s="16">
        <v>0.8</v>
      </c>
      <c r="G101" s="3">
        <f>+F101*G$62</f>
        <v>1.4158595265711478</v>
      </c>
      <c r="H101" s="16">
        <v>0.8</v>
      </c>
      <c r="I101" s="3">
        <f>+H101*I$62</f>
        <v>0.40538802628243897</v>
      </c>
      <c r="J101" s="16">
        <v>0.8</v>
      </c>
      <c r="K101" s="3">
        <f>+J101*K$62</f>
        <v>7.8985299194635733E-2</v>
      </c>
      <c r="L101" s="16">
        <v>0.8</v>
      </c>
      <c r="M101" s="3">
        <f>+L101*M$62</f>
        <v>9.6578829332072291E-2</v>
      </c>
      <c r="N101" s="16">
        <v>0.8</v>
      </c>
      <c r="O101" s="3">
        <f>+N101*O$62</f>
        <v>2.3936581462546527</v>
      </c>
      <c r="P101" s="16">
        <v>0.8</v>
      </c>
      <c r="Q101" s="3">
        <f>+P101*Q$62</f>
        <v>0.97095422767169792</v>
      </c>
      <c r="R101" s="16">
        <v>0.2</v>
      </c>
      <c r="S101" s="3">
        <f>+R101*S$62</f>
        <v>9.2421903667733261E-3</v>
      </c>
      <c r="T101" s="16">
        <v>0.8</v>
      </c>
      <c r="U101" s="3">
        <f>+T101*U$62</f>
        <v>1.9443700012624483E-2</v>
      </c>
      <c r="V101" s="16">
        <v>0.8</v>
      </c>
      <c r="W101" s="3">
        <f>+V101*W$62</f>
        <v>0.13422343082222049</v>
      </c>
      <c r="X101" s="3">
        <f>+E101+G101+I101+K101+M101+O101+Q101+S101+U101+W101</f>
        <v>7.4990450769395292</v>
      </c>
      <c r="AA101" s="5" t="s">
        <v>152</v>
      </c>
      <c r="AB101" s="16">
        <f>+D101</f>
        <v>0.8</v>
      </c>
      <c r="AC101" s="16">
        <f>+F101</f>
        <v>0.8</v>
      </c>
      <c r="AD101" s="16">
        <f>+H101</f>
        <v>0.8</v>
      </c>
      <c r="AE101" s="16">
        <f>+J101</f>
        <v>0.8</v>
      </c>
      <c r="AF101" s="16">
        <f>+L101</f>
        <v>0.8</v>
      </c>
      <c r="AG101" s="16">
        <f>+N101</f>
        <v>0.8</v>
      </c>
      <c r="AH101" s="16">
        <f>+P101</f>
        <v>0.8</v>
      </c>
      <c r="AI101" s="16">
        <f>+R101</f>
        <v>0.2</v>
      </c>
      <c r="AJ101" s="16">
        <f>+T101</f>
        <v>0.8</v>
      </c>
      <c r="AK101" s="16">
        <f>+V101</f>
        <v>0.8</v>
      </c>
    </row>
    <row r="102" spans="1:52" ht="15.5" x14ac:dyDescent="0.35">
      <c r="A102" s="5" t="s">
        <v>153</v>
      </c>
      <c r="C102">
        <v>18</v>
      </c>
      <c r="D102" s="16">
        <v>0.2</v>
      </c>
      <c r="E102" s="3">
        <f>+D102*E$62</f>
        <v>0.49367792510781627</v>
      </c>
      <c r="F102" s="16">
        <v>0.2</v>
      </c>
      <c r="G102" s="3">
        <f>+F102*G$62</f>
        <v>0.35396488164278694</v>
      </c>
      <c r="H102" s="16">
        <v>0.2</v>
      </c>
      <c r="I102" s="3">
        <f>+H102*I$62</f>
        <v>0.10134700657060974</v>
      </c>
      <c r="J102" s="16">
        <v>0.2</v>
      </c>
      <c r="K102" s="3">
        <f>+J102*K$62</f>
        <v>1.9746324798658933E-2</v>
      </c>
      <c r="L102" s="16">
        <v>0.2</v>
      </c>
      <c r="M102" s="3">
        <f>+L102*M$62</f>
        <v>2.4144707333018073E-2</v>
      </c>
      <c r="N102" s="16">
        <v>0.2</v>
      </c>
      <c r="O102" s="3">
        <f>+N102*O$62</f>
        <v>0.59841453656366317</v>
      </c>
      <c r="P102" s="16">
        <v>0.2</v>
      </c>
      <c r="Q102" s="3">
        <f>+P102*Q$62</f>
        <v>0.24273855691792448</v>
      </c>
      <c r="R102" s="16">
        <v>0.8</v>
      </c>
      <c r="S102" s="3">
        <f>+R102*S$62</f>
        <v>3.6968761467093304E-2</v>
      </c>
      <c r="T102" s="16">
        <v>0.2</v>
      </c>
      <c r="U102" s="3">
        <f>+T102*U$62</f>
        <v>4.8609250031561206E-3</v>
      </c>
      <c r="V102" s="16">
        <v>0.2</v>
      </c>
      <c r="W102" s="3">
        <f>+V102*W$62</f>
        <v>3.3555857705555123E-2</v>
      </c>
      <c r="X102" s="3">
        <f>+E102+G102+I102+K102+M102+O102+Q102+S102+U102+W102</f>
        <v>1.9094194831102822</v>
      </c>
      <c r="AA102" s="5" t="s">
        <v>153</v>
      </c>
      <c r="AB102" s="16">
        <f>+D102</f>
        <v>0.2</v>
      </c>
      <c r="AC102" s="16">
        <f>+F102</f>
        <v>0.2</v>
      </c>
      <c r="AD102" s="16">
        <f>+H102</f>
        <v>0.2</v>
      </c>
      <c r="AE102" s="16">
        <f>+J102</f>
        <v>0.2</v>
      </c>
      <c r="AF102" s="16">
        <f>+L102</f>
        <v>0.2</v>
      </c>
      <c r="AG102" s="16">
        <f>+N102</f>
        <v>0.2</v>
      </c>
      <c r="AH102" s="16">
        <f>+P102</f>
        <v>0.2</v>
      </c>
      <c r="AI102" s="16">
        <f>+R102</f>
        <v>0.8</v>
      </c>
      <c r="AJ102" s="16">
        <f>+T102</f>
        <v>0.2</v>
      </c>
      <c r="AK102" s="16">
        <f>+V102</f>
        <v>0.2</v>
      </c>
    </row>
    <row r="103" spans="1:52" ht="15.5" x14ac:dyDescent="0.35">
      <c r="A103" s="5" t="s">
        <v>10</v>
      </c>
      <c r="D103" s="16">
        <f t="shared" ref="D103:W103" si="100">SUM(D101:D102)</f>
        <v>1</v>
      </c>
      <c r="E103" s="3">
        <f t="shared" si="100"/>
        <v>2.4683896255390811</v>
      </c>
      <c r="F103" s="16">
        <f t="shared" si="100"/>
        <v>1</v>
      </c>
      <c r="G103" s="3">
        <f t="shared" si="100"/>
        <v>1.7698244082139347</v>
      </c>
      <c r="H103" s="16">
        <f t="shared" si="100"/>
        <v>1</v>
      </c>
      <c r="I103" s="3">
        <f t="shared" si="100"/>
        <v>0.50673503285304866</v>
      </c>
      <c r="J103" s="16">
        <f t="shared" si="100"/>
        <v>1</v>
      </c>
      <c r="K103" s="3">
        <f t="shared" si="100"/>
        <v>9.8731623993294659E-2</v>
      </c>
      <c r="L103" s="16">
        <f t="shared" si="100"/>
        <v>1</v>
      </c>
      <c r="M103" s="3">
        <f t="shared" si="100"/>
        <v>0.12072353666509036</v>
      </c>
      <c r="N103" s="16">
        <f t="shared" si="100"/>
        <v>1</v>
      </c>
      <c r="O103" s="3">
        <f t="shared" si="100"/>
        <v>2.992072682818316</v>
      </c>
      <c r="P103" s="16">
        <f t="shared" si="100"/>
        <v>1</v>
      </c>
      <c r="Q103" s="3">
        <f t="shared" si="100"/>
        <v>1.2136927845896224</v>
      </c>
      <c r="R103" s="16">
        <f t="shared" ref="R103" si="101">SUM(R101:R102)</f>
        <v>1</v>
      </c>
      <c r="S103" s="3">
        <f t="shared" si="100"/>
        <v>4.6210951833866629E-2</v>
      </c>
      <c r="T103" s="16">
        <f t="shared" ref="T103" si="102">SUM(T101:T102)</f>
        <v>1</v>
      </c>
      <c r="U103" s="3">
        <f t="shared" si="100"/>
        <v>2.4304625015780602E-2</v>
      </c>
      <c r="V103" s="16">
        <f t="shared" ref="V103" si="103">SUM(V101:V102)</f>
        <v>1</v>
      </c>
      <c r="W103" s="3">
        <f t="shared" si="100"/>
        <v>0.16777928852777563</v>
      </c>
      <c r="X103" s="3">
        <f>+E103+G103+I103+K103+M103+O103+Q103+S103+U103+W103</f>
        <v>9.4084645600498096</v>
      </c>
      <c r="AA103" s="5" t="s">
        <v>10</v>
      </c>
      <c r="AB103" s="16">
        <f>+D103</f>
        <v>1</v>
      </c>
      <c r="AC103" s="16">
        <f>+F103</f>
        <v>1</v>
      </c>
      <c r="AD103" s="16">
        <f>+G103</f>
        <v>1.7698244082139347</v>
      </c>
      <c r="AE103" s="16">
        <f>+H103</f>
        <v>1</v>
      </c>
      <c r="AF103" s="16">
        <f>+L103</f>
        <v>1</v>
      </c>
      <c r="AG103" s="16">
        <f>+N103</f>
        <v>1</v>
      </c>
      <c r="AH103" s="16">
        <f>+P103</f>
        <v>1</v>
      </c>
      <c r="AI103" s="16">
        <f>+R103</f>
        <v>1</v>
      </c>
      <c r="AJ103" s="16">
        <f>+T103</f>
        <v>1</v>
      </c>
      <c r="AK103" s="16">
        <f>+V103</f>
        <v>1</v>
      </c>
    </row>
    <row r="104" spans="1:52" ht="15.5" x14ac:dyDescent="0.35">
      <c r="A104" s="5"/>
      <c r="D104" s="16"/>
      <c r="E104" s="3"/>
      <c r="F104" s="16"/>
      <c r="G104" s="3"/>
      <c r="H104" s="16"/>
      <c r="I104" s="3"/>
      <c r="J104" s="16"/>
      <c r="K104" s="3"/>
      <c r="L104" s="16"/>
      <c r="M104" s="3"/>
      <c r="N104" s="16"/>
      <c r="O104" s="3"/>
      <c r="P104" s="16"/>
      <c r="Q104" s="3"/>
      <c r="R104" s="16"/>
      <c r="S104" s="3"/>
      <c r="T104" s="16"/>
      <c r="U104" s="3"/>
      <c r="V104" s="16"/>
      <c r="W104" s="3"/>
      <c r="X104" s="3"/>
      <c r="AA104" s="5"/>
    </row>
    <row r="105" spans="1:52" ht="15.5" x14ac:dyDescent="0.35">
      <c r="A105" s="4" t="s">
        <v>162</v>
      </c>
      <c r="D105" s="16"/>
      <c r="E105" s="3"/>
      <c r="F105" s="16"/>
      <c r="G105" s="3"/>
      <c r="H105" s="3"/>
      <c r="I105" s="3"/>
      <c r="J105" s="3"/>
      <c r="K105" s="3"/>
      <c r="L105" s="3"/>
      <c r="M105" s="3"/>
      <c r="N105" s="3"/>
      <c r="O105" s="3"/>
      <c r="P105" s="3"/>
      <c r="Q105" s="3"/>
      <c r="R105" s="3"/>
      <c r="S105" s="3"/>
      <c r="T105" s="3"/>
      <c r="U105" s="3"/>
      <c r="V105" s="3"/>
      <c r="W105" s="3"/>
      <c r="X105" s="3"/>
      <c r="AA105" s="4" t="s">
        <v>163</v>
      </c>
      <c r="AB105" s="4" t="s">
        <v>0</v>
      </c>
      <c r="AC105" s="4" t="s">
        <v>1</v>
      </c>
      <c r="AD105" s="4" t="s">
        <v>2</v>
      </c>
      <c r="AE105" s="4" t="s">
        <v>3</v>
      </c>
      <c r="AF105" s="4" t="s">
        <v>4</v>
      </c>
      <c r="AG105" s="4" t="s">
        <v>5</v>
      </c>
      <c r="AH105" s="4" t="s">
        <v>6</v>
      </c>
      <c r="AI105" s="4" t="s">
        <v>7</v>
      </c>
      <c r="AJ105" s="4" t="s">
        <v>8</v>
      </c>
      <c r="AK105" s="4" t="s">
        <v>9</v>
      </c>
      <c r="AL105" t="s">
        <v>126</v>
      </c>
      <c r="AN105" s="4" t="s">
        <v>164</v>
      </c>
      <c r="AO105" s="4" t="s">
        <v>0</v>
      </c>
      <c r="AP105" s="4" t="s">
        <v>1</v>
      </c>
      <c r="AQ105" s="4" t="s">
        <v>2</v>
      </c>
      <c r="AR105" s="4" t="s">
        <v>3</v>
      </c>
      <c r="AS105" s="4" t="s">
        <v>4</v>
      </c>
      <c r="AT105" s="4" t="s">
        <v>5</v>
      </c>
      <c r="AU105" s="4" t="s">
        <v>6</v>
      </c>
      <c r="AV105" s="4" t="s">
        <v>7</v>
      </c>
      <c r="AW105" s="4" t="s">
        <v>8</v>
      </c>
      <c r="AX105" s="4" t="s">
        <v>9</v>
      </c>
      <c r="AY105" s="4" t="s">
        <v>10</v>
      </c>
    </row>
    <row r="106" spans="1:52" ht="15.5" x14ac:dyDescent="0.35">
      <c r="A106" s="5" t="s">
        <v>165</v>
      </c>
      <c r="B106" t="s">
        <v>166</v>
      </c>
      <c r="C106">
        <v>15</v>
      </c>
      <c r="D106" s="16">
        <v>0.35</v>
      </c>
      <c r="E106" s="3">
        <f>+D106*(E$40-E$103)</f>
        <v>431.10424810040053</v>
      </c>
      <c r="F106" s="16">
        <v>0.35</v>
      </c>
      <c r="G106" s="3">
        <f t="shared" ref="G106:G113" si="104">+F106*(G$40-G$103)</f>
        <v>247.15597860707595</v>
      </c>
      <c r="H106" s="16">
        <v>0.1</v>
      </c>
      <c r="I106" s="3">
        <f t="shared" ref="I106:I113" si="105">+H106*(I$40-I$103)</f>
        <v>20.21872781083664</v>
      </c>
      <c r="J106" s="16">
        <v>0.1</v>
      </c>
      <c r="K106" s="3">
        <f t="shared" ref="K106:K113" si="106">+J106*(K$40-K$103)</f>
        <v>3.939391797332457</v>
      </c>
      <c r="L106" s="16">
        <v>0.3</v>
      </c>
      <c r="M106" s="3">
        <f t="shared" ref="M106:M113" si="107">+L106*(M$40-M$103)</f>
        <v>14.450607338811317</v>
      </c>
      <c r="N106" s="16">
        <v>0.1</v>
      </c>
      <c r="O106" s="3">
        <f t="shared" ref="O106:O113" si="108">+N106*(O$40-O$103)</f>
        <v>119.38370004445079</v>
      </c>
      <c r="P106" s="16">
        <v>0.1</v>
      </c>
      <c r="Q106" s="3">
        <f t="shared" ref="Q106:Q113" si="109">+P106*(Q$40-Q$103)</f>
        <v>48.42634210512594</v>
      </c>
      <c r="R106" s="16">
        <v>0.05</v>
      </c>
      <c r="S106" s="3">
        <f t="shared" ref="S106:S113" si="110">+R106*(S$40-S$103)</f>
        <v>0.92190848908563927</v>
      </c>
      <c r="T106" s="16">
        <v>0</v>
      </c>
      <c r="U106" s="3">
        <f t="shared" ref="U106:U113" si="111">+T106*(U$40-U$103)</f>
        <v>0</v>
      </c>
      <c r="V106" s="16">
        <v>0</v>
      </c>
      <c r="W106" s="3">
        <f t="shared" ref="W106:W113" si="112">+V106*(W$40-W$103)</f>
        <v>0</v>
      </c>
      <c r="X106" s="3">
        <f>+E106+G106+I106+K106+M106+O106+Q106+S106+U106+W106</f>
        <v>885.60090429311924</v>
      </c>
      <c r="AA106" s="5" t="s">
        <v>165</v>
      </c>
      <c r="AB106" s="16">
        <f t="shared" ref="AB106:AB113" si="113">+D106</f>
        <v>0.35</v>
      </c>
      <c r="AC106" s="16">
        <f t="shared" ref="AC106:AC113" si="114">+F106</f>
        <v>0.35</v>
      </c>
      <c r="AD106" s="16">
        <f t="shared" ref="AD106:AD113" si="115">+H106</f>
        <v>0.1</v>
      </c>
      <c r="AE106" s="16">
        <f t="shared" ref="AE106:AE111" si="116">+J106</f>
        <v>0.1</v>
      </c>
      <c r="AF106" s="16">
        <f t="shared" ref="AF106:AF113" si="117">+L106</f>
        <v>0.3</v>
      </c>
      <c r="AG106" s="16">
        <f t="shared" ref="AG106:AG113" si="118">+N106</f>
        <v>0.1</v>
      </c>
      <c r="AH106" s="16">
        <f t="shared" ref="AH106:AH113" si="119">+P106</f>
        <v>0.1</v>
      </c>
      <c r="AI106" s="16">
        <f t="shared" ref="AI106:AI113" si="120">+R106</f>
        <v>0.05</v>
      </c>
      <c r="AJ106" s="16">
        <f t="shared" ref="AJ106:AJ113" si="121">+T106</f>
        <v>0</v>
      </c>
      <c r="AK106" s="16">
        <f t="shared" ref="AK106:AK113" si="122">+V106</f>
        <v>0</v>
      </c>
      <c r="AN106" s="5" t="s">
        <v>165</v>
      </c>
      <c r="AO106" s="3">
        <f t="shared" ref="AO106:AO113" si="123">+E106</f>
        <v>431.10424810040053</v>
      </c>
      <c r="AP106" s="3">
        <f t="shared" ref="AP106:AP113" si="124">+G106</f>
        <v>247.15597860707595</v>
      </c>
      <c r="AQ106" s="3">
        <f t="shared" ref="AQ106:AQ113" si="125">+I106</f>
        <v>20.21872781083664</v>
      </c>
      <c r="AR106" s="3">
        <f t="shared" ref="AR106:AR113" si="126">+K106</f>
        <v>3.939391797332457</v>
      </c>
      <c r="AS106" s="3">
        <f t="shared" ref="AS106:AS113" si="127">+M106</f>
        <v>14.450607338811317</v>
      </c>
      <c r="AT106" s="3">
        <f t="shared" ref="AT106:AT113" si="128">+O106</f>
        <v>119.38370004445079</v>
      </c>
      <c r="AU106" s="3">
        <f t="shared" ref="AU106:AU113" si="129">+Q106</f>
        <v>48.42634210512594</v>
      </c>
      <c r="AV106" s="3">
        <f t="shared" ref="AV106:AV113" si="130">+S106</f>
        <v>0.92190848908563927</v>
      </c>
      <c r="AW106" s="3">
        <f t="shared" ref="AW106:AW113" si="131">+U106</f>
        <v>0</v>
      </c>
      <c r="AX106" s="3">
        <f t="shared" ref="AX106:AX113" si="132">+W106</f>
        <v>0</v>
      </c>
      <c r="AY106" s="3">
        <f>SUM(AO106:AX106)</f>
        <v>885.60090429311924</v>
      </c>
    </row>
    <row r="107" spans="1:52" ht="15.5" x14ac:dyDescent="0.35">
      <c r="A107" s="5" t="s">
        <v>168</v>
      </c>
      <c r="B107" t="s">
        <v>169</v>
      </c>
      <c r="C107">
        <v>25</v>
      </c>
      <c r="D107" s="16">
        <v>0</v>
      </c>
      <c r="E107" s="3">
        <f t="shared" ref="E107:E113" si="133">+D107*(E$40-E$103)</f>
        <v>0</v>
      </c>
      <c r="F107" s="16">
        <v>0</v>
      </c>
      <c r="G107" s="3">
        <f t="shared" si="104"/>
        <v>0</v>
      </c>
      <c r="H107" s="16">
        <v>0.1</v>
      </c>
      <c r="I107" s="3">
        <f t="shared" si="105"/>
        <v>20.21872781083664</v>
      </c>
      <c r="J107" s="16">
        <v>0.1</v>
      </c>
      <c r="K107" s="3">
        <f t="shared" si="106"/>
        <v>3.939391797332457</v>
      </c>
      <c r="L107" s="16">
        <v>0</v>
      </c>
      <c r="M107" s="3">
        <f t="shared" si="107"/>
        <v>0</v>
      </c>
      <c r="N107" s="16">
        <v>0.15</v>
      </c>
      <c r="O107" s="3">
        <f t="shared" si="108"/>
        <v>179.07555006667616</v>
      </c>
      <c r="P107" s="16">
        <v>0.05</v>
      </c>
      <c r="Q107" s="3">
        <f t="shared" si="109"/>
        <v>24.21317105256297</v>
      </c>
      <c r="R107" s="16">
        <v>0.05</v>
      </c>
      <c r="S107" s="3">
        <f t="shared" si="110"/>
        <v>0.92190848908563927</v>
      </c>
      <c r="T107" s="16">
        <v>0</v>
      </c>
      <c r="U107" s="3">
        <f t="shared" si="111"/>
        <v>0</v>
      </c>
      <c r="V107" s="16">
        <v>0</v>
      </c>
      <c r="W107" s="3">
        <f t="shared" si="112"/>
        <v>0</v>
      </c>
      <c r="X107" s="3">
        <f>+E107+G107+I107+K107+M107+O107+Q107+S107+U107+W107</f>
        <v>228.36874921649388</v>
      </c>
      <c r="Y107" s="3">
        <f>+X106+X107</f>
        <v>1113.9696535096132</v>
      </c>
      <c r="Z107" s="24">
        <f>+Y107/(X$48-X$49-X77-X85)</f>
        <v>0.67579353483204818</v>
      </c>
      <c r="AA107" s="5" t="s">
        <v>168</v>
      </c>
      <c r="AB107" s="16">
        <f t="shared" si="113"/>
        <v>0</v>
      </c>
      <c r="AC107" s="16">
        <f t="shared" si="114"/>
        <v>0</v>
      </c>
      <c r="AD107" s="16">
        <f t="shared" si="115"/>
        <v>0.1</v>
      </c>
      <c r="AE107" s="16">
        <f t="shared" si="116"/>
        <v>0.1</v>
      </c>
      <c r="AF107" s="16">
        <f t="shared" si="117"/>
        <v>0</v>
      </c>
      <c r="AG107" s="16">
        <f t="shared" si="118"/>
        <v>0.15</v>
      </c>
      <c r="AH107" s="16">
        <f t="shared" si="119"/>
        <v>0.05</v>
      </c>
      <c r="AI107" s="16">
        <f t="shared" si="120"/>
        <v>0.05</v>
      </c>
      <c r="AJ107" s="16">
        <f t="shared" si="121"/>
        <v>0</v>
      </c>
      <c r="AK107" s="16">
        <f t="shared" si="122"/>
        <v>0</v>
      </c>
      <c r="AN107" s="5" t="s">
        <v>168</v>
      </c>
      <c r="AO107" s="3">
        <f t="shared" si="123"/>
        <v>0</v>
      </c>
      <c r="AP107" s="3">
        <f t="shared" si="124"/>
        <v>0</v>
      </c>
      <c r="AQ107" s="3">
        <f t="shared" si="125"/>
        <v>20.21872781083664</v>
      </c>
      <c r="AR107" s="3">
        <f t="shared" si="126"/>
        <v>3.939391797332457</v>
      </c>
      <c r="AS107" s="3">
        <f t="shared" si="127"/>
        <v>0</v>
      </c>
      <c r="AT107" s="3">
        <f t="shared" si="128"/>
        <v>179.07555006667616</v>
      </c>
      <c r="AU107" s="3">
        <f t="shared" si="129"/>
        <v>24.21317105256297</v>
      </c>
      <c r="AV107" s="3">
        <f t="shared" si="130"/>
        <v>0.92190848908563927</v>
      </c>
      <c r="AW107" s="3">
        <f t="shared" si="131"/>
        <v>0</v>
      </c>
      <c r="AX107" s="3">
        <f t="shared" si="132"/>
        <v>0</v>
      </c>
      <c r="AY107" s="3">
        <f t="shared" ref="AY107:AY113" si="134">SUM(AO107:AX107)</f>
        <v>228.36874921649388</v>
      </c>
      <c r="AZ107" s="3">
        <f>+AY106+AY107</f>
        <v>1113.9696535096132</v>
      </c>
    </row>
    <row r="108" spans="1:52" ht="15.5" x14ac:dyDescent="0.35">
      <c r="A108" s="5" t="s">
        <v>156</v>
      </c>
      <c r="B108" t="s">
        <v>143</v>
      </c>
      <c r="C108">
        <v>25</v>
      </c>
      <c r="D108" s="16">
        <v>0.05</v>
      </c>
      <c r="E108" s="3">
        <f t="shared" si="133"/>
        <v>61.586321157200075</v>
      </c>
      <c r="F108" s="16">
        <v>0.1</v>
      </c>
      <c r="G108" s="3">
        <f t="shared" si="104"/>
        <v>70.615993887735996</v>
      </c>
      <c r="H108" s="16">
        <v>0</v>
      </c>
      <c r="I108" s="3">
        <f t="shared" si="105"/>
        <v>0</v>
      </c>
      <c r="J108" s="16">
        <v>0</v>
      </c>
      <c r="K108" s="3">
        <f t="shared" si="106"/>
        <v>0</v>
      </c>
      <c r="L108" s="16">
        <v>0.1</v>
      </c>
      <c r="M108" s="3">
        <f t="shared" si="107"/>
        <v>4.8168691129371055</v>
      </c>
      <c r="N108" s="16">
        <v>0</v>
      </c>
      <c r="O108" s="3">
        <f t="shared" si="108"/>
        <v>0</v>
      </c>
      <c r="P108" s="16">
        <v>0.2</v>
      </c>
      <c r="Q108" s="3">
        <f t="shared" si="109"/>
        <v>96.85268421025188</v>
      </c>
      <c r="R108" s="16">
        <v>0.2</v>
      </c>
      <c r="S108" s="3">
        <f t="shared" si="110"/>
        <v>3.6876339563425571</v>
      </c>
      <c r="T108" s="16">
        <v>0.2</v>
      </c>
      <c r="U108" s="3">
        <f t="shared" si="111"/>
        <v>1.9395090762592924</v>
      </c>
      <c r="V108" s="16">
        <v>0.2</v>
      </c>
      <c r="W108" s="3">
        <f t="shared" si="112"/>
        <v>13.388787224516491</v>
      </c>
      <c r="X108" s="3">
        <f>+W108+U108+S108+Q108+O108+M108+K108+I108+G108+E108</f>
        <v>252.88779862524342</v>
      </c>
      <c r="AA108" s="5" t="s">
        <v>156</v>
      </c>
      <c r="AB108" s="16">
        <f t="shared" si="113"/>
        <v>0.05</v>
      </c>
      <c r="AC108" s="16">
        <f t="shared" si="114"/>
        <v>0.1</v>
      </c>
      <c r="AD108" s="16">
        <f t="shared" si="115"/>
        <v>0</v>
      </c>
      <c r="AE108" s="16">
        <f t="shared" si="116"/>
        <v>0</v>
      </c>
      <c r="AF108" s="16">
        <f t="shared" si="117"/>
        <v>0.1</v>
      </c>
      <c r="AG108" s="16">
        <f t="shared" si="118"/>
        <v>0</v>
      </c>
      <c r="AH108" s="16">
        <f t="shared" si="119"/>
        <v>0.2</v>
      </c>
      <c r="AI108" s="16">
        <f t="shared" si="120"/>
        <v>0.2</v>
      </c>
      <c r="AJ108" s="16">
        <f t="shared" si="121"/>
        <v>0.2</v>
      </c>
      <c r="AK108" s="16">
        <f t="shared" si="122"/>
        <v>0.2</v>
      </c>
      <c r="AN108" s="5" t="s">
        <v>156</v>
      </c>
      <c r="AO108" s="3">
        <f t="shared" si="123"/>
        <v>61.586321157200075</v>
      </c>
      <c r="AP108" s="3">
        <f t="shared" si="124"/>
        <v>70.615993887735996</v>
      </c>
      <c r="AQ108" s="3">
        <f t="shared" si="125"/>
        <v>0</v>
      </c>
      <c r="AR108" s="3">
        <f t="shared" si="126"/>
        <v>0</v>
      </c>
      <c r="AS108" s="3">
        <f t="shared" si="127"/>
        <v>4.8168691129371055</v>
      </c>
      <c r="AT108" s="3">
        <f t="shared" si="128"/>
        <v>0</v>
      </c>
      <c r="AU108" s="3">
        <f t="shared" si="129"/>
        <v>96.85268421025188</v>
      </c>
      <c r="AV108" s="3">
        <f t="shared" si="130"/>
        <v>3.6876339563425571</v>
      </c>
      <c r="AW108" s="3">
        <f t="shared" si="131"/>
        <v>1.9395090762592924</v>
      </c>
      <c r="AX108" s="3">
        <f t="shared" si="132"/>
        <v>13.388787224516491</v>
      </c>
      <c r="AY108" s="3">
        <f t="shared" si="134"/>
        <v>252.88779862524342</v>
      </c>
    </row>
    <row r="109" spans="1:52" ht="15.5" x14ac:dyDescent="0.35">
      <c r="A109" s="5" t="s">
        <v>170</v>
      </c>
      <c r="B109" t="s">
        <v>140</v>
      </c>
      <c r="C109">
        <v>25</v>
      </c>
      <c r="D109" s="16">
        <v>0.05</v>
      </c>
      <c r="E109" s="3">
        <f t="shared" si="133"/>
        <v>61.586321157200075</v>
      </c>
      <c r="F109" s="16">
        <v>0.05</v>
      </c>
      <c r="G109" s="3">
        <f t="shared" si="104"/>
        <v>35.307996943867998</v>
      </c>
      <c r="H109" s="16">
        <v>0.05</v>
      </c>
      <c r="I109" s="3">
        <f t="shared" si="105"/>
        <v>10.10936390541832</v>
      </c>
      <c r="J109" s="16">
        <v>0.05</v>
      </c>
      <c r="K109" s="3">
        <f t="shared" si="106"/>
        <v>1.9696958986662285</v>
      </c>
      <c r="L109" s="16">
        <v>0.1</v>
      </c>
      <c r="M109" s="3">
        <f t="shared" si="107"/>
        <v>4.8168691129371055</v>
      </c>
      <c r="N109" s="16">
        <v>0.05</v>
      </c>
      <c r="O109" s="3">
        <v>0</v>
      </c>
      <c r="P109" s="16">
        <v>0.05</v>
      </c>
      <c r="Q109" s="3">
        <f t="shared" si="109"/>
        <v>24.21317105256297</v>
      </c>
      <c r="R109" s="16">
        <v>0.1</v>
      </c>
      <c r="S109" s="3">
        <f t="shared" si="110"/>
        <v>1.8438169781712785</v>
      </c>
      <c r="T109" s="16">
        <v>0.1</v>
      </c>
      <c r="U109" s="3">
        <f t="shared" si="111"/>
        <v>0.96975453812964618</v>
      </c>
      <c r="V109" s="16">
        <v>0.1</v>
      </c>
      <c r="W109" s="3">
        <f t="shared" si="112"/>
        <v>6.6943936122582457</v>
      </c>
      <c r="X109" s="3">
        <f t="shared" ref="X109:X111" si="135">+W109+U109+S109+Q109+O109+M109+K109+I109+G109+E109</f>
        <v>147.51138319921188</v>
      </c>
      <c r="AA109" s="5" t="s">
        <v>170</v>
      </c>
      <c r="AB109" s="16">
        <f t="shared" si="113"/>
        <v>0.05</v>
      </c>
      <c r="AC109" s="16">
        <f t="shared" si="114"/>
        <v>0.05</v>
      </c>
      <c r="AD109" s="16">
        <f t="shared" si="115"/>
        <v>0.05</v>
      </c>
      <c r="AE109" s="16">
        <f t="shared" si="116"/>
        <v>0.05</v>
      </c>
      <c r="AF109" s="16">
        <f t="shared" si="117"/>
        <v>0.1</v>
      </c>
      <c r="AG109" s="16">
        <f t="shared" si="118"/>
        <v>0.05</v>
      </c>
      <c r="AH109" s="16">
        <f t="shared" si="119"/>
        <v>0.05</v>
      </c>
      <c r="AI109" s="16">
        <f t="shared" si="120"/>
        <v>0.1</v>
      </c>
      <c r="AJ109" s="16">
        <f t="shared" si="121"/>
        <v>0.1</v>
      </c>
      <c r="AK109" s="16">
        <f t="shared" si="122"/>
        <v>0.1</v>
      </c>
      <c r="AN109" s="5" t="s">
        <v>170</v>
      </c>
      <c r="AO109" s="3">
        <f t="shared" si="123"/>
        <v>61.586321157200075</v>
      </c>
      <c r="AP109" s="3">
        <f t="shared" si="124"/>
        <v>35.307996943867998</v>
      </c>
      <c r="AQ109" s="3">
        <f t="shared" si="125"/>
        <v>10.10936390541832</v>
      </c>
      <c r="AR109" s="3">
        <f t="shared" si="126"/>
        <v>1.9696958986662285</v>
      </c>
      <c r="AS109" s="3">
        <f t="shared" si="127"/>
        <v>4.8168691129371055</v>
      </c>
      <c r="AT109" s="3">
        <f t="shared" si="128"/>
        <v>0</v>
      </c>
      <c r="AU109" s="3">
        <f t="shared" si="129"/>
        <v>24.21317105256297</v>
      </c>
      <c r="AV109" s="3">
        <f t="shared" si="130"/>
        <v>1.8438169781712785</v>
      </c>
      <c r="AW109" s="3">
        <f t="shared" si="131"/>
        <v>0.96975453812964618</v>
      </c>
      <c r="AX109" s="3">
        <f t="shared" si="132"/>
        <v>6.6943936122582457</v>
      </c>
      <c r="AY109" s="3">
        <f t="shared" si="134"/>
        <v>147.51138319921185</v>
      </c>
    </row>
    <row r="110" spans="1:52" ht="15.5" x14ac:dyDescent="0.35">
      <c r="A110" s="5" t="s">
        <v>158</v>
      </c>
      <c r="B110" t="s">
        <v>143</v>
      </c>
      <c r="C110">
        <v>25</v>
      </c>
      <c r="D110" s="16">
        <v>0.1</v>
      </c>
      <c r="E110" s="3">
        <f t="shared" si="133"/>
        <v>123.17264231440015</v>
      </c>
      <c r="F110" s="16">
        <v>0.05</v>
      </c>
      <c r="G110" s="3">
        <f t="shared" si="104"/>
        <v>35.307996943867998</v>
      </c>
      <c r="H110" s="16">
        <v>0.1</v>
      </c>
      <c r="I110" s="3">
        <f t="shared" si="105"/>
        <v>20.21872781083664</v>
      </c>
      <c r="J110" s="16">
        <v>0.1</v>
      </c>
      <c r="K110" s="3">
        <f t="shared" si="106"/>
        <v>3.939391797332457</v>
      </c>
      <c r="L110" s="16">
        <v>0.1</v>
      </c>
      <c r="M110" s="3">
        <f t="shared" si="107"/>
        <v>4.8168691129371055</v>
      </c>
      <c r="N110" s="16">
        <v>0.1</v>
      </c>
      <c r="O110" s="3">
        <f t="shared" si="108"/>
        <v>119.38370004445079</v>
      </c>
      <c r="P110" s="16">
        <v>0.1</v>
      </c>
      <c r="Q110" s="3">
        <f t="shared" si="109"/>
        <v>48.42634210512594</v>
      </c>
      <c r="R110" s="16">
        <v>0.1</v>
      </c>
      <c r="S110" s="3">
        <f t="shared" si="110"/>
        <v>1.8438169781712785</v>
      </c>
      <c r="T110" s="16">
        <v>0.1</v>
      </c>
      <c r="U110" s="3">
        <f t="shared" si="111"/>
        <v>0.96975453812964618</v>
      </c>
      <c r="V110" s="16">
        <v>0.1</v>
      </c>
      <c r="W110" s="3">
        <f t="shared" si="112"/>
        <v>6.6943936122582457</v>
      </c>
      <c r="X110" s="3">
        <f t="shared" si="135"/>
        <v>364.77363525751025</v>
      </c>
      <c r="AA110" s="5" t="s">
        <v>158</v>
      </c>
      <c r="AB110" s="16">
        <f t="shared" si="113"/>
        <v>0.1</v>
      </c>
      <c r="AC110" s="16">
        <f t="shared" si="114"/>
        <v>0.05</v>
      </c>
      <c r="AD110" s="16">
        <f t="shared" si="115"/>
        <v>0.1</v>
      </c>
      <c r="AE110" s="16">
        <f t="shared" si="116"/>
        <v>0.1</v>
      </c>
      <c r="AF110" s="16">
        <f t="shared" si="117"/>
        <v>0.1</v>
      </c>
      <c r="AG110" s="16">
        <f t="shared" si="118"/>
        <v>0.1</v>
      </c>
      <c r="AH110" s="16">
        <f t="shared" si="119"/>
        <v>0.1</v>
      </c>
      <c r="AI110" s="16">
        <f t="shared" si="120"/>
        <v>0.1</v>
      </c>
      <c r="AJ110" s="16">
        <f t="shared" si="121"/>
        <v>0.1</v>
      </c>
      <c r="AK110" s="16">
        <f t="shared" si="122"/>
        <v>0.1</v>
      </c>
      <c r="AN110" s="5" t="s">
        <v>158</v>
      </c>
      <c r="AO110" s="3">
        <f t="shared" si="123"/>
        <v>123.17264231440015</v>
      </c>
      <c r="AP110" s="3">
        <f t="shared" si="124"/>
        <v>35.307996943867998</v>
      </c>
      <c r="AQ110" s="3">
        <f t="shared" si="125"/>
        <v>20.21872781083664</v>
      </c>
      <c r="AR110" s="3">
        <f t="shared" si="126"/>
        <v>3.939391797332457</v>
      </c>
      <c r="AS110" s="3">
        <f t="shared" si="127"/>
        <v>4.8168691129371055</v>
      </c>
      <c r="AT110" s="3">
        <f t="shared" si="128"/>
        <v>119.38370004445079</v>
      </c>
      <c r="AU110" s="3">
        <f t="shared" si="129"/>
        <v>48.42634210512594</v>
      </c>
      <c r="AV110" s="3">
        <f t="shared" si="130"/>
        <v>1.8438169781712785</v>
      </c>
      <c r="AW110" s="3">
        <f t="shared" si="131"/>
        <v>0.96975453812964618</v>
      </c>
      <c r="AX110" s="3">
        <f t="shared" si="132"/>
        <v>6.6943936122582457</v>
      </c>
      <c r="AY110" s="3">
        <f t="shared" si="134"/>
        <v>364.77363525751025</v>
      </c>
    </row>
    <row r="111" spans="1:52" ht="15.5" x14ac:dyDescent="0.35">
      <c r="A111" s="5" t="s">
        <v>159</v>
      </c>
      <c r="B111" t="s">
        <v>143</v>
      </c>
      <c r="C111">
        <v>25</v>
      </c>
      <c r="D111" s="16">
        <v>0</v>
      </c>
      <c r="E111" s="3">
        <f t="shared" si="133"/>
        <v>0</v>
      </c>
      <c r="F111" s="16">
        <v>0</v>
      </c>
      <c r="G111" s="3">
        <f t="shared" si="104"/>
        <v>0</v>
      </c>
      <c r="H111" s="16">
        <v>0</v>
      </c>
      <c r="I111" s="3">
        <f t="shared" si="105"/>
        <v>0</v>
      </c>
      <c r="J111" s="16">
        <v>0</v>
      </c>
      <c r="K111" s="3">
        <f t="shared" si="106"/>
        <v>0</v>
      </c>
      <c r="L111" s="16">
        <v>0</v>
      </c>
      <c r="M111" s="3">
        <f t="shared" si="107"/>
        <v>0</v>
      </c>
      <c r="N111" s="16">
        <v>0</v>
      </c>
      <c r="O111" s="3">
        <f t="shared" si="108"/>
        <v>0</v>
      </c>
      <c r="P111" s="16">
        <v>0</v>
      </c>
      <c r="Q111" s="3">
        <f t="shared" si="109"/>
        <v>0</v>
      </c>
      <c r="R111" s="16">
        <v>0</v>
      </c>
      <c r="S111" s="3">
        <f t="shared" si="110"/>
        <v>0</v>
      </c>
      <c r="T111" s="16">
        <v>0</v>
      </c>
      <c r="U111" s="3">
        <f t="shared" si="111"/>
        <v>0</v>
      </c>
      <c r="V111" s="16">
        <v>0</v>
      </c>
      <c r="W111" s="3">
        <f t="shared" si="112"/>
        <v>0</v>
      </c>
      <c r="X111" s="3">
        <f t="shared" si="135"/>
        <v>0</v>
      </c>
      <c r="AA111" s="5" t="s">
        <v>159</v>
      </c>
      <c r="AB111" s="16">
        <f t="shared" si="113"/>
        <v>0</v>
      </c>
      <c r="AC111" s="16">
        <f t="shared" si="114"/>
        <v>0</v>
      </c>
      <c r="AD111" s="16">
        <f t="shared" si="115"/>
        <v>0</v>
      </c>
      <c r="AE111" s="16">
        <f t="shared" si="116"/>
        <v>0</v>
      </c>
      <c r="AF111" s="16">
        <f t="shared" si="117"/>
        <v>0</v>
      </c>
      <c r="AG111" s="16">
        <f t="shared" si="118"/>
        <v>0</v>
      </c>
      <c r="AH111" s="16">
        <f t="shared" si="119"/>
        <v>0</v>
      </c>
      <c r="AI111" s="16">
        <f t="shared" si="120"/>
        <v>0</v>
      </c>
      <c r="AJ111" s="16">
        <f t="shared" si="121"/>
        <v>0</v>
      </c>
      <c r="AK111" s="16">
        <f t="shared" si="122"/>
        <v>0</v>
      </c>
      <c r="AN111" s="5" t="s">
        <v>159</v>
      </c>
      <c r="AO111" s="3">
        <f t="shared" si="123"/>
        <v>0</v>
      </c>
      <c r="AP111" s="3">
        <f t="shared" si="124"/>
        <v>0</v>
      </c>
      <c r="AQ111" s="3">
        <f t="shared" si="125"/>
        <v>0</v>
      </c>
      <c r="AR111" s="3">
        <f t="shared" si="126"/>
        <v>0</v>
      </c>
      <c r="AS111" s="3">
        <f t="shared" si="127"/>
        <v>0</v>
      </c>
      <c r="AT111" s="3">
        <f t="shared" si="128"/>
        <v>0</v>
      </c>
      <c r="AU111" s="3">
        <f t="shared" si="129"/>
        <v>0</v>
      </c>
      <c r="AV111" s="3">
        <f t="shared" si="130"/>
        <v>0</v>
      </c>
      <c r="AW111" s="3">
        <f t="shared" si="131"/>
        <v>0</v>
      </c>
      <c r="AX111" s="3">
        <f t="shared" si="132"/>
        <v>0</v>
      </c>
      <c r="AY111" s="3">
        <f t="shared" si="134"/>
        <v>0</v>
      </c>
    </row>
    <row r="112" spans="1:52" ht="15.5" x14ac:dyDescent="0.35">
      <c r="A112" s="5" t="s">
        <v>148</v>
      </c>
      <c r="B112" t="s">
        <v>146</v>
      </c>
      <c r="C112">
        <v>35</v>
      </c>
      <c r="D112" s="16">
        <v>0.15</v>
      </c>
      <c r="E112" s="3">
        <f t="shared" si="133"/>
        <v>184.75896347160023</v>
      </c>
      <c r="F112" s="16">
        <v>0.05</v>
      </c>
      <c r="G112" s="3">
        <f t="shared" si="104"/>
        <v>35.307996943867998</v>
      </c>
      <c r="H112" s="16">
        <v>0.3</v>
      </c>
      <c r="I112" s="3">
        <f t="shared" si="105"/>
        <v>60.65618343250992</v>
      </c>
      <c r="J112" s="16">
        <v>0.3</v>
      </c>
      <c r="K112" s="3">
        <f t="shared" si="106"/>
        <v>11.81817539199737</v>
      </c>
      <c r="L112" s="16">
        <v>0.1</v>
      </c>
      <c r="M112" s="3">
        <f t="shared" si="107"/>
        <v>4.8168691129371055</v>
      </c>
      <c r="N112" s="16">
        <v>0.05</v>
      </c>
      <c r="O112" s="3">
        <f t="shared" si="108"/>
        <v>59.691850022225395</v>
      </c>
      <c r="P112" s="16">
        <v>0</v>
      </c>
      <c r="Q112" s="3">
        <f t="shared" si="109"/>
        <v>0</v>
      </c>
      <c r="R112" s="16">
        <v>0</v>
      </c>
      <c r="S112" s="3">
        <f t="shared" si="110"/>
        <v>0</v>
      </c>
      <c r="T112" s="16">
        <v>0</v>
      </c>
      <c r="U112" s="3">
        <f t="shared" si="111"/>
        <v>0</v>
      </c>
      <c r="V112" s="16">
        <v>0</v>
      </c>
      <c r="W112" s="3">
        <f t="shared" si="112"/>
        <v>0</v>
      </c>
      <c r="X112" s="3">
        <f>+W112+U112+S112+Q112+O112+M112+K112+I112+G112+E112</f>
        <v>357.050038375138</v>
      </c>
      <c r="AA112" s="5" t="s">
        <v>148</v>
      </c>
      <c r="AB112" s="16">
        <f t="shared" si="113"/>
        <v>0.15</v>
      </c>
      <c r="AC112" s="16">
        <f t="shared" si="114"/>
        <v>0.05</v>
      </c>
      <c r="AD112" s="16">
        <f t="shared" si="115"/>
        <v>0.3</v>
      </c>
      <c r="AE112" s="16">
        <f>+H112</f>
        <v>0.3</v>
      </c>
      <c r="AF112" s="16">
        <f t="shared" si="117"/>
        <v>0.1</v>
      </c>
      <c r="AG112" s="16">
        <f t="shared" si="118"/>
        <v>0.05</v>
      </c>
      <c r="AH112" s="16">
        <f t="shared" si="119"/>
        <v>0</v>
      </c>
      <c r="AI112" s="16">
        <f t="shared" si="120"/>
        <v>0</v>
      </c>
      <c r="AJ112" s="16">
        <f t="shared" si="121"/>
        <v>0</v>
      </c>
      <c r="AK112" s="16">
        <f t="shared" si="122"/>
        <v>0</v>
      </c>
      <c r="AN112" s="5" t="s">
        <v>148</v>
      </c>
      <c r="AO112" s="3">
        <f t="shared" si="123"/>
        <v>184.75896347160023</v>
      </c>
      <c r="AP112" s="3">
        <f t="shared" si="124"/>
        <v>35.307996943867998</v>
      </c>
      <c r="AQ112" s="3">
        <f t="shared" si="125"/>
        <v>60.65618343250992</v>
      </c>
      <c r="AR112" s="3">
        <f t="shared" si="126"/>
        <v>11.81817539199737</v>
      </c>
      <c r="AS112" s="3">
        <f t="shared" si="127"/>
        <v>4.8168691129371055</v>
      </c>
      <c r="AT112" s="3">
        <f t="shared" si="128"/>
        <v>59.691850022225395</v>
      </c>
      <c r="AU112" s="3">
        <f t="shared" si="129"/>
        <v>0</v>
      </c>
      <c r="AV112" s="3">
        <f t="shared" si="130"/>
        <v>0</v>
      </c>
      <c r="AW112" s="3">
        <f t="shared" si="131"/>
        <v>0</v>
      </c>
      <c r="AX112" s="3">
        <f t="shared" si="132"/>
        <v>0</v>
      </c>
      <c r="AY112" s="3">
        <f>SUM(AO112:AX112)</f>
        <v>357.050038375138</v>
      </c>
    </row>
    <row r="113" spans="1:51" ht="15.5" x14ac:dyDescent="0.35">
      <c r="A113" s="5" t="s">
        <v>149</v>
      </c>
      <c r="B113" t="s">
        <v>143</v>
      </c>
      <c r="C113">
        <v>25</v>
      </c>
      <c r="D113" s="16">
        <v>0.3</v>
      </c>
      <c r="E113" s="3">
        <f t="shared" si="133"/>
        <v>369.51792694320045</v>
      </c>
      <c r="F113" s="16">
        <v>0.4</v>
      </c>
      <c r="G113" s="3">
        <f t="shared" si="104"/>
        <v>282.46397555094399</v>
      </c>
      <c r="H113" s="16">
        <v>0.35</v>
      </c>
      <c r="I113" s="3">
        <f t="shared" si="105"/>
        <v>70.76554733792824</v>
      </c>
      <c r="J113" s="16">
        <v>0.35</v>
      </c>
      <c r="K113" s="3">
        <f t="shared" si="106"/>
        <v>13.787871290663599</v>
      </c>
      <c r="L113" s="16">
        <v>0.3</v>
      </c>
      <c r="M113" s="3">
        <f t="shared" si="107"/>
        <v>14.450607338811317</v>
      </c>
      <c r="N113" s="16">
        <v>0.55000000000000004</v>
      </c>
      <c r="O113" s="3">
        <f t="shared" si="108"/>
        <v>656.61035024447938</v>
      </c>
      <c r="P113" s="16">
        <v>0.5</v>
      </c>
      <c r="Q113" s="3">
        <f t="shared" si="109"/>
        <v>242.13171052562967</v>
      </c>
      <c r="R113" s="16">
        <v>0.5</v>
      </c>
      <c r="S113" s="3">
        <f t="shared" si="110"/>
        <v>9.2190848908563918</v>
      </c>
      <c r="T113" s="16">
        <v>0.6</v>
      </c>
      <c r="U113" s="3">
        <f t="shared" si="111"/>
        <v>5.8185272287778762</v>
      </c>
      <c r="V113" s="16">
        <v>0.6</v>
      </c>
      <c r="W113" s="3">
        <f t="shared" si="112"/>
        <v>40.166361673549474</v>
      </c>
      <c r="X113" s="3">
        <f>+W113+U113+S113+Q113+O113+M113+K113+I113+G113+E113</f>
        <v>1704.9319630248406</v>
      </c>
      <c r="AA113" s="5" t="s">
        <v>149</v>
      </c>
      <c r="AB113" s="16">
        <f t="shared" si="113"/>
        <v>0.3</v>
      </c>
      <c r="AC113" s="16">
        <f t="shared" si="114"/>
        <v>0.4</v>
      </c>
      <c r="AD113" s="16">
        <f t="shared" si="115"/>
        <v>0.35</v>
      </c>
      <c r="AE113" s="16">
        <f>+H113</f>
        <v>0.35</v>
      </c>
      <c r="AF113" s="16">
        <f t="shared" si="117"/>
        <v>0.3</v>
      </c>
      <c r="AG113" s="16">
        <f t="shared" si="118"/>
        <v>0.55000000000000004</v>
      </c>
      <c r="AH113" s="16">
        <f t="shared" si="119"/>
        <v>0.5</v>
      </c>
      <c r="AI113" s="16">
        <f t="shared" si="120"/>
        <v>0.5</v>
      </c>
      <c r="AJ113" s="16">
        <f t="shared" si="121"/>
        <v>0.6</v>
      </c>
      <c r="AK113" s="16">
        <f t="shared" si="122"/>
        <v>0.6</v>
      </c>
      <c r="AN113" s="5" t="s">
        <v>149</v>
      </c>
      <c r="AO113" s="3">
        <f t="shared" si="123"/>
        <v>369.51792694320045</v>
      </c>
      <c r="AP113" s="3">
        <f t="shared" si="124"/>
        <v>282.46397555094399</v>
      </c>
      <c r="AQ113" s="3">
        <f t="shared" si="125"/>
        <v>70.76554733792824</v>
      </c>
      <c r="AR113" s="3">
        <f t="shared" si="126"/>
        <v>13.787871290663599</v>
      </c>
      <c r="AS113" s="3">
        <f t="shared" si="127"/>
        <v>14.450607338811317</v>
      </c>
      <c r="AT113" s="3">
        <f t="shared" si="128"/>
        <v>656.61035024447938</v>
      </c>
      <c r="AU113" s="3">
        <f t="shared" si="129"/>
        <v>242.13171052562967</v>
      </c>
      <c r="AV113" s="3">
        <f t="shared" si="130"/>
        <v>9.2190848908563918</v>
      </c>
      <c r="AW113" s="3">
        <f t="shared" si="131"/>
        <v>5.8185272287778762</v>
      </c>
      <c r="AX113" s="3">
        <f t="shared" si="132"/>
        <v>40.166361673549474</v>
      </c>
      <c r="AY113" s="3">
        <f t="shared" si="134"/>
        <v>1704.9319630248403</v>
      </c>
    </row>
    <row r="114" spans="1:51" ht="15.5" x14ac:dyDescent="0.35">
      <c r="A114" s="5" t="s">
        <v>10</v>
      </c>
      <c r="D114" s="16">
        <f t="shared" ref="D114:W114" si="136">SUM(D106:D113)</f>
        <v>1</v>
      </c>
      <c r="E114" s="30">
        <f t="shared" si="136"/>
        <v>1231.7264231440013</v>
      </c>
      <c r="F114" s="16">
        <f t="shared" si="136"/>
        <v>1</v>
      </c>
      <c r="G114" s="30">
        <f t="shared" si="136"/>
        <v>706.15993887735988</v>
      </c>
      <c r="H114" s="16">
        <f t="shared" si="136"/>
        <v>0.99999999999999989</v>
      </c>
      <c r="I114" s="30">
        <f t="shared" si="136"/>
        <v>202.1872781083664</v>
      </c>
      <c r="J114" s="16">
        <f t="shared" si="136"/>
        <v>0.99999999999999989</v>
      </c>
      <c r="K114" s="30">
        <f t="shared" si="136"/>
        <v>39.393917973324562</v>
      </c>
      <c r="L114" s="16">
        <f t="shared" si="136"/>
        <v>1</v>
      </c>
      <c r="M114" s="30">
        <f t="shared" si="136"/>
        <v>48.168691129371055</v>
      </c>
      <c r="N114" s="16">
        <f t="shared" si="136"/>
        <v>1</v>
      </c>
      <c r="O114" s="30">
        <f t="shared" si="136"/>
        <v>1134.1451504222825</v>
      </c>
      <c r="P114" s="16">
        <f t="shared" si="136"/>
        <v>1</v>
      </c>
      <c r="Q114" s="30">
        <f t="shared" si="136"/>
        <v>484.26342105125934</v>
      </c>
      <c r="R114" s="16">
        <f t="shared" si="136"/>
        <v>1</v>
      </c>
      <c r="S114" s="30">
        <f t="shared" si="136"/>
        <v>18.438169781712787</v>
      </c>
      <c r="T114" s="16">
        <f t="shared" si="136"/>
        <v>1</v>
      </c>
      <c r="U114" s="30">
        <f t="shared" si="136"/>
        <v>9.6975453812964609</v>
      </c>
      <c r="V114" s="16">
        <f t="shared" si="136"/>
        <v>1</v>
      </c>
      <c r="W114" s="30">
        <f t="shared" si="136"/>
        <v>66.943936122582457</v>
      </c>
      <c r="X114" s="3">
        <f>SUM(X106:X113)</f>
        <v>3941.1244719915571</v>
      </c>
      <c r="Y114" s="3">
        <f>+X103+X114</f>
        <v>3950.5329365516068</v>
      </c>
      <c r="Z114" s="3">
        <f>+E114+G114+I114+K114+M114+O114+Q114+S114+U114+W114</f>
        <v>3941.1244719915567</v>
      </c>
      <c r="AN114" s="5" t="s">
        <v>10</v>
      </c>
      <c r="AO114" s="3">
        <f>SUM(AO106:AO113)</f>
        <v>1231.7264231440013</v>
      </c>
      <c r="AP114" s="3">
        <f t="shared" ref="AP114:AX114" si="137">SUM(AP106:AP113)</f>
        <v>706.15993887735988</v>
      </c>
      <c r="AQ114" s="3">
        <f t="shared" si="137"/>
        <v>202.1872781083664</v>
      </c>
      <c r="AR114" s="3">
        <f t="shared" si="137"/>
        <v>39.393917973324562</v>
      </c>
      <c r="AS114" s="3">
        <f t="shared" si="137"/>
        <v>48.168691129371055</v>
      </c>
      <c r="AT114" s="3">
        <f t="shared" si="137"/>
        <v>1134.1451504222825</v>
      </c>
      <c r="AU114" s="3">
        <f t="shared" si="137"/>
        <v>484.26342105125934</v>
      </c>
      <c r="AV114" s="3">
        <f t="shared" si="137"/>
        <v>18.438169781712787</v>
      </c>
      <c r="AW114" s="3">
        <f t="shared" si="137"/>
        <v>9.6975453812964609</v>
      </c>
      <c r="AX114" s="3">
        <f t="shared" si="137"/>
        <v>66.943936122582457</v>
      </c>
      <c r="AY114" s="3">
        <f>SUM(AY106:AY113)</f>
        <v>3941.1244719915567</v>
      </c>
    </row>
    <row r="115" spans="1:51" ht="15.5" x14ac:dyDescent="0.35">
      <c r="A115" s="4" t="s">
        <v>191</v>
      </c>
      <c r="D115" s="16"/>
      <c r="E115" s="30"/>
      <c r="F115" s="16"/>
      <c r="G115" s="30"/>
      <c r="H115" s="16"/>
      <c r="I115" s="30"/>
      <c r="J115" s="16"/>
      <c r="K115" s="30"/>
      <c r="L115" s="16"/>
      <c r="M115" s="30"/>
      <c r="N115" s="16"/>
      <c r="O115" s="30"/>
      <c r="P115" s="16"/>
      <c r="Q115" s="30"/>
      <c r="R115" s="16"/>
      <c r="S115" s="30"/>
      <c r="T115" s="16"/>
      <c r="U115" s="30"/>
      <c r="V115" s="16"/>
      <c r="W115" s="30"/>
      <c r="X115" s="3"/>
      <c r="Y115" s="3"/>
    </row>
    <row r="116" spans="1:51" ht="15.5" x14ac:dyDescent="0.35">
      <c r="A116" s="4" t="s">
        <v>184</v>
      </c>
      <c r="D116" s="16"/>
      <c r="E116" s="30"/>
      <c r="F116" s="16"/>
      <c r="G116" s="30"/>
      <c r="H116" s="16"/>
      <c r="I116" s="30"/>
      <c r="J116" s="16"/>
      <c r="K116" s="30"/>
      <c r="L116" s="16"/>
      <c r="M116" s="30"/>
      <c r="N116" s="16"/>
      <c r="O116" s="30"/>
      <c r="P116" s="16"/>
      <c r="Q116" s="30"/>
      <c r="R116" s="16"/>
      <c r="S116" s="30"/>
      <c r="T116" s="16"/>
      <c r="U116" s="30"/>
      <c r="V116" s="16"/>
      <c r="W116" s="30"/>
      <c r="X116" s="3"/>
      <c r="Y116" s="3"/>
    </row>
    <row r="117" spans="1:51" ht="15.5" x14ac:dyDescent="0.35">
      <c r="A117" s="5" t="s">
        <v>152</v>
      </c>
      <c r="C117">
        <v>16</v>
      </c>
      <c r="D117" s="16">
        <v>0.2</v>
      </c>
      <c r="E117" s="3">
        <f>+D117*E$63</f>
        <v>0.54356993822813637</v>
      </c>
      <c r="F117" s="16">
        <v>0.2</v>
      </c>
      <c r="G117" s="3">
        <f>+F117*G$63</f>
        <v>1.0988968824433301</v>
      </c>
      <c r="H117" s="16">
        <v>0.2</v>
      </c>
      <c r="I117" s="3">
        <f>+H117*I$63</f>
        <v>0.44271052156635771</v>
      </c>
      <c r="J117" s="16">
        <v>0.2</v>
      </c>
      <c r="K117" s="3">
        <f>+J117*K$63</f>
        <v>7.2653431454419548E-2</v>
      </c>
      <c r="L117" s="16">
        <v>0.2</v>
      </c>
      <c r="M117" s="3">
        <f>+L117*M$63</f>
        <v>0.10004063412402556</v>
      </c>
      <c r="N117" s="16">
        <v>0.2</v>
      </c>
      <c r="O117" s="3">
        <f>+N117*O$63</f>
        <v>2.0175255756288069</v>
      </c>
      <c r="P117" s="16">
        <v>0.2</v>
      </c>
      <c r="Q117" s="3">
        <f>+P117*Q$63</f>
        <v>0.73814067580280351</v>
      </c>
      <c r="R117" s="16">
        <v>0.8</v>
      </c>
      <c r="S117" s="3">
        <f>+R117*S$63</f>
        <v>0.1350277744341761</v>
      </c>
      <c r="T117" s="16">
        <v>0.2</v>
      </c>
      <c r="U117" s="3">
        <f>+T117*U$63</f>
        <v>1.6040904602724334E-2</v>
      </c>
      <c r="V117" s="16">
        <v>0.2</v>
      </c>
      <c r="W117" s="3">
        <f>+V117*W$63</f>
        <v>0.12990846505203543</v>
      </c>
      <c r="X117" s="3">
        <f>+W117+U117+S117+Q117+O117+M117+K117+I117+G117+E117</f>
        <v>5.2945148033368161</v>
      </c>
      <c r="Y117" s="3"/>
    </row>
    <row r="118" spans="1:51" ht="15.5" x14ac:dyDescent="0.35">
      <c r="A118" s="5" t="s">
        <v>153</v>
      </c>
      <c r="C118">
        <v>18</v>
      </c>
      <c r="D118" s="16">
        <v>0.8</v>
      </c>
      <c r="E118" s="30">
        <f>+D118*E$63</f>
        <v>2.1742797529125455</v>
      </c>
      <c r="F118" s="16">
        <v>0.8</v>
      </c>
      <c r="G118" s="30">
        <f>+F118*G$63</f>
        <v>4.3955875297733202</v>
      </c>
      <c r="H118" s="16">
        <v>0.8</v>
      </c>
      <c r="I118" s="30">
        <f>+H118*I$63</f>
        <v>1.7708420862654308</v>
      </c>
      <c r="J118" s="16">
        <v>0.8</v>
      </c>
      <c r="K118" s="30">
        <f>+J118*K$63</f>
        <v>0.29061372581767819</v>
      </c>
      <c r="L118" s="16">
        <v>0.8</v>
      </c>
      <c r="M118" s="30">
        <f>+L118*M$63</f>
        <v>0.40016253649610223</v>
      </c>
      <c r="N118" s="16">
        <v>0.8</v>
      </c>
      <c r="O118" s="30">
        <f>+N118*O$63</f>
        <v>8.0701023025152274</v>
      </c>
      <c r="P118" s="16">
        <v>0.8</v>
      </c>
      <c r="Q118" s="30">
        <f>+P118*Q$63</f>
        <v>2.9525627032112141</v>
      </c>
      <c r="R118" s="16">
        <v>0.2</v>
      </c>
      <c r="S118" s="30">
        <f>+R118*S$63</f>
        <v>3.3756943608544025E-2</v>
      </c>
      <c r="T118" s="16">
        <v>0.8</v>
      </c>
      <c r="U118" s="30">
        <f>+T118*U$63</f>
        <v>6.4163618410897336E-2</v>
      </c>
      <c r="V118" s="16">
        <v>0.8</v>
      </c>
      <c r="W118" s="30">
        <f>+V118*W$63</f>
        <v>0.51963386020814173</v>
      </c>
      <c r="X118" s="3">
        <f>+W118+U118+S118+Q118+O118+M118+K118+I118+G118+E118</f>
        <v>20.671705059219104</v>
      </c>
      <c r="Y118" s="3"/>
    </row>
    <row r="119" spans="1:51" ht="15.5" x14ac:dyDescent="0.35">
      <c r="A119" s="5" t="s">
        <v>10</v>
      </c>
      <c r="D119" s="16">
        <f t="shared" ref="D119:V119" si="138">SUM(D117:D118)</f>
        <v>1</v>
      </c>
      <c r="E119" s="30">
        <f>SUM(E117:E118)</f>
        <v>2.7178496911406818</v>
      </c>
      <c r="F119" s="16">
        <f t="shared" si="138"/>
        <v>1</v>
      </c>
      <c r="G119" s="30">
        <f>SUM(G117:G118)</f>
        <v>5.4944844122166501</v>
      </c>
      <c r="H119" s="16">
        <f t="shared" si="138"/>
        <v>1</v>
      </c>
      <c r="I119" s="30">
        <f>SUM(I117:I118)</f>
        <v>2.2135526078317884</v>
      </c>
      <c r="J119" s="16">
        <f t="shared" si="138"/>
        <v>1</v>
      </c>
      <c r="K119" s="30">
        <f>SUM(K117:K118)</f>
        <v>0.36326715727209774</v>
      </c>
      <c r="L119" s="16">
        <f t="shared" si="138"/>
        <v>1</v>
      </c>
      <c r="M119" s="30">
        <f>SUM(M117:M118)</f>
        <v>0.50020317062012776</v>
      </c>
      <c r="N119" s="16">
        <f t="shared" si="138"/>
        <v>1</v>
      </c>
      <c r="O119" s="30">
        <f>SUM(O117:O118)</f>
        <v>10.087627878144033</v>
      </c>
      <c r="P119" s="16">
        <f t="shared" si="138"/>
        <v>1</v>
      </c>
      <c r="Q119" s="30">
        <f>SUM(Q117:Q118)</f>
        <v>3.6907033790140176</v>
      </c>
      <c r="R119" s="16">
        <f t="shared" si="138"/>
        <v>1</v>
      </c>
      <c r="S119" s="30">
        <f>SUM(S117:S118)</f>
        <v>0.16878471804272013</v>
      </c>
      <c r="T119" s="16">
        <f t="shared" si="138"/>
        <v>1</v>
      </c>
      <c r="U119" s="30">
        <f>SUM(U117:U118)</f>
        <v>8.0204523013621673E-2</v>
      </c>
      <c r="V119" s="16">
        <f t="shared" si="138"/>
        <v>1</v>
      </c>
      <c r="W119" s="30">
        <f>SUM(W117:W118)</f>
        <v>0.64954232526017719</v>
      </c>
      <c r="X119" s="3">
        <f t="shared" ref="X119" si="139">SUM(X117:X118)</f>
        <v>25.966219862555921</v>
      </c>
      <c r="Y119" s="3"/>
    </row>
    <row r="120" spans="1:51" ht="15.5" x14ac:dyDescent="0.35">
      <c r="A120" s="4" t="s">
        <v>172</v>
      </c>
      <c r="D120" s="16"/>
      <c r="E120" s="30"/>
      <c r="F120" s="16"/>
      <c r="G120" s="30"/>
      <c r="H120" s="16"/>
      <c r="I120" s="30"/>
      <c r="J120" s="16"/>
      <c r="K120" s="30"/>
      <c r="L120" s="16"/>
      <c r="M120" s="30"/>
      <c r="N120" s="16"/>
      <c r="O120" s="30"/>
      <c r="P120" s="16"/>
      <c r="Q120" s="30"/>
      <c r="R120" s="16"/>
      <c r="S120" s="30"/>
      <c r="T120" s="16"/>
      <c r="U120" s="30"/>
      <c r="V120" s="16"/>
      <c r="W120" s="30"/>
      <c r="X120" s="3"/>
      <c r="Y120" s="3"/>
      <c r="AA120" s="4" t="s">
        <v>173</v>
      </c>
      <c r="AB120" s="4" t="s">
        <v>0</v>
      </c>
      <c r="AC120" s="4" t="s">
        <v>1</v>
      </c>
      <c r="AD120" s="4" t="s">
        <v>2</v>
      </c>
      <c r="AE120" s="4" t="s">
        <v>3</v>
      </c>
      <c r="AF120" s="4" t="s">
        <v>4</v>
      </c>
      <c r="AG120" s="4" t="s">
        <v>5</v>
      </c>
      <c r="AH120" s="4" t="s">
        <v>6</v>
      </c>
      <c r="AI120" s="4" t="s">
        <v>7</v>
      </c>
      <c r="AJ120" s="4" t="s">
        <v>8</v>
      </c>
      <c r="AK120" s="4" t="s">
        <v>9</v>
      </c>
      <c r="AL120" s="4" t="s">
        <v>10</v>
      </c>
      <c r="AN120" s="4" t="s">
        <v>174</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156</v>
      </c>
      <c r="B121" t="s">
        <v>143</v>
      </c>
      <c r="C121">
        <v>25</v>
      </c>
      <c r="D121" s="16">
        <v>0.2</v>
      </c>
      <c r="E121" s="3">
        <f t="shared" ref="E121:E127" si="140">+D121*(E$39-E$118)</f>
        <v>271.35011316348567</v>
      </c>
      <c r="F121" s="16">
        <v>0.2</v>
      </c>
      <c r="G121" s="3">
        <f t="shared" ref="G121:G127" si="141">+F121*(G$39-G$118)</f>
        <v>182.27036290126699</v>
      </c>
      <c r="H121" s="16">
        <v>0</v>
      </c>
      <c r="I121" s="3">
        <f>+H121*(I$39-I$118)</f>
        <v>0</v>
      </c>
      <c r="J121" s="16">
        <v>0</v>
      </c>
      <c r="K121" s="3">
        <f>+J121*(K$39-K$118)</f>
        <v>0</v>
      </c>
      <c r="L121" s="16">
        <v>0.1</v>
      </c>
      <c r="M121" s="3">
        <f>+L121*(M$39-M$118)</f>
        <v>8.2967032566858538</v>
      </c>
      <c r="N121" s="16">
        <v>0</v>
      </c>
      <c r="O121" s="3">
        <f>+N121*(O$39-O$118)</f>
        <v>0</v>
      </c>
      <c r="P121" s="16">
        <v>0</v>
      </c>
      <c r="Q121" s="3">
        <f>+P121*(Q$39-Q$118)</f>
        <v>0</v>
      </c>
      <c r="R121" s="16">
        <v>0</v>
      </c>
      <c r="S121" s="3">
        <f>+R121*(S$39-S$118)</f>
        <v>0</v>
      </c>
      <c r="T121" s="16">
        <v>0</v>
      </c>
      <c r="U121" s="3">
        <f>+T121*(U$39-U$118)</f>
        <v>0</v>
      </c>
      <c r="V121" s="16">
        <v>0</v>
      </c>
      <c r="W121" s="3">
        <f>+V121*(W$39-W$118)</f>
        <v>0</v>
      </c>
      <c r="X121" s="3">
        <f>+W121+U121+S121+Q121+O121+M121+K121+I121+G121+E121</f>
        <v>461.91717932143854</v>
      </c>
      <c r="Y121" s="3"/>
      <c r="AA121" s="5" t="s">
        <v>156</v>
      </c>
      <c r="AB121" s="16">
        <f t="shared" ref="AB121:AB126" si="142">+D121</f>
        <v>0.2</v>
      </c>
      <c r="AC121" s="16">
        <f t="shared" ref="AC121:AC126" si="143">+F121</f>
        <v>0.2</v>
      </c>
      <c r="AD121" s="16">
        <f t="shared" ref="AD121:AD126" si="144">+H121</f>
        <v>0</v>
      </c>
      <c r="AE121" s="16">
        <f>+J121</f>
        <v>0</v>
      </c>
      <c r="AF121" s="16">
        <f t="shared" ref="AF121:AF126" si="145">+L121</f>
        <v>0.1</v>
      </c>
      <c r="AG121" s="16">
        <f t="shared" ref="AG121:AG126" si="146">+N121</f>
        <v>0</v>
      </c>
      <c r="AH121" s="16">
        <f t="shared" ref="AH121:AH126" si="147">+P121</f>
        <v>0</v>
      </c>
      <c r="AI121" s="16">
        <f t="shared" ref="AI121:AI126" si="148">+R121</f>
        <v>0</v>
      </c>
      <c r="AJ121" s="16">
        <f t="shared" ref="AJ121:AJ126" si="149">+T121</f>
        <v>0</v>
      </c>
      <c r="AK121" s="16">
        <f t="shared" ref="AK121:AK126" si="150">+V121</f>
        <v>0</v>
      </c>
      <c r="AN121" s="5" t="s">
        <v>156</v>
      </c>
      <c r="AO121" s="3">
        <f t="shared" ref="AO121:AO126" si="151">+E121</f>
        <v>271.35011316348567</v>
      </c>
      <c r="AP121" s="3">
        <f t="shared" ref="AP121:AP126" si="152">+G121</f>
        <v>182.27036290126699</v>
      </c>
      <c r="AQ121" s="3">
        <f t="shared" ref="AQ121:AQ126" si="153">+I121</f>
        <v>0</v>
      </c>
      <c r="AR121" s="3">
        <f t="shared" ref="AR121:AR126" si="154">+K121</f>
        <v>0</v>
      </c>
      <c r="AS121" s="3">
        <f t="shared" ref="AS121:AS126" si="155">+M121</f>
        <v>8.2967032566858538</v>
      </c>
      <c r="AT121" s="3">
        <f t="shared" ref="AT121:AT126" si="156">+O121</f>
        <v>0</v>
      </c>
      <c r="AU121" s="3">
        <f t="shared" ref="AU121:AU126" si="157">+Q121</f>
        <v>0</v>
      </c>
      <c r="AV121" s="3">
        <f t="shared" ref="AV121:AV126" si="158">+S121</f>
        <v>0</v>
      </c>
      <c r="AW121" s="3">
        <f t="shared" ref="AW121:AW126" si="159">+U121</f>
        <v>0</v>
      </c>
      <c r="AX121" s="3">
        <f t="shared" ref="AX121:AX126" si="160">+W121</f>
        <v>0</v>
      </c>
      <c r="AY121" s="3">
        <f>SUM(AO121:AX121)</f>
        <v>461.91717932143854</v>
      </c>
    </row>
    <row r="122" spans="1:51" ht="15.5" x14ac:dyDescent="0.35">
      <c r="A122" s="5" t="s">
        <v>170</v>
      </c>
      <c r="B122" t="s">
        <v>140</v>
      </c>
      <c r="C122">
        <v>25</v>
      </c>
      <c r="D122" s="16">
        <v>0.25</v>
      </c>
      <c r="E122" s="3">
        <f t="shared" si="140"/>
        <v>339.18764145435711</v>
      </c>
      <c r="F122" s="16">
        <v>0.3</v>
      </c>
      <c r="G122" s="3">
        <f t="shared" si="141"/>
        <v>273.40554435190046</v>
      </c>
      <c r="H122" s="16">
        <v>0.1</v>
      </c>
      <c r="I122" s="3">
        <f t="shared" ref="I122:I127" si="161">+H122*(I$39-I$118)</f>
        <v>36.715459255236595</v>
      </c>
      <c r="J122" s="16">
        <v>0.1</v>
      </c>
      <c r="K122" s="3">
        <f t="shared" ref="K122:K127" si="162">+J122*(K$39-K$118)</f>
        <v>6.0253912486198615</v>
      </c>
      <c r="L122" s="16">
        <v>0.1</v>
      </c>
      <c r="M122" s="3">
        <f t="shared" ref="M122:M127" si="163">+L122*(M$39-M$118)</f>
        <v>8.2967032566858538</v>
      </c>
      <c r="N122" s="16">
        <v>0.1</v>
      </c>
      <c r="O122" s="3">
        <f t="shared" ref="O122:O127" si="164">+N122*(O$39-O$118)</f>
        <v>167.32012107214905</v>
      </c>
      <c r="P122" s="16">
        <v>0.1</v>
      </c>
      <c r="Q122" s="3">
        <f t="shared" ref="Q122:Q127" si="165">+P122*(Q$39-Q$118)</f>
        <v>61.216466713245836</v>
      </c>
      <c r="R122" s="16">
        <v>0.1</v>
      </c>
      <c r="S122" s="3">
        <f t="shared" ref="S122:S127" si="166">+R122*(S$39-S$118)</f>
        <v>2.809702939684481</v>
      </c>
      <c r="T122" s="16">
        <v>0.1</v>
      </c>
      <c r="U122" s="3">
        <f t="shared" ref="U122:U127" si="167">+T122*(U$39-U$118)</f>
        <v>1.3303256883859382</v>
      </c>
      <c r="V122" s="16">
        <v>0.1</v>
      </c>
      <c r="W122" s="3">
        <f t="shared" ref="W122:W127" si="168">+V122*(W$39-W$118)</f>
        <v>10.773742034982137</v>
      </c>
      <c r="X122" s="3">
        <f t="shared" ref="X122:X126" si="169">+W122+U122+S122+Q122+O122+M122+K122+I122+G122+E122</f>
        <v>907.08109801524733</v>
      </c>
      <c r="Y122" s="3"/>
      <c r="AA122" s="5" t="s">
        <v>170</v>
      </c>
      <c r="AB122" s="16">
        <f t="shared" si="142"/>
        <v>0.25</v>
      </c>
      <c r="AC122" s="16">
        <f t="shared" si="143"/>
        <v>0.3</v>
      </c>
      <c r="AD122" s="16">
        <f t="shared" si="144"/>
        <v>0.1</v>
      </c>
      <c r="AE122" s="16">
        <f>+J122</f>
        <v>0.1</v>
      </c>
      <c r="AF122" s="16">
        <f t="shared" si="145"/>
        <v>0.1</v>
      </c>
      <c r="AG122" s="16">
        <f t="shared" si="146"/>
        <v>0.1</v>
      </c>
      <c r="AH122" s="16">
        <f t="shared" si="147"/>
        <v>0.1</v>
      </c>
      <c r="AI122" s="16">
        <f t="shared" si="148"/>
        <v>0.1</v>
      </c>
      <c r="AJ122" s="16">
        <f t="shared" si="149"/>
        <v>0.1</v>
      </c>
      <c r="AK122" s="16">
        <f t="shared" si="150"/>
        <v>0.1</v>
      </c>
      <c r="AN122" s="5" t="s">
        <v>170</v>
      </c>
      <c r="AO122" s="3">
        <f t="shared" si="151"/>
        <v>339.18764145435711</v>
      </c>
      <c r="AP122" s="3">
        <f t="shared" si="152"/>
        <v>273.40554435190046</v>
      </c>
      <c r="AQ122" s="3">
        <f t="shared" si="153"/>
        <v>36.715459255236595</v>
      </c>
      <c r="AR122" s="3">
        <f t="shared" si="154"/>
        <v>6.0253912486198615</v>
      </c>
      <c r="AS122" s="3">
        <f t="shared" si="155"/>
        <v>8.2967032566858538</v>
      </c>
      <c r="AT122" s="3">
        <f t="shared" si="156"/>
        <v>167.32012107214905</v>
      </c>
      <c r="AU122" s="3">
        <f t="shared" si="157"/>
        <v>61.216466713245836</v>
      </c>
      <c r="AV122" s="3">
        <f t="shared" si="158"/>
        <v>2.809702939684481</v>
      </c>
      <c r="AW122" s="3">
        <f t="shared" si="159"/>
        <v>1.3303256883859382</v>
      </c>
      <c r="AX122" s="3">
        <f t="shared" si="160"/>
        <v>10.773742034982137</v>
      </c>
      <c r="AY122" s="3">
        <f t="shared" ref="AY122:AY126" si="170">SUM(AO122:AX122)</f>
        <v>907.08109801524733</v>
      </c>
    </row>
    <row r="123" spans="1:51" ht="15.5" x14ac:dyDescent="0.35">
      <c r="A123" s="5" t="s">
        <v>158</v>
      </c>
      <c r="B123" t="s">
        <v>143</v>
      </c>
      <c r="C123">
        <v>25</v>
      </c>
      <c r="D123" s="16">
        <v>0.1</v>
      </c>
      <c r="E123" s="3">
        <f t="shared" si="140"/>
        <v>135.67505658174284</v>
      </c>
      <c r="F123" s="16">
        <v>0.1</v>
      </c>
      <c r="G123" s="3">
        <f t="shared" si="141"/>
        <v>91.135181450633496</v>
      </c>
      <c r="H123" s="16">
        <v>0.1</v>
      </c>
      <c r="I123" s="3">
        <f t="shared" si="161"/>
        <v>36.715459255236595</v>
      </c>
      <c r="J123" s="16">
        <v>0.1</v>
      </c>
      <c r="K123" s="3">
        <f t="shared" si="162"/>
        <v>6.0253912486198615</v>
      </c>
      <c r="L123" s="16">
        <v>0.1</v>
      </c>
      <c r="M123" s="3">
        <f t="shared" si="163"/>
        <v>8.2967032566858538</v>
      </c>
      <c r="N123" s="16">
        <v>0.1</v>
      </c>
      <c r="O123" s="3">
        <f t="shared" si="164"/>
        <v>167.32012107214905</v>
      </c>
      <c r="P123" s="16">
        <v>0.1</v>
      </c>
      <c r="Q123" s="3">
        <f t="shared" si="165"/>
        <v>61.216466713245836</v>
      </c>
      <c r="R123" s="16">
        <v>0.1</v>
      </c>
      <c r="S123" s="3">
        <f t="shared" si="166"/>
        <v>2.809702939684481</v>
      </c>
      <c r="T123" s="16">
        <v>0.1</v>
      </c>
      <c r="U123" s="3">
        <f t="shared" si="167"/>
        <v>1.3303256883859382</v>
      </c>
      <c r="V123" s="16">
        <v>0.1</v>
      </c>
      <c r="W123" s="3">
        <f t="shared" si="168"/>
        <v>10.773742034982137</v>
      </c>
      <c r="X123" s="3">
        <f t="shared" si="169"/>
        <v>521.2981502413661</v>
      </c>
      <c r="Y123" s="3"/>
      <c r="AA123" s="5" t="s">
        <v>158</v>
      </c>
      <c r="AB123" s="16">
        <f t="shared" si="142"/>
        <v>0.1</v>
      </c>
      <c r="AC123" s="16">
        <f t="shared" si="143"/>
        <v>0.1</v>
      </c>
      <c r="AD123" s="16">
        <f t="shared" si="144"/>
        <v>0.1</v>
      </c>
      <c r="AE123" s="16">
        <f>+J123</f>
        <v>0.1</v>
      </c>
      <c r="AF123" s="16">
        <f t="shared" si="145"/>
        <v>0.1</v>
      </c>
      <c r="AG123" s="16">
        <f t="shared" si="146"/>
        <v>0.1</v>
      </c>
      <c r="AH123" s="16">
        <f t="shared" si="147"/>
        <v>0.1</v>
      </c>
      <c r="AI123" s="16">
        <f t="shared" si="148"/>
        <v>0.1</v>
      </c>
      <c r="AJ123" s="16">
        <f t="shared" si="149"/>
        <v>0.1</v>
      </c>
      <c r="AK123" s="16">
        <f t="shared" si="150"/>
        <v>0.1</v>
      </c>
      <c r="AN123" s="5" t="s">
        <v>158</v>
      </c>
      <c r="AO123" s="3">
        <f t="shared" si="151"/>
        <v>135.67505658174284</v>
      </c>
      <c r="AP123" s="3">
        <f t="shared" si="152"/>
        <v>91.135181450633496</v>
      </c>
      <c r="AQ123" s="3">
        <f t="shared" si="153"/>
        <v>36.715459255236595</v>
      </c>
      <c r="AR123" s="3">
        <f t="shared" si="154"/>
        <v>6.0253912486198615</v>
      </c>
      <c r="AS123" s="3">
        <f t="shared" si="155"/>
        <v>8.2967032566858538</v>
      </c>
      <c r="AT123" s="3">
        <f t="shared" si="156"/>
        <v>167.32012107214905</v>
      </c>
      <c r="AU123" s="3">
        <f t="shared" si="157"/>
        <v>61.216466713245836</v>
      </c>
      <c r="AV123" s="3">
        <f t="shared" si="158"/>
        <v>2.809702939684481</v>
      </c>
      <c r="AW123" s="3">
        <f t="shared" si="159"/>
        <v>1.3303256883859382</v>
      </c>
      <c r="AX123" s="3">
        <f t="shared" si="160"/>
        <v>10.773742034982137</v>
      </c>
      <c r="AY123" s="3">
        <f t="shared" si="170"/>
        <v>521.2981502413661</v>
      </c>
    </row>
    <row r="124" spans="1:51" ht="15.5" x14ac:dyDescent="0.35">
      <c r="A124" s="5" t="s">
        <v>159</v>
      </c>
      <c r="B124" t="s">
        <v>143</v>
      </c>
      <c r="C124">
        <v>25</v>
      </c>
      <c r="D124" s="16">
        <v>0.02</v>
      </c>
      <c r="E124" s="3">
        <f t="shared" si="140"/>
        <v>27.135011316348567</v>
      </c>
      <c r="F124" s="16">
        <v>0.02</v>
      </c>
      <c r="G124" s="3">
        <f t="shared" si="141"/>
        <v>18.227036290126698</v>
      </c>
      <c r="H124" s="16">
        <v>0</v>
      </c>
      <c r="I124" s="3">
        <f t="shared" si="161"/>
        <v>0</v>
      </c>
      <c r="J124" s="16">
        <v>0</v>
      </c>
      <c r="K124" s="3">
        <f t="shared" si="162"/>
        <v>0</v>
      </c>
      <c r="L124" s="16">
        <v>0.02</v>
      </c>
      <c r="M124" s="3">
        <f t="shared" si="163"/>
        <v>1.6593406513371707</v>
      </c>
      <c r="N124" s="16">
        <v>0.02</v>
      </c>
      <c r="O124" s="3">
        <f t="shared" si="164"/>
        <v>33.464024214429813</v>
      </c>
      <c r="P124" s="16">
        <v>0</v>
      </c>
      <c r="Q124" s="3">
        <f t="shared" si="165"/>
        <v>0</v>
      </c>
      <c r="R124" s="16">
        <v>0</v>
      </c>
      <c r="S124" s="3">
        <f t="shared" si="166"/>
        <v>0</v>
      </c>
      <c r="T124" s="16">
        <v>0</v>
      </c>
      <c r="U124" s="3">
        <f t="shared" si="167"/>
        <v>0</v>
      </c>
      <c r="V124" s="16">
        <v>0</v>
      </c>
      <c r="W124" s="3">
        <f t="shared" si="168"/>
        <v>0</v>
      </c>
      <c r="X124" s="3">
        <f t="shared" si="169"/>
        <v>80.485412472242245</v>
      </c>
      <c r="Y124" s="3"/>
      <c r="AA124" s="5" t="s">
        <v>159</v>
      </c>
      <c r="AB124" s="16">
        <f t="shared" si="142"/>
        <v>0.02</v>
      </c>
      <c r="AC124" s="16">
        <f t="shared" si="143"/>
        <v>0.02</v>
      </c>
      <c r="AD124" s="16">
        <f t="shared" si="144"/>
        <v>0</v>
      </c>
      <c r="AE124" s="16">
        <f>+J124</f>
        <v>0</v>
      </c>
      <c r="AF124" s="16">
        <f t="shared" si="145"/>
        <v>0.02</v>
      </c>
      <c r="AG124" s="16">
        <f t="shared" si="146"/>
        <v>0.02</v>
      </c>
      <c r="AH124" s="16">
        <f t="shared" si="147"/>
        <v>0</v>
      </c>
      <c r="AI124" s="16">
        <f t="shared" si="148"/>
        <v>0</v>
      </c>
      <c r="AJ124" s="16">
        <f t="shared" si="149"/>
        <v>0</v>
      </c>
      <c r="AK124" s="16">
        <f t="shared" si="150"/>
        <v>0</v>
      </c>
      <c r="AN124" s="5" t="s">
        <v>159</v>
      </c>
      <c r="AO124" s="3">
        <f t="shared" si="151"/>
        <v>27.135011316348567</v>
      </c>
      <c r="AP124" s="3">
        <f t="shared" si="152"/>
        <v>18.227036290126698</v>
      </c>
      <c r="AQ124" s="3">
        <f t="shared" si="153"/>
        <v>0</v>
      </c>
      <c r="AR124" s="3">
        <f t="shared" si="154"/>
        <v>0</v>
      </c>
      <c r="AS124" s="3">
        <f t="shared" si="155"/>
        <v>1.6593406513371707</v>
      </c>
      <c r="AT124" s="3">
        <f t="shared" si="156"/>
        <v>33.464024214429813</v>
      </c>
      <c r="AU124" s="3">
        <f t="shared" si="157"/>
        <v>0</v>
      </c>
      <c r="AV124" s="3">
        <f t="shared" si="158"/>
        <v>0</v>
      </c>
      <c r="AW124" s="3">
        <f t="shared" si="159"/>
        <v>0</v>
      </c>
      <c r="AX124" s="3">
        <f t="shared" si="160"/>
        <v>0</v>
      </c>
      <c r="AY124" s="3">
        <f t="shared" si="170"/>
        <v>80.485412472242245</v>
      </c>
    </row>
    <row r="125" spans="1:51" ht="15.5" x14ac:dyDescent="0.35">
      <c r="A125" s="5" t="s">
        <v>148</v>
      </c>
      <c r="B125" t="s">
        <v>146</v>
      </c>
      <c r="C125">
        <v>35</v>
      </c>
      <c r="D125" s="16">
        <v>0.15</v>
      </c>
      <c r="E125" s="3">
        <f t="shared" si="140"/>
        <v>203.51258487261427</v>
      </c>
      <c r="F125" s="16">
        <v>0.15</v>
      </c>
      <c r="G125" s="3">
        <f t="shared" si="141"/>
        <v>136.70277217595023</v>
      </c>
      <c r="H125" s="16">
        <v>0.15</v>
      </c>
      <c r="I125" s="3">
        <f t="shared" si="161"/>
        <v>55.073188882854893</v>
      </c>
      <c r="J125" s="16">
        <v>0.5</v>
      </c>
      <c r="K125" s="3">
        <f t="shared" si="162"/>
        <v>30.126956243099304</v>
      </c>
      <c r="L125" s="16">
        <v>0.1</v>
      </c>
      <c r="M125" s="3">
        <f t="shared" si="163"/>
        <v>8.2967032566858538</v>
      </c>
      <c r="N125" s="16">
        <v>0.25</v>
      </c>
      <c r="O125" s="3">
        <f t="shared" si="164"/>
        <v>418.30030268037262</v>
      </c>
      <c r="P125" s="16">
        <v>0.2</v>
      </c>
      <c r="Q125" s="3">
        <f t="shared" si="165"/>
        <v>122.43293342649167</v>
      </c>
      <c r="R125" s="16">
        <v>0.1</v>
      </c>
      <c r="S125" s="3">
        <f t="shared" si="166"/>
        <v>2.809702939684481</v>
      </c>
      <c r="T125" s="16">
        <v>0.1</v>
      </c>
      <c r="U125" s="3">
        <f t="shared" si="167"/>
        <v>1.3303256883859382</v>
      </c>
      <c r="V125" s="16">
        <v>0</v>
      </c>
      <c r="W125" s="3">
        <f t="shared" si="168"/>
        <v>0</v>
      </c>
      <c r="X125" s="3">
        <f t="shared" si="169"/>
        <v>978.58547016613943</v>
      </c>
      <c r="Y125" s="3"/>
      <c r="AA125" s="5" t="s">
        <v>148</v>
      </c>
      <c r="AB125" s="16">
        <f t="shared" si="142"/>
        <v>0.15</v>
      </c>
      <c r="AC125" s="16">
        <f t="shared" si="143"/>
        <v>0.15</v>
      </c>
      <c r="AD125" s="16">
        <f t="shared" si="144"/>
        <v>0.15</v>
      </c>
      <c r="AE125" s="16">
        <f>+J125</f>
        <v>0.5</v>
      </c>
      <c r="AF125" s="16">
        <f t="shared" si="145"/>
        <v>0.1</v>
      </c>
      <c r="AG125" s="16">
        <f t="shared" si="146"/>
        <v>0.25</v>
      </c>
      <c r="AH125" s="16">
        <f t="shared" si="147"/>
        <v>0.2</v>
      </c>
      <c r="AI125" s="16">
        <f t="shared" si="148"/>
        <v>0.1</v>
      </c>
      <c r="AJ125" s="16">
        <f t="shared" si="149"/>
        <v>0.1</v>
      </c>
      <c r="AK125" s="16">
        <f t="shared" si="150"/>
        <v>0</v>
      </c>
      <c r="AN125" s="5" t="s">
        <v>148</v>
      </c>
      <c r="AO125" s="3">
        <f t="shared" si="151"/>
        <v>203.51258487261427</v>
      </c>
      <c r="AP125" s="3">
        <f t="shared" si="152"/>
        <v>136.70277217595023</v>
      </c>
      <c r="AQ125" s="3">
        <f t="shared" si="153"/>
        <v>55.073188882854893</v>
      </c>
      <c r="AR125" s="3">
        <f t="shared" si="154"/>
        <v>30.126956243099304</v>
      </c>
      <c r="AS125" s="3">
        <f t="shared" si="155"/>
        <v>8.2967032566858538</v>
      </c>
      <c r="AT125" s="3">
        <f t="shared" si="156"/>
        <v>418.30030268037262</v>
      </c>
      <c r="AU125" s="3">
        <f t="shared" si="157"/>
        <v>122.43293342649167</v>
      </c>
      <c r="AV125" s="3">
        <f t="shared" si="158"/>
        <v>2.809702939684481</v>
      </c>
      <c r="AW125" s="3">
        <f t="shared" si="159"/>
        <v>1.3303256883859382</v>
      </c>
      <c r="AX125" s="3">
        <f t="shared" si="160"/>
        <v>0</v>
      </c>
      <c r="AY125" s="3">
        <f t="shared" si="170"/>
        <v>978.58547016613932</v>
      </c>
    </row>
    <row r="126" spans="1:51" ht="15.5" x14ac:dyDescent="0.35">
      <c r="A126" s="5" t="s">
        <v>149</v>
      </c>
      <c r="B126" t="s">
        <v>143</v>
      </c>
      <c r="C126">
        <v>25</v>
      </c>
      <c r="D126" s="16">
        <v>0.28000000000000003</v>
      </c>
      <c r="E126" s="3">
        <f t="shared" si="140"/>
        <v>379.89015842888</v>
      </c>
      <c r="F126" s="16">
        <v>0.23</v>
      </c>
      <c r="G126" s="3">
        <f t="shared" si="141"/>
        <v>209.61091733645705</v>
      </c>
      <c r="H126" s="16">
        <v>0.65</v>
      </c>
      <c r="I126" s="3">
        <f t="shared" si="161"/>
        <v>238.65048515903788</v>
      </c>
      <c r="J126" s="16">
        <v>0.2</v>
      </c>
      <c r="K126" s="3">
        <f t="shared" si="162"/>
        <v>12.050782497239723</v>
      </c>
      <c r="L126" s="16">
        <v>0.57999999999999996</v>
      </c>
      <c r="M126" s="3">
        <f t="shared" si="163"/>
        <v>48.120878888777945</v>
      </c>
      <c r="N126" s="16">
        <v>0.53</v>
      </c>
      <c r="O126" s="3">
        <f t="shared" si="164"/>
        <v>886.79664168239003</v>
      </c>
      <c r="P126" s="16">
        <v>0.6</v>
      </c>
      <c r="Q126" s="3">
        <f t="shared" si="165"/>
        <v>367.29880027947502</v>
      </c>
      <c r="R126" s="16">
        <v>0.7</v>
      </c>
      <c r="S126" s="3">
        <f t="shared" si="166"/>
        <v>19.667920577791364</v>
      </c>
      <c r="T126" s="16">
        <v>0.9</v>
      </c>
      <c r="U126" s="3">
        <f t="shared" si="167"/>
        <v>11.972931195473443</v>
      </c>
      <c r="V126" s="16">
        <v>0.8</v>
      </c>
      <c r="W126" s="3">
        <f t="shared" si="168"/>
        <v>86.189936279857093</v>
      </c>
      <c r="X126" s="3">
        <f t="shared" si="169"/>
        <v>2260.2494523253795</v>
      </c>
      <c r="Y126" s="3"/>
      <c r="AA126" s="5" t="s">
        <v>149</v>
      </c>
      <c r="AB126" s="16">
        <f t="shared" si="142"/>
        <v>0.28000000000000003</v>
      </c>
      <c r="AC126" s="16">
        <f t="shared" si="143"/>
        <v>0.23</v>
      </c>
      <c r="AD126" s="16">
        <f t="shared" si="144"/>
        <v>0.65</v>
      </c>
      <c r="AE126" s="16">
        <v>0.3</v>
      </c>
      <c r="AF126" s="16">
        <f t="shared" si="145"/>
        <v>0.57999999999999996</v>
      </c>
      <c r="AG126" s="16">
        <f t="shared" si="146"/>
        <v>0.53</v>
      </c>
      <c r="AH126" s="16">
        <f t="shared" si="147"/>
        <v>0.6</v>
      </c>
      <c r="AI126" s="16">
        <f t="shared" si="148"/>
        <v>0.7</v>
      </c>
      <c r="AJ126" s="16">
        <f t="shared" si="149"/>
        <v>0.9</v>
      </c>
      <c r="AK126" s="16">
        <f t="shared" si="150"/>
        <v>0.8</v>
      </c>
      <c r="AN126" s="5" t="s">
        <v>149</v>
      </c>
      <c r="AO126" s="3">
        <f t="shared" si="151"/>
        <v>379.89015842888</v>
      </c>
      <c r="AP126" s="3">
        <f t="shared" si="152"/>
        <v>209.61091733645705</v>
      </c>
      <c r="AQ126" s="3">
        <f t="shared" si="153"/>
        <v>238.65048515903788</v>
      </c>
      <c r="AR126" s="3">
        <f t="shared" si="154"/>
        <v>12.050782497239723</v>
      </c>
      <c r="AS126" s="3">
        <f t="shared" si="155"/>
        <v>48.120878888777945</v>
      </c>
      <c r="AT126" s="3">
        <f t="shared" si="156"/>
        <v>886.79664168239003</v>
      </c>
      <c r="AU126" s="3">
        <f t="shared" si="157"/>
        <v>367.29880027947502</v>
      </c>
      <c r="AV126" s="3">
        <f t="shared" si="158"/>
        <v>19.667920577791364</v>
      </c>
      <c r="AW126" s="3">
        <f t="shared" si="159"/>
        <v>11.972931195473443</v>
      </c>
      <c r="AX126" s="3">
        <f t="shared" si="160"/>
        <v>86.189936279857093</v>
      </c>
      <c r="AY126" s="3">
        <f t="shared" si="170"/>
        <v>2260.2494523253799</v>
      </c>
    </row>
    <row r="127" spans="1:51" ht="15.5" x14ac:dyDescent="0.35">
      <c r="A127" s="5" t="s">
        <v>10</v>
      </c>
      <c r="D127" s="16">
        <f t="shared" ref="D127:F127" si="171">SUM(D121:D126)</f>
        <v>1</v>
      </c>
      <c r="E127" s="3">
        <f t="shared" si="140"/>
        <v>1356.7505658174284</v>
      </c>
      <c r="F127" s="16">
        <f t="shared" si="171"/>
        <v>1</v>
      </c>
      <c r="G127" s="3">
        <f t="shared" si="141"/>
        <v>911.3518145063349</v>
      </c>
      <c r="H127" s="16">
        <f t="shared" ref="H127" si="172">SUM(H121:H126)</f>
        <v>1</v>
      </c>
      <c r="I127" s="3">
        <f t="shared" si="161"/>
        <v>367.15459255236595</v>
      </c>
      <c r="J127" s="16">
        <f t="shared" ref="J127" si="173">SUM(J121:J126)</f>
        <v>0.89999999999999991</v>
      </c>
      <c r="K127" s="3">
        <f t="shared" si="162"/>
        <v>54.22852123757874</v>
      </c>
      <c r="L127" s="16">
        <f t="shared" ref="L127" si="174">SUM(L121:L126)</f>
        <v>1</v>
      </c>
      <c r="M127" s="3">
        <f t="shared" si="163"/>
        <v>82.967032566858535</v>
      </c>
      <c r="N127" s="16">
        <f t="shared" ref="N127" si="175">SUM(N121:N126)</f>
        <v>1</v>
      </c>
      <c r="O127" s="3">
        <f t="shared" si="164"/>
        <v>1673.2012107214905</v>
      </c>
      <c r="P127" s="16">
        <f t="shared" ref="P127" si="176">SUM(P121:P126)</f>
        <v>1</v>
      </c>
      <c r="Q127" s="3">
        <f t="shared" si="165"/>
        <v>612.16466713245836</v>
      </c>
      <c r="R127" s="16">
        <f t="shared" ref="R127" si="177">SUM(R121:R126)</f>
        <v>1</v>
      </c>
      <c r="S127" s="3">
        <f t="shared" si="166"/>
        <v>28.097029396844807</v>
      </c>
      <c r="T127" s="16">
        <f t="shared" ref="T127" si="178">SUM(T121:T126)</f>
        <v>1.2000000000000002</v>
      </c>
      <c r="U127" s="3">
        <f t="shared" si="167"/>
        <v>15.963908260631261</v>
      </c>
      <c r="V127" s="16">
        <f t="shared" ref="V127" si="179">SUM(V121:V126)</f>
        <v>1</v>
      </c>
      <c r="W127" s="3">
        <f t="shared" si="168"/>
        <v>107.73742034982136</v>
      </c>
      <c r="X127" s="3">
        <f t="shared" ref="X127" si="180">SUM(X121:X126)</f>
        <v>5209.6167625418129</v>
      </c>
      <c r="Y127" s="3"/>
      <c r="AA127" s="5" t="s">
        <v>10</v>
      </c>
      <c r="AB127" s="16">
        <f>SUM(AB121:AB126)</f>
        <v>1</v>
      </c>
      <c r="AC127" s="16">
        <f t="shared" ref="AC127:AK127" si="181">SUM(AC121:AC126)</f>
        <v>1</v>
      </c>
      <c r="AD127" s="16">
        <f t="shared" si="181"/>
        <v>1</v>
      </c>
      <c r="AE127" s="16">
        <f t="shared" si="181"/>
        <v>1</v>
      </c>
      <c r="AF127" s="16">
        <f t="shared" si="181"/>
        <v>1</v>
      </c>
      <c r="AG127" s="16">
        <f t="shared" si="181"/>
        <v>1</v>
      </c>
      <c r="AH127" s="16">
        <f t="shared" si="181"/>
        <v>1</v>
      </c>
      <c r="AI127" s="16">
        <f t="shared" si="181"/>
        <v>1</v>
      </c>
      <c r="AJ127" s="16">
        <f t="shared" si="181"/>
        <v>1.2000000000000002</v>
      </c>
      <c r="AK127" s="16">
        <f t="shared" si="181"/>
        <v>1</v>
      </c>
      <c r="AN127" s="5" t="s">
        <v>10</v>
      </c>
      <c r="AO127" s="3">
        <f>SUM(AO121:AO126)</f>
        <v>1356.7505658174287</v>
      </c>
      <c r="AP127" s="3">
        <f t="shared" ref="AP127:AY127" si="182">SUM(AP121:AP126)</f>
        <v>911.3518145063349</v>
      </c>
      <c r="AQ127" s="3">
        <f t="shared" si="182"/>
        <v>367.15459255236595</v>
      </c>
      <c r="AR127" s="3">
        <f t="shared" si="182"/>
        <v>54.228521237578747</v>
      </c>
      <c r="AS127" s="3">
        <f t="shared" si="182"/>
        <v>82.967032566858535</v>
      </c>
      <c r="AT127" s="3">
        <f t="shared" si="182"/>
        <v>1673.2012107214905</v>
      </c>
      <c r="AU127" s="3">
        <f t="shared" si="182"/>
        <v>612.16466713245836</v>
      </c>
      <c r="AV127" s="3">
        <f t="shared" si="182"/>
        <v>28.097029396844807</v>
      </c>
      <c r="AW127" s="3">
        <f t="shared" si="182"/>
        <v>15.963908260631257</v>
      </c>
      <c r="AX127" s="3">
        <f t="shared" si="182"/>
        <v>107.73742034982136</v>
      </c>
      <c r="AY127" s="3">
        <f t="shared" si="182"/>
        <v>5209.6167625418129</v>
      </c>
    </row>
    <row r="128" spans="1:51" ht="15.5" x14ac:dyDescent="0.35">
      <c r="A128" s="4" t="s">
        <v>175</v>
      </c>
      <c r="E128" s="4" t="s">
        <v>72</v>
      </c>
      <c r="F128" s="4"/>
      <c r="G128" s="4" t="s">
        <v>73</v>
      </c>
      <c r="H128" s="4"/>
      <c r="I128" s="4" t="s">
        <v>80</v>
      </c>
      <c r="J128" s="4"/>
      <c r="K128" s="4" t="s">
        <v>75</v>
      </c>
      <c r="L128" s="4"/>
      <c r="M128" s="4" t="s">
        <v>76</v>
      </c>
      <c r="N128" s="4"/>
      <c r="O128" s="4" t="s">
        <v>77</v>
      </c>
      <c r="P128" s="4"/>
      <c r="Q128" s="4" t="s">
        <v>78</v>
      </c>
      <c r="R128" s="4"/>
      <c r="S128" s="4" t="s">
        <v>79</v>
      </c>
      <c r="T128" s="4"/>
      <c r="U128" s="4" t="s">
        <v>81</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11</v>
      </c>
      <c r="E129" s="12">
        <f>+E36</f>
        <v>17912.243691571108</v>
      </c>
      <c r="F129" s="11"/>
      <c r="G129" s="12">
        <f>+G36</f>
        <v>13314.084940980334</v>
      </c>
      <c r="H129" s="11"/>
      <c r="I129" s="12">
        <f>+I36</f>
        <v>10751.54103308823</v>
      </c>
      <c r="J129" s="11"/>
      <c r="K129" s="12">
        <f>+K36</f>
        <v>2645.1621167515777</v>
      </c>
      <c r="L129" s="11"/>
      <c r="M129" s="12">
        <f>+M36</f>
        <v>1984.1116088891379</v>
      </c>
      <c r="N129" s="11"/>
      <c r="O129" s="12">
        <f>+O36</f>
        <v>62129.989746068029</v>
      </c>
      <c r="P129" s="11"/>
      <c r="Q129" s="12">
        <f>+Q36</f>
        <v>15178.832091738375</v>
      </c>
      <c r="R129" s="11"/>
      <c r="S129" s="12">
        <f>+S36</f>
        <v>1261.4849003238846</v>
      </c>
      <c r="T129" s="11"/>
      <c r="U129" s="12">
        <f>+U36</f>
        <v>180.81802419216152</v>
      </c>
      <c r="V129" s="11"/>
      <c r="W129" s="12">
        <f>+W36</f>
        <v>1214.0151263662879</v>
      </c>
      <c r="X129" s="12">
        <f>+X36</f>
        <v>126572.28327996915</v>
      </c>
      <c r="AA129" s="5" t="s">
        <v>11</v>
      </c>
      <c r="AB129" s="12">
        <f>+E129</f>
        <v>17912.243691571108</v>
      </c>
      <c r="AC129" s="12">
        <f>+G129</f>
        <v>13314.084940980334</v>
      </c>
      <c r="AD129" s="12">
        <f>+I129</f>
        <v>10751.54103308823</v>
      </c>
      <c r="AE129" s="12">
        <f>+K129</f>
        <v>2645.1621167515777</v>
      </c>
      <c r="AF129" s="12">
        <f>+M129</f>
        <v>1984.1116088891379</v>
      </c>
      <c r="AG129" s="12">
        <f>+O129</f>
        <v>62129.989746068029</v>
      </c>
      <c r="AH129" s="12">
        <f>+Q129</f>
        <v>15178.832091738375</v>
      </c>
      <c r="AI129" s="12">
        <f>+S129</f>
        <v>1261.4849003238846</v>
      </c>
      <c r="AJ129" s="12">
        <f>+U129</f>
        <v>180.81802419216152</v>
      </c>
      <c r="AK129" s="12">
        <f>+W129</f>
        <v>1214.0151263662879</v>
      </c>
      <c r="AL129" s="12">
        <f>+X129</f>
        <v>126572.28327996915</v>
      </c>
      <c r="AM129" s="5"/>
      <c r="AN129" s="5"/>
    </row>
    <row r="130" spans="1:40" ht="15.5" x14ac:dyDescent="0.35">
      <c r="A130" s="5" t="s">
        <v>269</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63</v>
      </c>
      <c r="AB130" s="12">
        <f t="shared" ref="AB130:AB146" si="183">+E130</f>
        <v>0</v>
      </c>
      <c r="AC130" s="12">
        <f t="shared" ref="AC130:AC146" si="184">+G130</f>
        <v>0</v>
      </c>
      <c r="AD130" s="12">
        <f t="shared" ref="AD130:AD146" si="185">+I130</f>
        <v>0</v>
      </c>
      <c r="AE130" s="12">
        <f t="shared" ref="AE130:AE146" si="186">+K130</f>
        <v>0</v>
      </c>
      <c r="AF130" s="12">
        <f t="shared" ref="AF130:AF146" si="187">+M130</f>
        <v>0</v>
      </c>
      <c r="AG130" s="12">
        <f t="shared" ref="AG130:AG146" si="188">+O130</f>
        <v>0</v>
      </c>
      <c r="AH130" s="12">
        <f t="shared" ref="AH130:AH146" si="189">+Q130</f>
        <v>0</v>
      </c>
      <c r="AI130" s="12">
        <f t="shared" ref="AI130:AI146" si="190">+S130</f>
        <v>0</v>
      </c>
      <c r="AJ130" s="12">
        <f t="shared" ref="AJ130:AJ145" si="191">+U130</f>
        <v>0</v>
      </c>
      <c r="AK130" s="12">
        <f t="shared" ref="AK130:AL145" si="192">+W130</f>
        <v>0</v>
      </c>
      <c r="AL130" s="12">
        <f t="shared" si="192"/>
        <v>0</v>
      </c>
      <c r="AM130" s="5"/>
      <c r="AN130" s="5"/>
    </row>
    <row r="131" spans="1:40" ht="15.5" x14ac:dyDescent="0.35">
      <c r="A131" s="5" t="s">
        <v>282</v>
      </c>
      <c r="E131" s="12">
        <f>+E114</f>
        <v>1231.7264231440013</v>
      </c>
      <c r="F131" s="11"/>
      <c r="G131" s="12">
        <f>+G114</f>
        <v>706.15993887735988</v>
      </c>
      <c r="H131" s="11"/>
      <c r="I131" s="12">
        <f>+I114</f>
        <v>202.1872781083664</v>
      </c>
      <c r="J131" s="11"/>
      <c r="K131" s="12">
        <f>+K114</f>
        <v>39.393917973324562</v>
      </c>
      <c r="L131" s="11"/>
      <c r="M131" s="12">
        <f>+M114</f>
        <v>48.168691129371055</v>
      </c>
      <c r="N131" s="11"/>
      <c r="O131" s="12">
        <f>+O114</f>
        <v>1134.1451504222825</v>
      </c>
      <c r="P131" s="11"/>
      <c r="Q131" s="12">
        <f>+Q114</f>
        <v>484.26342105125934</v>
      </c>
      <c r="R131" s="11"/>
      <c r="S131" s="12">
        <f>+S114</f>
        <v>18.438169781712787</v>
      </c>
      <c r="T131" s="11"/>
      <c r="U131" s="12">
        <f>+U114</f>
        <v>9.6975453812964609</v>
      </c>
      <c r="V131" s="11"/>
      <c r="W131" s="12">
        <f>+W114</f>
        <v>66.943936122582457</v>
      </c>
      <c r="X131" s="12">
        <f>+X114</f>
        <v>3941.1244719915571</v>
      </c>
      <c r="AA131" s="5" t="s">
        <v>60</v>
      </c>
      <c r="AB131" s="12">
        <f t="shared" si="183"/>
        <v>1231.7264231440013</v>
      </c>
      <c r="AC131" s="12">
        <f t="shared" si="184"/>
        <v>706.15993887735988</v>
      </c>
      <c r="AD131" s="12">
        <f t="shared" si="185"/>
        <v>202.1872781083664</v>
      </c>
      <c r="AE131" s="12">
        <f t="shared" si="186"/>
        <v>39.393917973324562</v>
      </c>
      <c r="AF131" s="12">
        <f t="shared" si="187"/>
        <v>48.168691129371055</v>
      </c>
      <c r="AG131" s="12">
        <f t="shared" si="188"/>
        <v>1134.1451504222825</v>
      </c>
      <c r="AH131" s="12">
        <f t="shared" si="189"/>
        <v>484.26342105125934</v>
      </c>
      <c r="AI131" s="12">
        <f t="shared" si="190"/>
        <v>18.438169781712787</v>
      </c>
      <c r="AJ131" s="12">
        <f t="shared" si="191"/>
        <v>9.6975453812964609</v>
      </c>
      <c r="AK131" s="12">
        <f t="shared" si="192"/>
        <v>66.943936122582457</v>
      </c>
      <c r="AL131" s="12">
        <f t="shared" si="192"/>
        <v>3941.1244719915571</v>
      </c>
      <c r="AM131" s="5"/>
      <c r="AN131" s="5"/>
    </row>
    <row r="132" spans="1:40" ht="15.5" x14ac:dyDescent="0.35">
      <c r="A132" s="5" t="s">
        <v>61</v>
      </c>
      <c r="E132" s="12">
        <f>+E98+E85</f>
        <v>2701.284922793373</v>
      </c>
      <c r="F132" s="11"/>
      <c r="G132" s="12">
        <f>+G98+G85</f>
        <v>1518.6734994853007</v>
      </c>
      <c r="H132" s="11"/>
      <c r="I132" s="12">
        <f>+I98+I85</f>
        <v>297.4621976042165</v>
      </c>
      <c r="J132" s="11"/>
      <c r="K132" s="12">
        <f>+K98+K85</f>
        <v>57.726444930353566</v>
      </c>
      <c r="L132" s="11"/>
      <c r="M132" s="12">
        <f>+M98+M85</f>
        <v>170.80721362970382</v>
      </c>
      <c r="N132" s="11"/>
      <c r="O132" s="12">
        <f>+O98+O85</f>
        <v>1759.2850525204731</v>
      </c>
      <c r="P132" s="11"/>
      <c r="Q132" s="12">
        <f>+Q98+Q85</f>
        <v>896.68450782794275</v>
      </c>
      <c r="R132" s="11"/>
      <c r="S132" s="12">
        <f>+S98+S85</f>
        <v>26.388127025964458</v>
      </c>
      <c r="T132" s="11"/>
      <c r="U132" s="12">
        <f>+U98+U85</f>
        <v>12.724953978877666</v>
      </c>
      <c r="V132" s="11"/>
      <c r="W132" s="12">
        <f>+W98+W85</f>
        <v>78.451708286728575</v>
      </c>
      <c r="X132" s="12">
        <f>+X98+X85</f>
        <v>7519.4886280829342</v>
      </c>
      <c r="AA132" s="5" t="s">
        <v>61</v>
      </c>
      <c r="AB132" s="12">
        <f t="shared" si="183"/>
        <v>2701.284922793373</v>
      </c>
      <c r="AC132" s="12">
        <f t="shared" si="184"/>
        <v>1518.6734994853007</v>
      </c>
      <c r="AD132" s="12">
        <f t="shared" si="185"/>
        <v>297.4621976042165</v>
      </c>
      <c r="AE132" s="12">
        <f t="shared" si="186"/>
        <v>57.726444930353566</v>
      </c>
      <c r="AF132" s="12">
        <f t="shared" si="187"/>
        <v>170.80721362970382</v>
      </c>
      <c r="AG132" s="12">
        <f t="shared" si="188"/>
        <v>1759.2850525204731</v>
      </c>
      <c r="AH132" s="12">
        <f t="shared" si="189"/>
        <v>896.68450782794275</v>
      </c>
      <c r="AI132" s="12">
        <f t="shared" si="190"/>
        <v>26.388127025964458</v>
      </c>
      <c r="AJ132" s="12">
        <f t="shared" si="191"/>
        <v>12.724953978877666</v>
      </c>
      <c r="AK132" s="12">
        <f t="shared" si="192"/>
        <v>78.451708286728575</v>
      </c>
      <c r="AL132" s="12">
        <f t="shared" si="192"/>
        <v>7519.4886280829342</v>
      </c>
      <c r="AM132" s="5"/>
      <c r="AN132" s="5"/>
    </row>
    <row r="133" spans="1:40" ht="15.5" x14ac:dyDescent="0.35">
      <c r="A133" s="5" t="s">
        <v>62</v>
      </c>
      <c r="E133" s="12">
        <f>+E130+E131+E132</f>
        <v>3933.0113459373742</v>
      </c>
      <c r="F133" s="11"/>
      <c r="G133" s="12">
        <f>+G130+G131+G132</f>
        <v>2224.8334383626607</v>
      </c>
      <c r="H133" s="11"/>
      <c r="I133" s="12">
        <f>+I130+I131+I132</f>
        <v>499.6494757125829</v>
      </c>
      <c r="J133" s="11"/>
      <c r="K133" s="12">
        <f>+K130+K131+K132</f>
        <v>97.120362903678128</v>
      </c>
      <c r="L133" s="11"/>
      <c r="M133" s="12">
        <f>+M130+M131+M132</f>
        <v>218.97590475907487</v>
      </c>
      <c r="N133" s="11"/>
      <c r="O133" s="12">
        <f>+O130+O131+O132</f>
        <v>2893.4302029427554</v>
      </c>
      <c r="P133" s="11"/>
      <c r="Q133" s="12">
        <f>+Q130+Q131+Q132</f>
        <v>1380.9479288792022</v>
      </c>
      <c r="R133" s="11"/>
      <c r="S133" s="12">
        <f>+S130+S131+S132</f>
        <v>44.826296807677245</v>
      </c>
      <c r="T133" s="11"/>
      <c r="U133" s="12">
        <f>+U130+U131+U132</f>
        <v>22.422499360174129</v>
      </c>
      <c r="V133" s="11"/>
      <c r="W133" s="12">
        <f>+W130+W131+W132</f>
        <v>145.39564440931105</v>
      </c>
      <c r="X133" s="12">
        <f>+X130+X131+X132</f>
        <v>11460.613100074492</v>
      </c>
      <c r="AA133" s="5" t="s">
        <v>62</v>
      </c>
      <c r="AB133" s="12">
        <f t="shared" si="183"/>
        <v>3933.0113459373742</v>
      </c>
      <c r="AC133" s="12">
        <f t="shared" si="184"/>
        <v>2224.8334383626607</v>
      </c>
      <c r="AD133" s="12">
        <f t="shared" si="185"/>
        <v>499.6494757125829</v>
      </c>
      <c r="AE133" s="12">
        <f t="shared" si="186"/>
        <v>97.120362903678128</v>
      </c>
      <c r="AF133" s="12">
        <f t="shared" si="187"/>
        <v>218.97590475907487</v>
      </c>
      <c r="AG133" s="12">
        <f t="shared" si="188"/>
        <v>2893.4302029427554</v>
      </c>
      <c r="AH133" s="12">
        <f t="shared" si="189"/>
        <v>1380.9479288792022</v>
      </c>
      <c r="AI133" s="12">
        <f t="shared" si="190"/>
        <v>44.826296807677245</v>
      </c>
      <c r="AJ133" s="12">
        <f t="shared" si="191"/>
        <v>22.422499360174129</v>
      </c>
      <c r="AK133" s="12">
        <f t="shared" si="192"/>
        <v>145.39564440931105</v>
      </c>
      <c r="AL133" s="12">
        <f t="shared" si="192"/>
        <v>11460.613100074492</v>
      </c>
      <c r="AM133" s="5"/>
      <c r="AN133" s="5"/>
    </row>
    <row r="134" spans="1:40" ht="15.5" x14ac:dyDescent="0.35">
      <c r="A134" s="5" t="s">
        <v>12</v>
      </c>
      <c r="E134" s="12">
        <f>+E73+E79</f>
        <v>715.91062193319658</v>
      </c>
      <c r="F134" s="4"/>
      <c r="G134" s="12">
        <f>+G73+G79</f>
        <v>461.75738649988364</v>
      </c>
      <c r="H134" s="4"/>
      <c r="I134" s="12">
        <f>+I73+I79</f>
        <v>36.737648968272026</v>
      </c>
      <c r="J134" s="4"/>
      <c r="K134" s="12">
        <f>+K73+K79</f>
        <v>11.424835400591249</v>
      </c>
      <c r="L134" s="4"/>
      <c r="M134" s="12">
        <f>+M73+M79</f>
        <v>51.995461296381436</v>
      </c>
      <c r="N134" s="4"/>
      <c r="O134" s="12">
        <f>+O73+O79</f>
        <v>417.36089652511481</v>
      </c>
      <c r="P134" s="4"/>
      <c r="Q134" s="12">
        <f>+Q73+Q79</f>
        <v>264.52369458717919</v>
      </c>
      <c r="R134" s="4"/>
      <c r="S134" s="12">
        <f>+S73+S79</f>
        <v>8.1785646431673573</v>
      </c>
      <c r="T134" s="4"/>
      <c r="U134" s="12">
        <f>+U73+U79</f>
        <v>0</v>
      </c>
      <c r="V134" s="4"/>
      <c r="W134" s="12">
        <f>+W73+W79</f>
        <v>21.273521066799663</v>
      </c>
      <c r="X134" s="12">
        <f>SUM(E134:W134)</f>
        <v>1989.162630920586</v>
      </c>
      <c r="AA134" s="5" t="s">
        <v>12</v>
      </c>
      <c r="AB134" s="12">
        <f t="shared" si="183"/>
        <v>715.91062193319658</v>
      </c>
      <c r="AC134" s="12">
        <f t="shared" si="184"/>
        <v>461.75738649988364</v>
      </c>
      <c r="AD134" s="12">
        <f t="shared" si="185"/>
        <v>36.737648968272026</v>
      </c>
      <c r="AE134" s="12">
        <f t="shared" si="186"/>
        <v>11.424835400591249</v>
      </c>
      <c r="AF134" s="12">
        <f t="shared" si="187"/>
        <v>51.995461296381436</v>
      </c>
      <c r="AG134" s="12">
        <f t="shared" si="188"/>
        <v>417.36089652511481</v>
      </c>
      <c r="AH134" s="12">
        <f t="shared" si="189"/>
        <v>264.52369458717919</v>
      </c>
      <c r="AI134" s="12">
        <f t="shared" si="190"/>
        <v>8.1785646431673573</v>
      </c>
      <c r="AJ134" s="12">
        <f t="shared" si="191"/>
        <v>0</v>
      </c>
      <c r="AK134" s="12">
        <f t="shared" si="192"/>
        <v>21.273521066799663</v>
      </c>
      <c r="AL134" s="12">
        <f t="shared" si="192"/>
        <v>1989.162630920586</v>
      </c>
      <c r="AM134" s="5"/>
      <c r="AN134" s="5"/>
    </row>
    <row r="135" spans="1:40" ht="15.5" x14ac:dyDescent="0.35">
      <c r="A135" s="5" t="s">
        <v>13</v>
      </c>
      <c r="E135" s="12">
        <f>+E80+E81+E106+E107</f>
        <v>431.10424810040053</v>
      </c>
      <c r="F135" s="4"/>
      <c r="G135" s="12">
        <f>+G80+G81+G106+G107</f>
        <v>247.15597860707595</v>
      </c>
      <c r="H135" s="4"/>
      <c r="I135" s="12">
        <f>+I80+I81+I106+I107</f>
        <v>40.43745562167328</v>
      </c>
      <c r="J135" s="4"/>
      <c r="K135" s="12">
        <f>+K80+K81+K106+K107</f>
        <v>7.8787835946649141</v>
      </c>
      <c r="L135" s="4"/>
      <c r="M135" s="12">
        <f>+M80+M81+M106+M107</f>
        <v>14.450607338811317</v>
      </c>
      <c r="N135" s="4"/>
      <c r="O135" s="12">
        <f>+O80+O81+O106+O107</f>
        <v>298.45925011112695</v>
      </c>
      <c r="P135" s="4"/>
      <c r="Q135" s="12">
        <f>+Q80+Q81+Q106+Q107</f>
        <v>72.63951315768891</v>
      </c>
      <c r="R135" s="4"/>
      <c r="S135" s="12">
        <f>+S80+S81+S106+S107</f>
        <v>1.8438169781712785</v>
      </c>
      <c r="T135" s="4"/>
      <c r="U135" s="12">
        <f>+U80+U81+U106+U107</f>
        <v>0</v>
      </c>
      <c r="V135" s="4"/>
      <c r="W135" s="12">
        <f>+W80+W81+W106+W107</f>
        <v>0</v>
      </c>
      <c r="X135" s="12">
        <f>SUM(E135:W135)</f>
        <v>1113.9696535096132</v>
      </c>
      <c r="Y135" s="3">
        <f>+X134+X135</f>
        <v>3103.1322844301994</v>
      </c>
      <c r="AA135" s="5" t="s">
        <v>13</v>
      </c>
      <c r="AB135" s="12">
        <f t="shared" si="183"/>
        <v>431.10424810040053</v>
      </c>
      <c r="AC135" s="12">
        <f t="shared" si="184"/>
        <v>247.15597860707595</v>
      </c>
      <c r="AD135" s="12">
        <f t="shared" si="185"/>
        <v>40.43745562167328</v>
      </c>
      <c r="AE135" s="12">
        <f t="shared" si="186"/>
        <v>7.8787835946649141</v>
      </c>
      <c r="AF135" s="12">
        <f t="shared" si="187"/>
        <v>14.450607338811317</v>
      </c>
      <c r="AG135" s="12">
        <f t="shared" si="188"/>
        <v>298.45925011112695</v>
      </c>
      <c r="AH135" s="12">
        <f t="shared" si="189"/>
        <v>72.63951315768891</v>
      </c>
      <c r="AI135" s="12">
        <f t="shared" si="190"/>
        <v>1.8438169781712785</v>
      </c>
      <c r="AJ135" s="12">
        <f t="shared" si="191"/>
        <v>0</v>
      </c>
      <c r="AK135" s="12">
        <f t="shared" si="192"/>
        <v>0</v>
      </c>
      <c r="AL135" s="12">
        <f t="shared" si="192"/>
        <v>1113.9696535096132</v>
      </c>
      <c r="AM135" s="6">
        <f>10*AL135/1000</f>
        <v>11.139696535096133</v>
      </c>
      <c r="AN135" s="6">
        <f>5*AL135/1000</f>
        <v>5.5698482675480667</v>
      </c>
    </row>
    <row r="136" spans="1:40" ht="15.5" x14ac:dyDescent="0.35">
      <c r="A136" s="5" t="s">
        <v>14</v>
      </c>
      <c r="E136" s="12">
        <f>+E92+E93+E108+E109+E121+E122</f>
        <v>1230.4119274582538</v>
      </c>
      <c r="F136" s="4"/>
      <c r="G136" s="12">
        <f>+G92+G93+G108+G109+G121+G122</f>
        <v>931.84376780021739</v>
      </c>
      <c r="H136" s="4"/>
      <c r="I136" s="12">
        <f>+I92+I93+I108+I109+I121+I122</f>
        <v>85.944526750737069</v>
      </c>
      <c r="J136" s="4"/>
      <c r="K136" s="12">
        <f>+K92+K93+K108+K109+K121+K122</f>
        <v>14.943756027370615</v>
      </c>
      <c r="L136" s="4"/>
      <c r="M136" s="12">
        <f>+M92+M93+M108+M109+M121+M122</f>
        <v>50.010293390428942</v>
      </c>
      <c r="N136" s="4"/>
      <c r="O136" s="12">
        <f>+O92+O93+O108+O109+O121+O122</f>
        <v>570.14778440867167</v>
      </c>
      <c r="P136" s="4"/>
      <c r="Q136" s="12">
        <f>+Q92+Q93+Q108+Q109+Q121+Q122</f>
        <v>372.08928016504206</v>
      </c>
      <c r="R136" s="4"/>
      <c r="S136" s="12">
        <f>+S92+S93+S108+S109+S121+S122</f>
        <v>12.897633752219175</v>
      </c>
      <c r="T136" s="4"/>
      <c r="U136" s="12">
        <f>+U92+U93+U108+U109+U121+U122</f>
        <v>7.4208277974942938</v>
      </c>
      <c r="V136" s="4"/>
      <c r="W136" s="12">
        <f>+W92+W93+W108+W109+W121+W122</f>
        <v>45.162106437272499</v>
      </c>
      <c r="X136" s="12">
        <f>SUM(E136:W136)</f>
        <v>3320.8719039877074</v>
      </c>
      <c r="AA136" s="5" t="s">
        <v>14</v>
      </c>
      <c r="AB136" s="12">
        <f t="shared" si="183"/>
        <v>1230.4119274582538</v>
      </c>
      <c r="AC136" s="12">
        <f t="shared" si="184"/>
        <v>931.84376780021739</v>
      </c>
      <c r="AD136" s="12">
        <f t="shared" si="185"/>
        <v>85.944526750737069</v>
      </c>
      <c r="AE136" s="12">
        <f t="shared" si="186"/>
        <v>14.943756027370615</v>
      </c>
      <c r="AF136" s="12">
        <f t="shared" si="187"/>
        <v>50.010293390428942</v>
      </c>
      <c r="AG136" s="12">
        <f t="shared" si="188"/>
        <v>570.14778440867167</v>
      </c>
      <c r="AH136" s="12">
        <f t="shared" si="189"/>
        <v>372.08928016504206</v>
      </c>
      <c r="AI136" s="12">
        <f t="shared" si="190"/>
        <v>12.897633752219175</v>
      </c>
      <c r="AJ136" s="12">
        <f t="shared" si="191"/>
        <v>7.4208277974942938</v>
      </c>
      <c r="AK136" s="12">
        <f t="shared" si="192"/>
        <v>45.162106437272499</v>
      </c>
      <c r="AL136" s="12">
        <f t="shared" si="192"/>
        <v>3320.8719039877074</v>
      </c>
      <c r="AM136" s="6"/>
      <c r="AN136" s="6"/>
    </row>
    <row r="137" spans="1:40" ht="15.5" x14ac:dyDescent="0.35">
      <c r="A137" s="5" t="s">
        <v>176</v>
      </c>
      <c r="E137" s="3">
        <f>+E77+E79+E82+E90+E93+E103+E109+E119+E122</f>
        <v>1423.8733175720381</v>
      </c>
      <c r="F137" s="3"/>
      <c r="G137" s="3">
        <f>+G77+G79+G82+G90+G93+G103+G109+G119+G122</f>
        <v>1044.3150626493912</v>
      </c>
      <c r="H137" s="3"/>
      <c r="I137" s="3">
        <f>+I77+I79+I82+I90+I93+I103+I109+I119+I122</f>
        <v>125.92510469022275</v>
      </c>
      <c r="J137" s="3"/>
      <c r="K137" s="3">
        <f>+K77+K79+K82+K90+K93+K103+K109+K119+K122</f>
        <v>26.923424796803534</v>
      </c>
      <c r="L137" s="3"/>
      <c r="M137" s="3">
        <f>+M77+M79+M82+M90+M93+M103+M109+M119+M122</f>
        <v>77.85984280159839</v>
      </c>
      <c r="N137" s="3"/>
      <c r="O137" s="3">
        <f>+O77+O79+O82+O90+O93+O103+O109+O119+O122</f>
        <v>1003.279281049435</v>
      </c>
      <c r="P137" s="3"/>
      <c r="Q137" s="3">
        <f>+Q77+Q79+Q82+Q90+Q93+Q103+Q109+Q119+Q122</f>
        <v>545.93260225793756</v>
      </c>
      <c r="R137" s="3"/>
      <c r="S137" s="3">
        <f>+S77+S79+S82+S90+S93+S103+S109+S119+S122</f>
        <v>17.640084997722333</v>
      </c>
      <c r="T137" s="3"/>
      <c r="U137" s="3">
        <f>+U77+U79+U82+U90+U93+U103+U109+U119+U122</f>
        <v>5.6113287790417132</v>
      </c>
      <c r="V137" s="3"/>
      <c r="W137" s="3">
        <f>+W77+W79+W82+W90+W93+W103+W109+W119+W122</f>
        <v>53.978832703488038</v>
      </c>
      <c r="X137" s="3">
        <f>SUM(E137:W137)</f>
        <v>4325.3388822976794</v>
      </c>
      <c r="Y137" s="1">
        <f>+X137/(X137+X138)</f>
        <v>3.4172875531764957E-2</v>
      </c>
      <c r="Z137" s="1">
        <f>+X137/80415</f>
        <v>5.3787712271313556E-2</v>
      </c>
      <c r="AA137" s="5" t="s">
        <v>15</v>
      </c>
      <c r="AB137" s="12">
        <f t="shared" si="183"/>
        <v>1423.8733175720381</v>
      </c>
      <c r="AC137" s="12">
        <f t="shared" si="184"/>
        <v>1044.3150626493912</v>
      </c>
      <c r="AD137" s="12">
        <f t="shared" si="185"/>
        <v>125.92510469022275</v>
      </c>
      <c r="AE137" s="12">
        <f t="shared" si="186"/>
        <v>26.923424796803534</v>
      </c>
      <c r="AF137" s="12">
        <f t="shared" si="187"/>
        <v>77.85984280159839</v>
      </c>
      <c r="AG137" s="12">
        <f t="shared" si="188"/>
        <v>1003.279281049435</v>
      </c>
      <c r="AH137" s="12">
        <f t="shared" si="189"/>
        <v>545.93260225793756</v>
      </c>
      <c r="AI137" s="12">
        <f t="shared" si="190"/>
        <v>17.640084997722333</v>
      </c>
      <c r="AJ137" s="12">
        <f t="shared" si="191"/>
        <v>5.6113287790417132</v>
      </c>
      <c r="AK137" s="12">
        <f t="shared" si="192"/>
        <v>53.978832703488038</v>
      </c>
      <c r="AL137" s="12">
        <f t="shared" si="192"/>
        <v>4325.3388822976794</v>
      </c>
      <c r="AM137" s="6"/>
      <c r="AN137" s="6"/>
    </row>
    <row r="138" spans="1:40" ht="15.5" x14ac:dyDescent="0.35">
      <c r="A138" s="5" t="s">
        <v>16</v>
      </c>
      <c r="E138" s="3">
        <f>+E36-E137</f>
        <v>16488.370373999071</v>
      </c>
      <c r="F138" s="3"/>
      <c r="G138" s="3">
        <f>+G36-G137</f>
        <v>12269.769878330942</v>
      </c>
      <c r="H138" s="3"/>
      <c r="I138" s="3">
        <f>+I36-I137</f>
        <v>10625.615928398007</v>
      </c>
      <c r="J138" s="3"/>
      <c r="K138" s="3">
        <f>+K36-K137</f>
        <v>2618.2386919547744</v>
      </c>
      <c r="L138" s="3"/>
      <c r="M138" s="3">
        <f>+M36-M137</f>
        <v>1906.2517660875394</v>
      </c>
      <c r="N138" s="3"/>
      <c r="O138" s="3">
        <f>+O36-O137</f>
        <v>61126.710465018594</v>
      </c>
      <c r="P138" s="3"/>
      <c r="Q138" s="3">
        <f>+Q36-Q137</f>
        <v>14632.899489480438</v>
      </c>
      <c r="R138" s="3"/>
      <c r="S138" s="3">
        <f>+S36-S137</f>
        <v>1243.8448153261622</v>
      </c>
      <c r="T138" s="3"/>
      <c r="U138" s="3">
        <f>+U36-U137</f>
        <v>175.2066954131198</v>
      </c>
      <c r="V138" s="3"/>
      <c r="W138" s="3">
        <f t="shared" ref="W138" si="193">+W36-W137</f>
        <v>1160.0362936627998</v>
      </c>
      <c r="X138" s="3">
        <f>SUM(E138:W138)</f>
        <v>122246.94439767142</v>
      </c>
      <c r="AA138" s="5" t="s">
        <v>16</v>
      </c>
      <c r="AB138" s="12">
        <f t="shared" si="183"/>
        <v>16488.370373999071</v>
      </c>
      <c r="AC138" s="12">
        <f t="shared" si="184"/>
        <v>12269.769878330942</v>
      </c>
      <c r="AD138" s="12">
        <f t="shared" si="185"/>
        <v>10625.615928398007</v>
      </c>
      <c r="AE138" s="12">
        <f t="shared" si="186"/>
        <v>2618.2386919547744</v>
      </c>
      <c r="AF138" s="12">
        <f t="shared" si="187"/>
        <v>1906.2517660875394</v>
      </c>
      <c r="AG138" s="12">
        <f t="shared" si="188"/>
        <v>61126.710465018594</v>
      </c>
      <c r="AH138" s="12">
        <f t="shared" si="189"/>
        <v>14632.899489480438</v>
      </c>
      <c r="AI138" s="12">
        <f t="shared" si="190"/>
        <v>1243.8448153261622</v>
      </c>
      <c r="AJ138" s="12">
        <f t="shared" si="191"/>
        <v>175.2066954131198</v>
      </c>
      <c r="AK138" s="12">
        <f t="shared" si="192"/>
        <v>1160.0362936627998</v>
      </c>
      <c r="AL138" s="12">
        <f t="shared" si="192"/>
        <v>122246.94439767142</v>
      </c>
      <c r="AM138" s="6"/>
      <c r="AN138" s="6"/>
    </row>
    <row r="139" spans="1:40" ht="15.5" x14ac:dyDescent="0.35">
      <c r="A139" s="5" t="s">
        <v>17</v>
      </c>
      <c r="E139" s="7">
        <f>-E137/E129</f>
        <v>-7.9491622718490834E-2</v>
      </c>
      <c r="F139" s="7"/>
      <c r="G139" s="7">
        <f>-G137/G129</f>
        <v>-7.8436863462919809E-2</v>
      </c>
      <c r="H139" s="7"/>
      <c r="I139" s="7">
        <f>-I137/I129</f>
        <v>-1.1712284248619245E-2</v>
      </c>
      <c r="J139" s="7"/>
      <c r="K139" s="7">
        <f>-K137/K129</f>
        <v>-1.017836473095538E-2</v>
      </c>
      <c r="L139" s="7"/>
      <c r="M139" s="7">
        <f>-M137/M129</f>
        <v>-3.9241664860370666E-2</v>
      </c>
      <c r="N139" s="7"/>
      <c r="O139" s="7">
        <f>-O137/O129</f>
        <v>-1.61480677069149E-2</v>
      </c>
      <c r="P139" s="7"/>
      <c r="Q139" s="7">
        <f>-Q137/Q129</f>
        <v>-3.5966706724101717E-2</v>
      </c>
      <c r="R139" s="7"/>
      <c r="S139" s="7">
        <f>-S137/S129</f>
        <v>-1.39835879075471E-2</v>
      </c>
      <c r="T139" s="7"/>
      <c r="U139" s="7">
        <f>-U137/U129</f>
        <v>-3.103301678088442E-2</v>
      </c>
      <c r="V139" s="7"/>
      <c r="W139" s="7">
        <f>-W137/W129</f>
        <v>-4.4463064364818929E-2</v>
      </c>
      <c r="X139" s="7">
        <f>-X137/X129</f>
        <v>-3.417287553176495E-2</v>
      </c>
      <c r="AA139" s="5" t="s">
        <v>17</v>
      </c>
      <c r="AB139" s="52">
        <f t="shared" si="183"/>
        <v>-7.9491622718490834E-2</v>
      </c>
      <c r="AC139" s="52">
        <f t="shared" si="184"/>
        <v>-7.8436863462919809E-2</v>
      </c>
      <c r="AD139" s="52">
        <f t="shared" si="185"/>
        <v>-1.1712284248619245E-2</v>
      </c>
      <c r="AE139" s="52">
        <f t="shared" si="186"/>
        <v>-1.017836473095538E-2</v>
      </c>
      <c r="AF139" s="52">
        <f t="shared" si="187"/>
        <v>-3.9241664860370666E-2</v>
      </c>
      <c r="AG139" s="52">
        <f t="shared" si="188"/>
        <v>-1.61480677069149E-2</v>
      </c>
      <c r="AH139" s="52">
        <f t="shared" si="189"/>
        <v>-3.5966706724101717E-2</v>
      </c>
      <c r="AI139" s="52">
        <f t="shared" si="190"/>
        <v>-1.39835879075471E-2</v>
      </c>
      <c r="AJ139" s="52">
        <f t="shared" si="191"/>
        <v>-3.103301678088442E-2</v>
      </c>
      <c r="AK139" s="52">
        <f>-AK137/AK129</f>
        <v>-4.4463064364818929E-2</v>
      </c>
      <c r="AL139" s="52">
        <f>-AL137/AL129</f>
        <v>-3.417287553176495E-2</v>
      </c>
      <c r="AM139" s="6"/>
      <c r="AN139" s="6"/>
    </row>
    <row r="140" spans="1:40" ht="15.5" x14ac:dyDescent="0.35">
      <c r="A140" s="5" t="s">
        <v>18</v>
      </c>
      <c r="E140" s="1">
        <f>+E35</f>
        <v>1.0744438458626135</v>
      </c>
      <c r="F140" s="3"/>
      <c r="G140" s="1">
        <f>+G35</f>
        <v>1.153169749784509</v>
      </c>
      <c r="H140" s="3"/>
      <c r="I140" s="1">
        <f>+I35</f>
        <v>3.6689624193034769</v>
      </c>
      <c r="J140" s="3"/>
      <c r="K140" s="1">
        <f>+K35</f>
        <v>2.3575708122035204</v>
      </c>
      <c r="L140" s="3"/>
      <c r="M140" s="1">
        <f>+M35</f>
        <v>0.66679716709117975</v>
      </c>
      <c r="N140" s="3"/>
      <c r="O140" s="1">
        <f>+O35</f>
        <v>3.6622153155014756E-2</v>
      </c>
      <c r="P140" s="3"/>
      <c r="Q140" s="1">
        <f>+Q35</f>
        <v>8.239224154015734E-2</v>
      </c>
      <c r="R140" s="3"/>
      <c r="S140" s="1">
        <f>+S35</f>
        <v>0.10400441572175344</v>
      </c>
      <c r="T140" s="3"/>
      <c r="U140" s="1">
        <f>+U35</f>
        <v>5.1985967892284324E-2</v>
      </c>
      <c r="V140" s="3"/>
      <c r="W140" s="1">
        <f>+W35</f>
        <v>0</v>
      </c>
      <c r="X140" s="1">
        <f>+X35</f>
        <v>0</v>
      </c>
      <c r="AA140" s="5" t="s">
        <v>18</v>
      </c>
      <c r="AB140" s="34">
        <f t="shared" si="183"/>
        <v>1.0744438458626135</v>
      </c>
      <c r="AC140" s="34">
        <f t="shared" si="184"/>
        <v>1.153169749784509</v>
      </c>
      <c r="AD140" s="34">
        <f t="shared" si="185"/>
        <v>3.6689624193034769</v>
      </c>
      <c r="AE140" s="34">
        <f t="shared" si="186"/>
        <v>2.3575708122035204</v>
      </c>
      <c r="AF140" s="34">
        <f t="shared" si="187"/>
        <v>0.66679716709117975</v>
      </c>
      <c r="AG140" s="34">
        <f t="shared" si="188"/>
        <v>3.6622153155014756E-2</v>
      </c>
      <c r="AH140" s="34">
        <f t="shared" si="189"/>
        <v>8.239224154015734E-2</v>
      </c>
      <c r="AI140" s="34">
        <f t="shared" si="190"/>
        <v>0.10400441572175344</v>
      </c>
      <c r="AJ140" s="34">
        <f t="shared" si="191"/>
        <v>5.1985967892284324E-2</v>
      </c>
      <c r="AK140" s="12">
        <f t="shared" si="192"/>
        <v>0</v>
      </c>
      <c r="AL140" s="12"/>
      <c r="AM140" s="6"/>
      <c r="AN140" s="6"/>
    </row>
    <row r="141" spans="1:40" ht="15.5" x14ac:dyDescent="0.35">
      <c r="A141" s="5" t="s">
        <v>19</v>
      </c>
      <c r="E141" s="1">
        <f>+E34/E138</f>
        <v>1.1672287535673649</v>
      </c>
      <c r="F141" s="1"/>
      <c r="G141" s="1">
        <f>+G34/G138</f>
        <v>1.2513193117920574</v>
      </c>
      <c r="H141" s="1"/>
      <c r="I141" s="1">
        <f>+I34/I138</f>
        <v>3.7124436141696027</v>
      </c>
      <c r="J141" s="1"/>
      <c r="K141" s="1">
        <f>+K34/K138</f>
        <v>2.3818137815937979</v>
      </c>
      <c r="L141" s="1"/>
      <c r="M141" s="1">
        <f>+M34/M138</f>
        <v>0.69403214388379209</v>
      </c>
      <c r="N141" s="1"/>
      <c r="O141" s="1">
        <f>+O34/O138</f>
        <v>3.7223236498259156E-2</v>
      </c>
      <c r="P141" s="1"/>
      <c r="Q141" s="1">
        <f>+Q34/Q138</f>
        <v>8.5466178517734415E-2</v>
      </c>
      <c r="R141" s="1"/>
      <c r="S141" s="1">
        <f>+S34/S138</f>
        <v>0.10547939612997188</v>
      </c>
      <c r="T141" s="1"/>
      <c r="U141" s="1">
        <f>+U34/U138</f>
        <v>5.3650917722269355E-2</v>
      </c>
      <c r="V141" s="1"/>
      <c r="W141" s="1">
        <f>+W34/W138</f>
        <v>0</v>
      </c>
      <c r="X141" s="1">
        <f>+X34/X138</f>
        <v>0.69753734475856766</v>
      </c>
      <c r="AA141" s="5" t="s">
        <v>19</v>
      </c>
      <c r="AB141" s="34">
        <f t="shared" si="183"/>
        <v>1.1672287535673649</v>
      </c>
      <c r="AC141" s="34">
        <f t="shared" si="184"/>
        <v>1.2513193117920574</v>
      </c>
      <c r="AD141" s="34">
        <f t="shared" si="185"/>
        <v>3.7124436141696027</v>
      </c>
      <c r="AE141" s="34">
        <f t="shared" si="186"/>
        <v>2.3818137815937979</v>
      </c>
      <c r="AF141" s="34">
        <f t="shared" si="187"/>
        <v>0.69403214388379209</v>
      </c>
      <c r="AG141" s="34">
        <f t="shared" si="188"/>
        <v>3.7223236498259156E-2</v>
      </c>
      <c r="AH141" s="34">
        <f t="shared" si="189"/>
        <v>8.5466178517734415E-2</v>
      </c>
      <c r="AI141" s="34">
        <f t="shared" si="190"/>
        <v>0.10547939612997188</v>
      </c>
      <c r="AJ141" s="34">
        <f t="shared" si="191"/>
        <v>5.3650917722269355E-2</v>
      </c>
      <c r="AK141" s="12">
        <f t="shared" si="192"/>
        <v>0</v>
      </c>
      <c r="AL141" s="12"/>
      <c r="AM141" s="6"/>
      <c r="AN141" s="6"/>
    </row>
    <row r="142" spans="1:40" ht="15.5" x14ac:dyDescent="0.35">
      <c r="A142" s="5" t="s">
        <v>177</v>
      </c>
      <c r="E142" s="1">
        <f>+E141-E35</f>
        <v>9.278490770475134E-2</v>
      </c>
      <c r="F142" s="1"/>
      <c r="G142" s="1">
        <f>+G141-G35</f>
        <v>9.8149562007548319E-2</v>
      </c>
      <c r="H142" s="1"/>
      <c r="I142" s="1">
        <f>+I141-I35</f>
        <v>4.3481194866125783E-2</v>
      </c>
      <c r="J142" s="1"/>
      <c r="K142" s="1">
        <f>+K141-K35</f>
        <v>2.424296939027748E-2</v>
      </c>
      <c r="L142" s="1"/>
      <c r="M142" s="1">
        <f>+M141-M35</f>
        <v>2.7234976792612331E-2</v>
      </c>
      <c r="N142" s="1"/>
      <c r="O142" s="1">
        <f>+O141-O35</f>
        <v>6.0108334324440044E-4</v>
      </c>
      <c r="P142" s="1"/>
      <c r="Q142" s="1">
        <f>+Q141-Q35</f>
        <v>3.0739369775770742E-3</v>
      </c>
      <c r="R142" s="1"/>
      <c r="S142" s="1">
        <f>+S141-S35</f>
        <v>1.4749804082184459E-3</v>
      </c>
      <c r="T142" s="1"/>
      <c r="U142" s="1">
        <f>+U141-U35</f>
        <v>1.664949829985031E-3</v>
      </c>
      <c r="V142" s="1"/>
      <c r="W142" s="1">
        <f>+W141-W35</f>
        <v>0</v>
      </c>
      <c r="X142" s="1">
        <f>+X141-X35</f>
        <v>0.69753734475856766</v>
      </c>
      <c r="AA142" s="5" t="s">
        <v>20</v>
      </c>
      <c r="AB142" s="34">
        <f t="shared" si="183"/>
        <v>9.278490770475134E-2</v>
      </c>
      <c r="AC142" s="34">
        <f t="shared" si="184"/>
        <v>9.8149562007548319E-2</v>
      </c>
      <c r="AD142" s="34">
        <f t="shared" si="185"/>
        <v>4.3481194866125783E-2</v>
      </c>
      <c r="AE142" s="34">
        <f t="shared" si="186"/>
        <v>2.424296939027748E-2</v>
      </c>
      <c r="AF142" s="34">
        <f t="shared" si="187"/>
        <v>2.7234976792612331E-2</v>
      </c>
      <c r="AG142" s="34">
        <f t="shared" si="188"/>
        <v>6.0108334324440044E-4</v>
      </c>
      <c r="AH142" s="34">
        <f t="shared" si="189"/>
        <v>3.0739369775770742E-3</v>
      </c>
      <c r="AI142" s="34">
        <f t="shared" si="190"/>
        <v>1.4749804082184459E-3</v>
      </c>
      <c r="AJ142" s="34">
        <f t="shared" si="191"/>
        <v>1.664949829985031E-3</v>
      </c>
      <c r="AK142" s="12">
        <f t="shared" si="192"/>
        <v>0</v>
      </c>
      <c r="AL142" s="12"/>
      <c r="AM142" s="6"/>
      <c r="AN142" s="6"/>
    </row>
    <row r="143" spans="1:40" ht="15.5" x14ac:dyDescent="0.35">
      <c r="A143" s="5" t="s">
        <v>21</v>
      </c>
      <c r="E143" s="3">
        <f>+E43</f>
        <v>1521.7752100244538</v>
      </c>
      <c r="F143" s="1"/>
      <c r="G143" s="3">
        <f>+G43</f>
        <v>753.46478272862873</v>
      </c>
      <c r="H143" s="1"/>
      <c r="I143" s="3">
        <f>+I43</f>
        <v>394.05569037281953</v>
      </c>
      <c r="J143" s="1"/>
      <c r="K143" s="3">
        <f>+K43</f>
        <v>79.778868130822786</v>
      </c>
      <c r="L143" s="1"/>
      <c r="M143" s="3">
        <f>+M43</f>
        <v>33.94772593475075</v>
      </c>
      <c r="N143" s="1"/>
      <c r="O143" s="3">
        <f>+O43</f>
        <v>1814.8567033173038</v>
      </c>
      <c r="P143" s="1"/>
      <c r="Q143" s="3">
        <f>+Q43</f>
        <v>547.57220492406054</v>
      </c>
      <c r="R143" s="1"/>
      <c r="S143" s="3">
        <f>+S43</f>
        <v>16.825666046904555</v>
      </c>
      <c r="T143" s="1"/>
      <c r="U143" s="3">
        <f>+U43</f>
        <v>1.6313611175244764</v>
      </c>
      <c r="V143" s="1"/>
      <c r="W143" s="3">
        <f>+W43</f>
        <v>0</v>
      </c>
      <c r="X143" s="3">
        <f>+X43</f>
        <v>5163.9082125972691</v>
      </c>
      <c r="Y143" s="3">
        <f>SUM(E143:W143)</f>
        <v>5163.9082125972682</v>
      </c>
      <c r="AA143" s="5" t="s">
        <v>21</v>
      </c>
      <c r="AB143" s="12">
        <f t="shared" si="183"/>
        <v>1521.7752100244538</v>
      </c>
      <c r="AC143" s="12">
        <f t="shared" si="184"/>
        <v>753.46478272862873</v>
      </c>
      <c r="AD143" s="12">
        <f t="shared" si="185"/>
        <v>394.05569037281953</v>
      </c>
      <c r="AE143" s="12">
        <f t="shared" si="186"/>
        <v>79.778868130822786</v>
      </c>
      <c r="AF143" s="12">
        <f t="shared" si="187"/>
        <v>33.94772593475075</v>
      </c>
      <c r="AG143" s="12">
        <f t="shared" si="188"/>
        <v>1814.8567033173038</v>
      </c>
      <c r="AH143" s="12">
        <f t="shared" si="189"/>
        <v>547.57220492406054</v>
      </c>
      <c r="AI143" s="12">
        <f t="shared" si="190"/>
        <v>16.825666046904555</v>
      </c>
      <c r="AJ143" s="12">
        <f t="shared" si="191"/>
        <v>1.6313611175244764</v>
      </c>
      <c r="AK143" s="12">
        <f t="shared" si="192"/>
        <v>0</v>
      </c>
      <c r="AL143" s="12">
        <f t="shared" si="192"/>
        <v>5163.9082125972691</v>
      </c>
      <c r="AM143" s="6"/>
      <c r="AN143" s="6"/>
    </row>
    <row r="144" spans="1:40" ht="15.5" x14ac:dyDescent="0.35">
      <c r="A144" s="5" t="s">
        <v>22</v>
      </c>
      <c r="E144" s="3">
        <f>+E112+E96+E83+E125+E107</f>
        <v>487.61185444941668</v>
      </c>
      <c r="G144" s="3">
        <f>+G112+G96+G83+G125+G107</f>
        <v>224.90275050773909</v>
      </c>
      <c r="I144" s="3">
        <f>+I112+I96+I83+I125+I107</f>
        <v>214.18750730636577</v>
      </c>
      <c r="K144" s="3">
        <f>+K112+K96+K83+K125+K107</f>
        <v>50.516969352485482</v>
      </c>
      <c r="M144" s="3">
        <f>+M112+M96+M83+M125+M107</f>
        <v>13.113572369622959</v>
      </c>
      <c r="O144" s="3">
        <f>+O112+O96+O83+O125+O107</f>
        <v>657.06770276927409</v>
      </c>
      <c r="Q144" s="3">
        <f>+Q112+Q96+Q83+Q125+Q107</f>
        <v>146.64610447905466</v>
      </c>
      <c r="S144" s="3">
        <f>+S112+S96+S83+S125+S107</f>
        <v>3.7316114287701203</v>
      </c>
      <c r="U144" s="3">
        <f>+U112+U96+U83+U125+U107</f>
        <v>1.3303256883859382</v>
      </c>
      <c r="W144" s="3">
        <f>+W112+W96+W83+W125+W107</f>
        <v>0</v>
      </c>
      <c r="X144" s="3">
        <f>+X112+X96+X83+X125+X107</f>
        <v>1799.1083983511148</v>
      </c>
      <c r="AA144" s="5" t="s">
        <v>22</v>
      </c>
      <c r="AB144" s="12">
        <f t="shared" si="183"/>
        <v>487.61185444941668</v>
      </c>
      <c r="AC144" s="12">
        <f t="shared" si="184"/>
        <v>224.90275050773909</v>
      </c>
      <c r="AD144" s="12">
        <f t="shared" si="185"/>
        <v>214.18750730636577</v>
      </c>
      <c r="AE144" s="12">
        <f t="shared" si="186"/>
        <v>50.516969352485482</v>
      </c>
      <c r="AF144" s="12">
        <f t="shared" si="187"/>
        <v>13.113572369622959</v>
      </c>
      <c r="AG144" s="12">
        <f t="shared" si="188"/>
        <v>657.06770276927409</v>
      </c>
      <c r="AH144" s="12">
        <f t="shared" si="189"/>
        <v>146.64610447905466</v>
      </c>
      <c r="AI144" s="12">
        <f t="shared" si="190"/>
        <v>3.7316114287701203</v>
      </c>
      <c r="AJ144" s="12">
        <f t="shared" si="191"/>
        <v>1.3303256883859382</v>
      </c>
      <c r="AK144" s="12">
        <f t="shared" si="192"/>
        <v>0</v>
      </c>
      <c r="AL144" s="12">
        <f t="shared" si="192"/>
        <v>1799.1083983511148</v>
      </c>
      <c r="AM144" s="6"/>
      <c r="AN144" s="6"/>
    </row>
    <row r="145" spans="1:41" ht="15.5" x14ac:dyDescent="0.35">
      <c r="A145" s="5" t="s">
        <v>23</v>
      </c>
      <c r="E145" s="3">
        <f>+E43-E144</f>
        <v>1034.1633555750373</v>
      </c>
      <c r="G145" s="3">
        <f>+G43-G144</f>
        <v>528.56203222088971</v>
      </c>
      <c r="I145" s="3">
        <f>+I43-I144</f>
        <v>179.86818306645375</v>
      </c>
      <c r="K145" s="3">
        <f>+K43-K144</f>
        <v>29.261898778337304</v>
      </c>
      <c r="M145" s="3">
        <f>+M43-M144</f>
        <v>20.834153565127792</v>
      </c>
      <c r="O145" s="3">
        <f>+O43-O144</f>
        <v>1157.7890005480297</v>
      </c>
      <c r="Q145" s="3">
        <f>+Q43-Q144</f>
        <v>400.92610044500589</v>
      </c>
      <c r="S145" s="3">
        <f>+S43-S144</f>
        <v>13.094054618134434</v>
      </c>
      <c r="U145" s="3">
        <f>+U43-U144</f>
        <v>0.3010354291385382</v>
      </c>
      <c r="W145" s="3">
        <f>+W43-W144</f>
        <v>0</v>
      </c>
      <c r="X145" s="3">
        <f>+X43-X144</f>
        <v>3364.7998142461543</v>
      </c>
      <c r="AA145" s="5" t="s">
        <v>23</v>
      </c>
      <c r="AB145" s="12">
        <f t="shared" si="183"/>
        <v>1034.1633555750373</v>
      </c>
      <c r="AC145" s="12">
        <f t="shared" si="184"/>
        <v>528.56203222088971</v>
      </c>
      <c r="AD145" s="12">
        <f t="shared" si="185"/>
        <v>179.86818306645375</v>
      </c>
      <c r="AE145" s="12">
        <f t="shared" si="186"/>
        <v>29.261898778337304</v>
      </c>
      <c r="AF145" s="12">
        <f t="shared" si="187"/>
        <v>20.834153565127792</v>
      </c>
      <c r="AG145" s="12">
        <f t="shared" si="188"/>
        <v>1157.7890005480297</v>
      </c>
      <c r="AH145" s="12">
        <f t="shared" si="189"/>
        <v>400.92610044500589</v>
      </c>
      <c r="AI145" s="12">
        <f t="shared" si="190"/>
        <v>13.094054618134434</v>
      </c>
      <c r="AJ145" s="12">
        <f t="shared" si="191"/>
        <v>0.3010354291385382</v>
      </c>
      <c r="AK145" s="12">
        <f t="shared" si="192"/>
        <v>0</v>
      </c>
      <c r="AL145" s="12">
        <f t="shared" si="192"/>
        <v>3364.7998142461543</v>
      </c>
      <c r="AM145" s="6">
        <f>10*AL145/1000</f>
        <v>33.647998142461539</v>
      </c>
      <c r="AN145" s="6">
        <f>5*AL145/1000</f>
        <v>16.823999071230769</v>
      </c>
    </row>
    <row r="146" spans="1:41" ht="15.5" x14ac:dyDescent="0.35">
      <c r="A146" s="5" t="s">
        <v>178</v>
      </c>
      <c r="E146" s="16">
        <f>-E145/E143</f>
        <v>-0.6795769498429528</v>
      </c>
      <c r="G146" s="16">
        <f>-G145/G143</f>
        <v>-0.70150860974116558</v>
      </c>
      <c r="I146" s="16">
        <f>-I145/I143</f>
        <v>-0.45645371317003164</v>
      </c>
      <c r="K146" s="16">
        <f>-K145/K143</f>
        <v>-0.36678759004644101</v>
      </c>
      <c r="M146" s="16">
        <f>-M145/M143</f>
        <v>-0.61371278904431159</v>
      </c>
      <c r="O146" s="16">
        <f>-O145/O143</f>
        <v>-0.63795064284235425</v>
      </c>
      <c r="Q146" s="16">
        <f>-Q145/Q143</f>
        <v>-0.73218855310708819</v>
      </c>
      <c r="S146" s="16">
        <f>-S145/S143</f>
        <v>-0.77821909585227789</v>
      </c>
      <c r="U146" s="16">
        <f>-U145/U143</f>
        <v>-0.1845302219752222</v>
      </c>
      <c r="W146" s="16"/>
      <c r="X146" s="16">
        <f>-X145/X143</f>
        <v>-0.65159946221309284</v>
      </c>
      <c r="AA146" s="5" t="s">
        <v>24</v>
      </c>
      <c r="AB146" s="33">
        <f t="shared" si="183"/>
        <v>-0.6795769498429528</v>
      </c>
      <c r="AC146" s="33">
        <f t="shared" si="184"/>
        <v>-0.70150860974116558</v>
      </c>
      <c r="AD146" s="33">
        <f t="shared" si="185"/>
        <v>-0.45645371317003164</v>
      </c>
      <c r="AE146" s="33">
        <f t="shared" si="186"/>
        <v>-0.36678759004644101</v>
      </c>
      <c r="AF146" s="33">
        <f t="shared" si="187"/>
        <v>-0.61371278904431159</v>
      </c>
      <c r="AG146" s="33">
        <f t="shared" si="188"/>
        <v>-0.63795064284235425</v>
      </c>
      <c r="AH146" s="33">
        <f t="shared" si="189"/>
        <v>-0.73218855310708819</v>
      </c>
      <c r="AI146" s="33">
        <f t="shared" si="190"/>
        <v>-0.77821909585227789</v>
      </c>
      <c r="AJ146" s="12">
        <f>+V146</f>
        <v>0</v>
      </c>
      <c r="AK146" s="12">
        <f t="shared" ref="AK146" si="194">+W146</f>
        <v>0</v>
      </c>
      <c r="AL146" s="33">
        <f>+X146</f>
        <v>-0.65159946221309284</v>
      </c>
      <c r="AM146" s="6"/>
      <c r="AN146" s="6"/>
    </row>
    <row r="147" spans="1:41" ht="15.5" x14ac:dyDescent="0.35">
      <c r="AB147" s="5"/>
      <c r="AM147" s="2">
        <f>+AM135+AM145</f>
        <v>44.787694677557674</v>
      </c>
      <c r="AN147" s="2">
        <f>+AN135+AN145</f>
        <v>22.393847338778837</v>
      </c>
      <c r="AO147" s="2">
        <f>+AM147-AN147</f>
        <v>22.393847338778837</v>
      </c>
    </row>
    <row r="148" spans="1:41" ht="15.5" x14ac:dyDescent="0.35">
      <c r="E148" s="4" t="s">
        <v>72</v>
      </c>
      <c r="F148" s="4"/>
      <c r="G148" s="4" t="s">
        <v>73</v>
      </c>
      <c r="H148" s="4"/>
      <c r="I148" s="4" t="s">
        <v>80</v>
      </c>
      <c r="J148" s="4"/>
      <c r="K148" s="4" t="s">
        <v>75</v>
      </c>
      <c r="L148" s="4"/>
      <c r="M148" s="4" t="s">
        <v>76</v>
      </c>
      <c r="N148" s="4"/>
      <c r="O148" s="4" t="s">
        <v>77</v>
      </c>
      <c r="P148" s="4"/>
      <c r="Q148" s="4" t="s">
        <v>78</v>
      </c>
      <c r="R148" s="4"/>
      <c r="S148" s="4" t="s">
        <v>79</v>
      </c>
      <c r="T148" s="4"/>
      <c r="U148" s="4" t="s">
        <v>81</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51</v>
      </c>
      <c r="AN148" s="4" t="s">
        <v>52</v>
      </c>
    </row>
    <row r="149" spans="1:41" ht="15.5" x14ac:dyDescent="0.35">
      <c r="A149" t="s">
        <v>25</v>
      </c>
      <c r="E149" s="6">
        <f>+E54</f>
        <v>113.74008040528899</v>
      </c>
      <c r="F149" s="6"/>
      <c r="G149" s="6">
        <f>+G54</f>
        <v>63.275815243225757</v>
      </c>
      <c r="H149" s="6"/>
      <c r="I149" s="6">
        <f>+I54</f>
        <v>16.459365088075728</v>
      </c>
      <c r="J149" s="6"/>
      <c r="K149" s="6">
        <f>+K54</f>
        <v>3.2311581509594505</v>
      </c>
      <c r="L149" s="6"/>
      <c r="M149" s="6">
        <f>+M54</f>
        <v>5.8254504423737581</v>
      </c>
      <c r="N149" s="6"/>
      <c r="O149" s="6">
        <f>+O54</f>
        <v>92.139560708061438</v>
      </c>
      <c r="P149" s="6"/>
      <c r="Q149" s="6">
        <f>+Q54</f>
        <v>40.074686664373871</v>
      </c>
      <c r="R149" s="6"/>
      <c r="S149" s="6">
        <f>+S54</f>
        <v>1.2913914049090258</v>
      </c>
      <c r="T149" s="6"/>
      <c r="U149" s="6">
        <f>+U54</f>
        <v>0.57812123354942513</v>
      </c>
      <c r="V149" s="6"/>
      <c r="W149" s="6">
        <f>+W54</f>
        <v>3.6430160387529202</v>
      </c>
      <c r="X149" s="6">
        <f>+X54</f>
        <v>340.2586453795704</v>
      </c>
      <c r="AA149" t="s">
        <v>25</v>
      </c>
      <c r="AB149" s="12">
        <f>+E149</f>
        <v>113.74008040528899</v>
      </c>
      <c r="AC149" s="12">
        <f>+G149</f>
        <v>63.275815243225757</v>
      </c>
      <c r="AD149" s="12">
        <f>+I149</f>
        <v>16.459365088075728</v>
      </c>
      <c r="AE149" s="12">
        <f>+K149</f>
        <v>3.2311581509594505</v>
      </c>
      <c r="AF149" s="12">
        <f>+M149</f>
        <v>5.8254504423737581</v>
      </c>
      <c r="AG149" s="12">
        <f>+O149</f>
        <v>92.139560708061438</v>
      </c>
      <c r="AH149" s="12">
        <f>+Q149</f>
        <v>40.074686664373871</v>
      </c>
      <c r="AI149" s="12">
        <f>+S149</f>
        <v>1.2913914049090258</v>
      </c>
      <c r="AJ149" s="12">
        <f>+U149</f>
        <v>0.57812123354942513</v>
      </c>
      <c r="AK149" s="12">
        <f>+W149</f>
        <v>3.6430160387529202</v>
      </c>
      <c r="AL149" s="12">
        <f>+X149</f>
        <v>340.2586453795704</v>
      </c>
      <c r="AM149" s="2">
        <f>+AL149</f>
        <v>340.2586453795704</v>
      </c>
      <c r="AN149" s="3">
        <f>+AL149</f>
        <v>340.2586453795704</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81.246775138101526</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43.959493116072665</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12.888495898338839</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2.3054879165659292</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4.2426479801484271</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62.670965639315433</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28.273838081466259</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0.93333116231217628</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0.56137929477495985</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3.1725695044347466</v>
      </c>
      <c r="X150" s="2">
        <f>0.001*($C73*X73+$C74*X74+$C75*X75+$C76*X76+$C79*X79+$C80*X80+$C81*X81+$C82*X82+$C83*X83+$C84*X84+$C88*X88+$C89*X89+$C92*X92+$C93*X93+$C94*X94+$C95*X95+$C96*X96+$C97*X97+$C101*X101+$C102*X102+$C106*X106+$C107*X107+$C108*X108+$C109*X109+$C110*X110+$C111*X111+$C112*X112+$C113*X113+$N$2*($C117*X117+$C118*X118+$C121*X121+$C122*X122+$C123*X123+$C124*X124+$C125*X125+$C126*X126))</f>
        <v>240.25498373153098</v>
      </c>
      <c r="AA150" t="s">
        <v>26</v>
      </c>
      <c r="AB150" s="12">
        <f t="shared" ref="AB150:AB152" si="195">+E150</f>
        <v>81.246775138101526</v>
      </c>
      <c r="AC150" s="12">
        <f t="shared" ref="AC150:AC152" si="196">+G150</f>
        <v>43.959493116072665</v>
      </c>
      <c r="AD150" s="12">
        <f t="shared" ref="AD150:AD152" si="197">+I150</f>
        <v>12.888495898338839</v>
      </c>
      <c r="AE150" s="12">
        <f t="shared" ref="AE150:AE152" si="198">+K150</f>
        <v>2.3054879165659292</v>
      </c>
      <c r="AF150" s="12">
        <f t="shared" ref="AF150:AF152" si="199">+M150</f>
        <v>4.2426479801484271</v>
      </c>
      <c r="AG150" s="12">
        <f t="shared" ref="AG150:AG152" si="200">+O150</f>
        <v>62.670965639315433</v>
      </c>
      <c r="AH150" s="12">
        <f t="shared" ref="AH150:AH152" si="201">+Q150</f>
        <v>28.273838081466259</v>
      </c>
      <c r="AI150" s="12">
        <f t="shared" ref="AI150:AI152" si="202">+S150</f>
        <v>0.93333116231217628</v>
      </c>
      <c r="AJ150" s="12">
        <f t="shared" ref="AJ150:AJ152" si="203">+U150</f>
        <v>0.56137929477495985</v>
      </c>
      <c r="AK150" s="12">
        <f t="shared" ref="AK150:AK152" si="204">+W150</f>
        <v>3.1725695044347466</v>
      </c>
      <c r="AL150" s="12">
        <f t="shared" ref="AL150:AL152" si="205">+X150</f>
        <v>240.25498373153098</v>
      </c>
      <c r="AM150" s="2">
        <f>+AL150+AO147</f>
        <v>262.64883107030983</v>
      </c>
      <c r="AN150" s="2">
        <f>+AL150+AM147</f>
        <v>285.04267840908864</v>
      </c>
    </row>
    <row r="151" spans="1:41" ht="15.5" x14ac:dyDescent="0.35">
      <c r="A151" t="s">
        <v>35</v>
      </c>
      <c r="E151" s="2">
        <f>+E150-E149</f>
        <v>-32.493305267187466</v>
      </c>
      <c r="F151" s="2"/>
      <c r="G151" s="2">
        <f t="shared" ref="G151:W151" si="206">+G150-G149</f>
        <v>-19.316322127153093</v>
      </c>
      <c r="H151" s="2"/>
      <c r="I151" s="2">
        <f t="shared" ref="I151" si="207">+I150-I149</f>
        <v>-3.5708691897368894</v>
      </c>
      <c r="J151" s="2"/>
      <c r="K151" s="2">
        <f t="shared" ref="K151" si="208">+K150-K149</f>
        <v>-0.92567023439352125</v>
      </c>
      <c r="L151" s="2"/>
      <c r="M151" s="2">
        <f t="shared" si="206"/>
        <v>-1.5828024622253309</v>
      </c>
      <c r="N151" s="2"/>
      <c r="O151" s="2">
        <f t="shared" si="206"/>
        <v>-29.468595068746005</v>
      </c>
      <c r="P151" s="2"/>
      <c r="Q151" s="2">
        <f t="shared" si="206"/>
        <v>-11.800848582907612</v>
      </c>
      <c r="R151" s="2"/>
      <c r="S151" s="2">
        <f t="shared" si="206"/>
        <v>-0.35806024259684954</v>
      </c>
      <c r="T151" s="2"/>
      <c r="U151" s="2">
        <f t="shared" si="206"/>
        <v>-1.6741938774465281E-2</v>
      </c>
      <c r="V151" s="2"/>
      <c r="W151" s="2">
        <f t="shared" si="206"/>
        <v>-0.47044653431817363</v>
      </c>
      <c r="X151" s="3">
        <f>SUM(E151:W151)</f>
        <v>-100.00366164803938</v>
      </c>
      <c r="AA151" t="s">
        <v>27</v>
      </c>
      <c r="AB151" s="12">
        <f t="shared" si="195"/>
        <v>-32.493305267187466</v>
      </c>
      <c r="AC151" s="12">
        <f t="shared" si="196"/>
        <v>-19.316322127153093</v>
      </c>
      <c r="AD151" s="12">
        <f t="shared" si="197"/>
        <v>-3.5708691897368894</v>
      </c>
      <c r="AE151" s="12">
        <f t="shared" si="198"/>
        <v>-0.92567023439352125</v>
      </c>
      <c r="AF151" s="12">
        <f t="shared" si="199"/>
        <v>-1.5828024622253309</v>
      </c>
      <c r="AG151" s="12">
        <f t="shared" si="200"/>
        <v>-29.468595068746005</v>
      </c>
      <c r="AH151" s="12">
        <f t="shared" si="201"/>
        <v>-11.800848582907612</v>
      </c>
      <c r="AI151" s="12">
        <f t="shared" si="202"/>
        <v>-0.35806024259684954</v>
      </c>
      <c r="AJ151" s="12">
        <f t="shared" si="203"/>
        <v>-1.6741938774465281E-2</v>
      </c>
      <c r="AK151" s="12">
        <f t="shared" si="204"/>
        <v>-0.47044653431817363</v>
      </c>
      <c r="AL151" s="12">
        <f t="shared" si="205"/>
        <v>-100.00366164803938</v>
      </c>
      <c r="AM151" s="2">
        <f>+AM150-AM149</f>
        <v>-77.609814309260571</v>
      </c>
      <c r="AN151" s="2">
        <f>+AN150-AN149</f>
        <v>-55.215966970481759</v>
      </c>
    </row>
    <row r="152" spans="1:41" ht="15.5" x14ac:dyDescent="0.35">
      <c r="A152" t="s">
        <v>28</v>
      </c>
      <c r="E152" s="2">
        <f>100*E151/E149</f>
        <v>-28.568034373990564</v>
      </c>
      <c r="F152" s="2"/>
      <c r="G152" s="2">
        <f>100*G151/G149</f>
        <v>-30.527180176032704</v>
      </c>
      <c r="H152" s="2"/>
      <c r="I152" s="2">
        <f>100*I151/I149</f>
        <v>-21.695060353961452</v>
      </c>
      <c r="J152" s="2"/>
      <c r="K152" s="2">
        <f>100*K151/K149</f>
        <v>-28.648249053320264</v>
      </c>
      <c r="L152" s="2"/>
      <c r="M152" s="2">
        <f>100*M151/M149</f>
        <v>-27.170473388841835</v>
      </c>
      <c r="N152" s="2"/>
      <c r="O152" s="2">
        <f>100*O151/O149</f>
        <v>-31.982565189468879</v>
      </c>
      <c r="P152" s="2"/>
      <c r="Q152" s="2">
        <f>100*Q151/Q149</f>
        <v>-29.447138743067175</v>
      </c>
      <c r="R152" s="2"/>
      <c r="S152" s="2">
        <f>100*S151/S149</f>
        <v>-27.726701698318465</v>
      </c>
      <c r="T152" s="2"/>
      <c r="U152" s="2">
        <f>100*U151/U149</f>
        <v>-2.8959217899119025</v>
      </c>
      <c r="V152" s="2"/>
      <c r="W152" s="2">
        <f>100*W151/W149</f>
        <v>-12.913655315094831</v>
      </c>
      <c r="X152" s="2">
        <f t="shared" ref="X152" si="209">100*X151/X149</f>
        <v>-29.39048368234165</v>
      </c>
      <c r="AA152" t="s">
        <v>28</v>
      </c>
      <c r="AB152" s="6">
        <f t="shared" si="195"/>
        <v>-28.568034373990564</v>
      </c>
      <c r="AC152" s="6">
        <f t="shared" si="196"/>
        <v>-30.527180176032704</v>
      </c>
      <c r="AD152" s="6">
        <f t="shared" si="197"/>
        <v>-21.695060353961452</v>
      </c>
      <c r="AE152" s="6">
        <f t="shared" si="198"/>
        <v>-28.648249053320264</v>
      </c>
      <c r="AF152" s="6">
        <f t="shared" si="199"/>
        <v>-27.170473388841835</v>
      </c>
      <c r="AG152" s="6">
        <f t="shared" si="200"/>
        <v>-31.982565189468879</v>
      </c>
      <c r="AH152" s="6">
        <f t="shared" si="201"/>
        <v>-29.447138743067175</v>
      </c>
      <c r="AI152" s="6">
        <f t="shared" si="202"/>
        <v>-27.726701698318465</v>
      </c>
      <c r="AJ152" s="6">
        <f t="shared" si="203"/>
        <v>-2.8959217899119025</v>
      </c>
      <c r="AK152" s="6">
        <f t="shared" si="204"/>
        <v>-12.913655315094831</v>
      </c>
      <c r="AL152" s="6">
        <f t="shared" si="205"/>
        <v>-29.39048368234165</v>
      </c>
      <c r="AM152" s="2">
        <f>100*AM151/AM149</f>
        <v>-22.809064622791322</v>
      </c>
      <c r="AN152" s="2">
        <f>100*AN151/AN149</f>
        <v>-16.227645563240994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A330A-0FC5-462F-948C-5896F4FE53C4}">
  <dimension ref="A2:AZ152"/>
  <sheetViews>
    <sheetView zoomScale="50" zoomScaleNormal="50" workbookViewId="0">
      <selection activeCell="O3" sqref="O3"/>
    </sheetView>
  </sheetViews>
  <sheetFormatPr defaultRowHeight="14.5" x14ac:dyDescent="0.35"/>
  <cols>
    <col min="1" max="1" width="58.54296875" customWidth="1"/>
    <col min="27" max="27" width="69.453125" customWidth="1"/>
  </cols>
  <sheetData>
    <row r="2" spans="1:25" x14ac:dyDescent="0.35">
      <c r="N2">
        <f>+Koko_maa!N1</f>
        <v>0</v>
      </c>
      <c r="O2" t="s">
        <v>186</v>
      </c>
    </row>
    <row r="3" spans="1:25" x14ac:dyDescent="0.35">
      <c r="A3" s="8" t="s">
        <v>64</v>
      </c>
      <c r="O3" t="s">
        <v>304</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72</v>
      </c>
    </row>
    <row r="7" spans="1:25" ht="15.5" x14ac:dyDescent="0.35">
      <c r="A7" s="4" t="s">
        <v>73</v>
      </c>
    </row>
    <row r="8" spans="1:25" ht="15.5" x14ac:dyDescent="0.35">
      <c r="A8" s="4" t="s">
        <v>74</v>
      </c>
    </row>
    <row r="9" spans="1:25" ht="15.5" x14ac:dyDescent="0.35">
      <c r="A9" s="4" t="s">
        <v>75</v>
      </c>
    </row>
    <row r="10" spans="1:25" ht="15.5" x14ac:dyDescent="0.35">
      <c r="A10" s="4" t="s">
        <v>76</v>
      </c>
    </row>
    <row r="11" spans="1:25" ht="15.5" x14ac:dyDescent="0.35">
      <c r="A11" s="4" t="s">
        <v>77</v>
      </c>
    </row>
    <row r="12" spans="1:25" ht="15.5" x14ac:dyDescent="0.35">
      <c r="A12" s="4" t="s">
        <v>78</v>
      </c>
      <c r="F12" s="9"/>
    </row>
    <row r="13" spans="1:25" ht="15.5" x14ac:dyDescent="0.35">
      <c r="A13" s="4" t="s">
        <v>79</v>
      </c>
    </row>
    <row r="14" spans="1:25" ht="15.5" x14ac:dyDescent="0.35">
      <c r="A14" s="22"/>
      <c r="B14" s="24"/>
      <c r="C14" s="24"/>
      <c r="D14" s="24"/>
      <c r="E14" s="22" t="s">
        <v>72</v>
      </c>
      <c r="F14" s="22" t="s">
        <v>73</v>
      </c>
      <c r="G14" s="22" t="s">
        <v>80</v>
      </c>
      <c r="H14" s="22" t="s">
        <v>75</v>
      </c>
      <c r="I14" s="22" t="s">
        <v>76</v>
      </c>
      <c r="J14" s="22" t="s">
        <v>77</v>
      </c>
      <c r="K14" s="22" t="s">
        <v>78</v>
      </c>
      <c r="L14" s="22" t="s">
        <v>79</v>
      </c>
      <c r="M14" s="22" t="s">
        <v>81</v>
      </c>
      <c r="N14" s="22" t="s">
        <v>9</v>
      </c>
      <c r="O14" s="24"/>
    </row>
    <row r="15" spans="1:25" ht="15.5" x14ac:dyDescent="0.35">
      <c r="A15" s="22" t="s">
        <v>82</v>
      </c>
      <c r="B15" s="24"/>
      <c r="C15" s="24"/>
      <c r="D15" s="24"/>
      <c r="E15" s="53">
        <v>10522.281999999999</v>
      </c>
      <c r="F15" s="53">
        <v>3592.8620000000001</v>
      </c>
      <c r="G15" s="53">
        <v>6022.3</v>
      </c>
      <c r="H15" s="53">
        <v>98.98</v>
      </c>
      <c r="I15" s="53">
        <v>1036.72</v>
      </c>
      <c r="J15" s="53">
        <v>1153.7</v>
      </c>
      <c r="K15" s="53">
        <v>430.8</v>
      </c>
      <c r="L15" s="53">
        <v>492.512</v>
      </c>
      <c r="M15" s="53">
        <v>0</v>
      </c>
      <c r="N15" s="54">
        <v>0</v>
      </c>
      <c r="O15" s="26">
        <v>23350.155999999999</v>
      </c>
    </row>
    <row r="16" spans="1:25" ht="15.5" x14ac:dyDescent="0.35">
      <c r="A16" s="55" t="s">
        <v>65</v>
      </c>
      <c r="B16" s="26"/>
      <c r="C16" s="26"/>
      <c r="D16" s="26"/>
      <c r="E16" s="26">
        <v>13729.049124351484</v>
      </c>
      <c r="F16" s="26">
        <v>6692.8469317831514</v>
      </c>
      <c r="G16" s="26">
        <v>2296.3990909725703</v>
      </c>
      <c r="H16" s="26">
        <v>277.59878504460829</v>
      </c>
      <c r="I16" s="26">
        <v>1251.230183832789</v>
      </c>
      <c r="J16" s="26">
        <v>130602.6336664351</v>
      </c>
      <c r="K16" s="26">
        <v>24307.086859873783</v>
      </c>
      <c r="L16" s="26">
        <v>2703.8612029813598</v>
      </c>
      <c r="M16" s="26">
        <v>154.86093250875891</v>
      </c>
      <c r="N16" s="26">
        <v>2714.8701175750257</v>
      </c>
      <c r="O16" s="26">
        <v>184730.43689535861</v>
      </c>
    </row>
    <row r="17" spans="1:22" ht="15.5" x14ac:dyDescent="0.35">
      <c r="A17" s="56" t="s">
        <v>83</v>
      </c>
      <c r="B17" s="26"/>
      <c r="C17" s="26"/>
      <c r="D17" s="26"/>
      <c r="E17" s="26">
        <v>109.04624410924252</v>
      </c>
      <c r="F17" s="26">
        <v>94.585790574310337</v>
      </c>
      <c r="G17" s="26">
        <v>11.482513193760706</v>
      </c>
      <c r="H17" s="26">
        <v>2.0377959991019257</v>
      </c>
      <c r="I17" s="26">
        <v>36.139467011466898</v>
      </c>
      <c r="J17" s="26">
        <v>684.37983898742095</v>
      </c>
      <c r="K17" s="26">
        <v>139.08438380013695</v>
      </c>
      <c r="L17" s="26">
        <v>15.825488510143405</v>
      </c>
      <c r="M17" s="26">
        <v>0.50639492744961179</v>
      </c>
      <c r="N17" s="26">
        <v>37.01491266947076</v>
      </c>
      <c r="O17" s="26">
        <v>1130.1028297825042</v>
      </c>
    </row>
    <row r="18" spans="1:22" ht="15.5" x14ac:dyDescent="0.35">
      <c r="A18" s="56" t="s">
        <v>84</v>
      </c>
      <c r="B18" s="26"/>
      <c r="C18" s="26"/>
      <c r="D18" s="26"/>
      <c r="E18" s="26">
        <v>100.5267787320446</v>
      </c>
      <c r="F18" s="53">
        <v>87.347586191810663</v>
      </c>
      <c r="G18" s="26">
        <v>9.3285977301382541</v>
      </c>
      <c r="H18" s="26">
        <v>0.54461272398636862</v>
      </c>
      <c r="I18" s="26">
        <v>31.32886094041956</v>
      </c>
      <c r="J18" s="26">
        <v>557.12922829505226</v>
      </c>
      <c r="K18" s="26">
        <v>122.4085514903106</v>
      </c>
      <c r="L18" s="26">
        <v>15.32886763602146</v>
      </c>
      <c r="M18" s="26">
        <v>7.8668880973393404E-2</v>
      </c>
      <c r="N18" s="26">
        <v>33.735055049388897</v>
      </c>
      <c r="O18" s="26">
        <v>957.75680767014603</v>
      </c>
    </row>
    <row r="19" spans="1:22" ht="15.5" x14ac:dyDescent="0.35">
      <c r="A19" s="56" t="s">
        <v>85</v>
      </c>
      <c r="B19" s="26"/>
      <c r="C19" s="26"/>
      <c r="D19" s="26"/>
      <c r="E19" s="26">
        <v>157.45249323510299</v>
      </c>
      <c r="F19" s="53">
        <v>165.92182838737915</v>
      </c>
      <c r="G19" s="26">
        <v>27.022600794163701</v>
      </c>
      <c r="H19" s="26">
        <v>0.23031051196667807</v>
      </c>
      <c r="I19" s="26">
        <v>36.624858746743413</v>
      </c>
      <c r="J19" s="26">
        <v>715.69340930026908</v>
      </c>
      <c r="K19" s="26">
        <v>168.19525215189847</v>
      </c>
      <c r="L19" s="26">
        <v>9.1484371593080205</v>
      </c>
      <c r="M19" s="26">
        <v>0.10605806882944877</v>
      </c>
      <c r="N19" s="26">
        <v>37.049733522734861</v>
      </c>
      <c r="O19" s="26">
        <v>1317.4449818783958</v>
      </c>
    </row>
    <row r="20" spans="1:22" ht="15.5" x14ac:dyDescent="0.35">
      <c r="A20" s="55" t="s">
        <v>66</v>
      </c>
      <c r="B20" s="26"/>
      <c r="C20" s="26"/>
      <c r="D20" s="26"/>
      <c r="E20" s="26">
        <f>E17*$N$2+E18+E19</f>
        <v>257.97927196714761</v>
      </c>
      <c r="F20" s="26">
        <f t="shared" ref="F20:O20" si="0">F17*$N$2+F18+F19</f>
        <v>253.2694145791898</v>
      </c>
      <c r="G20" s="26">
        <f t="shared" si="0"/>
        <v>36.351198524301957</v>
      </c>
      <c r="H20" s="26">
        <f t="shared" si="0"/>
        <v>0.77492323595304669</v>
      </c>
      <c r="I20" s="26">
        <f t="shared" si="0"/>
        <v>67.953719687162973</v>
      </c>
      <c r="J20" s="26">
        <f t="shared" si="0"/>
        <v>1272.8226375953213</v>
      </c>
      <c r="K20" s="26">
        <f t="shared" si="0"/>
        <v>290.60380364220907</v>
      </c>
      <c r="L20" s="26">
        <f t="shared" si="0"/>
        <v>24.477304795329481</v>
      </c>
      <c r="M20" s="26">
        <f t="shared" si="0"/>
        <v>0.18472694980284216</v>
      </c>
      <c r="N20" s="26">
        <f t="shared" si="0"/>
        <v>70.784788572123759</v>
      </c>
      <c r="O20" s="26">
        <f t="shared" si="0"/>
        <v>2275.2017895485419</v>
      </c>
      <c r="P20" s="3">
        <f t="shared" ref="P20" si="1">SUM(E20:N20)</f>
        <v>2275.2017895485424</v>
      </c>
    </row>
    <row r="21" spans="1:22" ht="15.5" x14ac:dyDescent="0.35">
      <c r="A21" s="55" t="s">
        <v>67</v>
      </c>
      <c r="B21" s="26"/>
      <c r="C21" s="26"/>
      <c r="D21" s="26"/>
      <c r="E21" s="26">
        <v>103.49294433178382</v>
      </c>
      <c r="F21" s="26">
        <v>19.966184278993904</v>
      </c>
      <c r="G21" s="26">
        <v>7.3893473242157999</v>
      </c>
      <c r="H21" s="26">
        <v>0.65135174418117414</v>
      </c>
      <c r="I21" s="26">
        <v>14.061305303590371</v>
      </c>
      <c r="J21" s="26">
        <v>573.45462761661179</v>
      </c>
      <c r="K21" s="26">
        <v>74.430435016845522</v>
      </c>
      <c r="L21" s="26">
        <v>0.88184998787825852</v>
      </c>
      <c r="M21" s="26">
        <v>0</v>
      </c>
      <c r="N21" s="26">
        <v>0</v>
      </c>
      <c r="O21" s="26">
        <v>794.32804560410068</v>
      </c>
      <c r="T21">
        <v>12</v>
      </c>
      <c r="U21">
        <v>270</v>
      </c>
      <c r="V21">
        <f>+T21*U21</f>
        <v>3240</v>
      </c>
    </row>
    <row r="22" spans="1:22" ht="15.5" x14ac:dyDescent="0.35">
      <c r="A22" s="55" t="s">
        <v>68</v>
      </c>
      <c r="B22" s="26"/>
      <c r="C22" s="26"/>
      <c r="D22" s="26"/>
      <c r="E22" s="26">
        <v>140.21554420141942</v>
      </c>
      <c r="F22" s="26">
        <v>220.56423070094266</v>
      </c>
      <c r="G22" s="26">
        <v>28.70671599655207</v>
      </c>
      <c r="H22" s="26">
        <v>0.1235688455335706</v>
      </c>
      <c r="I22" s="26">
        <v>52.195396589934163</v>
      </c>
      <c r="J22" s="26">
        <v>485.33352542560544</v>
      </c>
      <c r="K22" s="26">
        <v>183.03118107963272</v>
      </c>
      <c r="L22" s="26">
        <v>20.469889128381581</v>
      </c>
      <c r="M22" s="26">
        <v>0.1409979205413788</v>
      </c>
      <c r="N22" s="26">
        <v>0</v>
      </c>
      <c r="O22" s="26">
        <v>1130.7810498885428</v>
      </c>
    </row>
    <row r="23" spans="1:22" ht="15.5" x14ac:dyDescent="0.35">
      <c r="A23" s="55" t="s">
        <v>86</v>
      </c>
      <c r="B23" s="26"/>
      <c r="C23" s="26"/>
      <c r="D23" s="26"/>
      <c r="E23" s="26">
        <v>10.277198395562296</v>
      </c>
      <c r="F23" s="26">
        <v>4.2672507265510502</v>
      </c>
      <c r="G23" s="26">
        <v>0.25513977439272917</v>
      </c>
      <c r="H23" s="26">
        <v>0</v>
      </c>
      <c r="I23" s="26">
        <v>1.5377819327884983</v>
      </c>
      <c r="J23" s="26">
        <v>176.15338503066044</v>
      </c>
      <c r="K23" s="26">
        <v>18.086895710150028</v>
      </c>
      <c r="L23" s="26">
        <v>0.23732207814001963</v>
      </c>
      <c r="M23" s="26">
        <v>0</v>
      </c>
      <c r="N23" s="26">
        <v>0</v>
      </c>
      <c r="O23" s="26">
        <v>210.81497364824506</v>
      </c>
    </row>
    <row r="24" spans="1:22" ht="15.5" x14ac:dyDescent="0.35">
      <c r="A24" s="57" t="s">
        <v>87</v>
      </c>
      <c r="B24" s="27"/>
      <c r="C24" s="27"/>
      <c r="D24" s="27"/>
      <c r="E24" s="27">
        <v>11.754033191274365</v>
      </c>
      <c r="F24" s="27">
        <v>14.019225561893677</v>
      </c>
      <c r="G24" s="27">
        <v>0</v>
      </c>
      <c r="H24" s="27">
        <v>0</v>
      </c>
      <c r="I24" s="27">
        <v>41.617552610376855</v>
      </c>
      <c r="J24" s="27">
        <v>16.641142577587786</v>
      </c>
      <c r="K24" s="27">
        <v>22.13241737662133</v>
      </c>
      <c r="L24" s="27">
        <v>0</v>
      </c>
      <c r="M24" s="27">
        <v>0</v>
      </c>
      <c r="N24" s="27">
        <v>17.104035989298353</v>
      </c>
      <c r="O24" s="27">
        <v>16.674136848373504</v>
      </c>
    </row>
    <row r="25" spans="1:22" ht="15.5" x14ac:dyDescent="0.35">
      <c r="A25" s="22" t="s">
        <v>88</v>
      </c>
      <c r="B25" s="24"/>
      <c r="C25" s="24"/>
      <c r="D25" s="24"/>
      <c r="E25" s="53">
        <v>133.67296987647003</v>
      </c>
      <c r="F25" s="53">
        <v>155.16816890240287</v>
      </c>
      <c r="G25" s="53">
        <v>11.811312467336549</v>
      </c>
      <c r="H25" s="53">
        <v>0.21753071182828426</v>
      </c>
      <c r="I25" s="53">
        <v>35.955461294559221</v>
      </c>
      <c r="J25" s="53">
        <v>548.51891507334403</v>
      </c>
      <c r="K25" s="53">
        <v>146.51010414206507</v>
      </c>
      <c r="L25" s="53">
        <v>6.7614791268824606</v>
      </c>
      <c r="M25" s="26">
        <v>0</v>
      </c>
      <c r="N25" s="26">
        <v>27.247307651935209</v>
      </c>
      <c r="O25" s="26">
        <v>1065.8632492468237</v>
      </c>
    </row>
    <row r="26" spans="1:22" ht="15.5" x14ac:dyDescent="0.35">
      <c r="A26" s="22" t="s">
        <v>89</v>
      </c>
      <c r="B26" s="24"/>
      <c r="C26" s="24"/>
      <c r="D26" s="24"/>
      <c r="E26" s="53">
        <v>18.507018315343029</v>
      </c>
      <c r="F26" s="53">
        <v>23.260955378044819</v>
      </c>
      <c r="G26" s="53">
        <v>0</v>
      </c>
      <c r="H26" s="53">
        <v>0</v>
      </c>
      <c r="I26" s="53">
        <v>15.242369857402149</v>
      </c>
      <c r="J26" s="53">
        <v>119.0995606600567</v>
      </c>
      <c r="K26" s="53">
        <v>37.225675213918841</v>
      </c>
      <c r="L26" s="53">
        <v>0</v>
      </c>
      <c r="M26" s="53">
        <v>0</v>
      </c>
      <c r="N26" s="53">
        <v>6.3369997556677067</v>
      </c>
      <c r="O26" s="26">
        <v>219.67257918043325</v>
      </c>
    </row>
    <row r="27" spans="1:22" ht="15.5" x14ac:dyDescent="0.35">
      <c r="A27" s="22" t="s">
        <v>90</v>
      </c>
      <c r="B27" s="24"/>
      <c r="C27" s="24"/>
      <c r="D27" s="24"/>
      <c r="E27" s="26">
        <v>138.94547491975996</v>
      </c>
      <c r="F27" s="26">
        <v>142.66087300933432</v>
      </c>
      <c r="G27" s="26">
        <v>27.022600794163701</v>
      </c>
      <c r="H27" s="26">
        <v>0.23031051196667807</v>
      </c>
      <c r="I27" s="26">
        <v>21.382488889341264</v>
      </c>
      <c r="J27" s="26">
        <v>596.5938486402124</v>
      </c>
      <c r="K27" s="26">
        <v>130.96957693797964</v>
      </c>
      <c r="L27" s="26">
        <v>9.1484371593080205</v>
      </c>
      <c r="M27" s="26">
        <v>0.10605806882944877</v>
      </c>
      <c r="N27" s="26"/>
      <c r="O27" s="26">
        <v>1067.0596689308954</v>
      </c>
    </row>
    <row r="28" spans="1:22" ht="15.5" x14ac:dyDescent="0.35">
      <c r="A28" s="55" t="s">
        <v>91</v>
      </c>
      <c r="B28" s="26"/>
      <c r="C28" s="26"/>
      <c r="D28" s="26"/>
      <c r="E28" s="58">
        <v>67.8</v>
      </c>
      <c r="F28" s="26">
        <v>33.799999999999997</v>
      </c>
      <c r="G28" s="26">
        <v>0</v>
      </c>
      <c r="H28" s="26">
        <v>0</v>
      </c>
      <c r="I28" s="26">
        <v>17.899999999999999</v>
      </c>
      <c r="J28" s="26">
        <v>257.7</v>
      </c>
      <c r="K28" s="26">
        <v>5.9</v>
      </c>
      <c r="L28" s="26">
        <v>2.2999999999999998</v>
      </c>
      <c r="M28" s="26">
        <v>0</v>
      </c>
      <c r="N28" s="26">
        <v>2.8</v>
      </c>
      <c r="O28" s="26">
        <v>388.2</v>
      </c>
    </row>
    <row r="29" spans="1:22" ht="15.5" x14ac:dyDescent="0.35">
      <c r="A29" s="22" t="s">
        <v>92</v>
      </c>
      <c r="B29" s="24"/>
      <c r="C29" s="24"/>
      <c r="D29" s="24"/>
      <c r="E29" s="59">
        <v>0</v>
      </c>
      <c r="F29" s="59">
        <v>0</v>
      </c>
      <c r="G29" s="59">
        <v>0</v>
      </c>
      <c r="H29" s="59">
        <v>0</v>
      </c>
      <c r="I29" s="59">
        <v>0</v>
      </c>
      <c r="J29" s="59">
        <v>0</v>
      </c>
      <c r="K29" s="59">
        <v>0</v>
      </c>
      <c r="L29" s="59">
        <v>0</v>
      </c>
      <c r="M29" s="59">
        <v>0</v>
      </c>
      <c r="N29" s="59">
        <v>0</v>
      </c>
      <c r="O29" s="26">
        <v>0</v>
      </c>
    </row>
    <row r="30" spans="1:22" ht="15.5" x14ac:dyDescent="0.35">
      <c r="A30" s="4"/>
      <c r="E30" s="9"/>
      <c r="F30" s="9"/>
      <c r="G30" s="9"/>
      <c r="H30" s="9"/>
      <c r="I30" s="9"/>
      <c r="J30" s="9"/>
      <c r="K30" s="9"/>
      <c r="L30" s="9"/>
      <c r="M30" s="9"/>
      <c r="N30" s="9"/>
    </row>
    <row r="31" spans="1:22" ht="15.5" x14ac:dyDescent="0.35">
      <c r="A31" s="4" t="s">
        <v>93</v>
      </c>
      <c r="E31" s="4"/>
      <c r="F31" s="4"/>
    </row>
    <row r="32" spans="1:22" ht="15.5" x14ac:dyDescent="0.35">
      <c r="A32" s="4" t="s">
        <v>251</v>
      </c>
      <c r="E32" t="s">
        <v>95</v>
      </c>
      <c r="G32" t="s">
        <v>95</v>
      </c>
      <c r="I32" t="s">
        <v>95</v>
      </c>
      <c r="K32" t="s">
        <v>95</v>
      </c>
      <c r="M32" t="s">
        <v>95</v>
      </c>
      <c r="O32" t="s">
        <v>95</v>
      </c>
      <c r="Q32" t="s">
        <v>95</v>
      </c>
      <c r="S32" t="s">
        <v>95</v>
      </c>
    </row>
    <row r="33" spans="1:39" ht="23.5" x14ac:dyDescent="0.55000000000000004">
      <c r="A33" s="14" t="s">
        <v>64</v>
      </c>
      <c r="E33" s="4" t="s">
        <v>72</v>
      </c>
      <c r="F33" s="4"/>
      <c r="G33" s="4" t="s">
        <v>73</v>
      </c>
      <c r="H33" s="4"/>
      <c r="I33" s="4" t="s">
        <v>80</v>
      </c>
      <c r="J33" s="4"/>
      <c r="K33" s="4" t="s">
        <v>75</v>
      </c>
      <c r="L33" s="4"/>
      <c r="M33" s="4" t="s">
        <v>76</v>
      </c>
      <c r="N33" s="4"/>
      <c r="O33" s="4" t="s">
        <v>77</v>
      </c>
      <c r="P33" s="4"/>
      <c r="Q33" s="4" t="s">
        <v>78</v>
      </c>
      <c r="R33" s="4"/>
      <c r="S33" s="4" t="s">
        <v>79</v>
      </c>
      <c r="T33" s="4"/>
      <c r="U33" s="4" t="s">
        <v>81</v>
      </c>
      <c r="V33" s="4"/>
      <c r="W33" s="4" t="s">
        <v>9</v>
      </c>
      <c r="X33" s="4" t="s">
        <v>10</v>
      </c>
      <c r="AB33" s="4" t="s">
        <v>0</v>
      </c>
      <c r="AC33" s="4" t="s">
        <v>1</v>
      </c>
      <c r="AD33" s="4" t="s">
        <v>2</v>
      </c>
      <c r="AE33" s="4" t="s">
        <v>3</v>
      </c>
      <c r="AF33" s="4" t="s">
        <v>4</v>
      </c>
      <c r="AG33" s="4" t="s">
        <v>5</v>
      </c>
      <c r="AH33" s="4" t="s">
        <v>6</v>
      </c>
      <c r="AI33" s="4" t="s">
        <v>79</v>
      </c>
      <c r="AJ33" s="4" t="s">
        <v>81</v>
      </c>
      <c r="AK33" s="4" t="s">
        <v>9</v>
      </c>
      <c r="AL33" s="4" t="s">
        <v>10</v>
      </c>
    </row>
    <row r="34" spans="1:39" ht="23.5" x14ac:dyDescent="0.55000000000000004">
      <c r="A34" s="14" t="s">
        <v>96</v>
      </c>
      <c r="E34" s="9">
        <f>+E15</f>
        <v>10522.281999999999</v>
      </c>
      <c r="F34" s="9"/>
      <c r="G34" s="9">
        <f>+F15</f>
        <v>3592.8620000000001</v>
      </c>
      <c r="H34" s="9"/>
      <c r="I34" s="10">
        <f>+G15</f>
        <v>6022.3</v>
      </c>
      <c r="J34" s="9"/>
      <c r="K34" s="10">
        <f>+H15</f>
        <v>98.98</v>
      </c>
      <c r="L34" s="9"/>
      <c r="M34" s="9">
        <f>+I15</f>
        <v>1036.72</v>
      </c>
      <c r="N34" s="9"/>
      <c r="O34" s="9">
        <f>+J15</f>
        <v>1153.7</v>
      </c>
      <c r="P34" s="9"/>
      <c r="Q34" s="9">
        <f>+K15</f>
        <v>430.8</v>
      </c>
      <c r="R34" s="9"/>
      <c r="S34" s="9">
        <f>+L15</f>
        <v>492.512</v>
      </c>
      <c r="T34" s="9"/>
      <c r="U34" s="9">
        <f>+M15</f>
        <v>0</v>
      </c>
      <c r="V34" s="9"/>
      <c r="W34" s="9">
        <f>+N15</f>
        <v>0</v>
      </c>
      <c r="X34">
        <f>SUM(E34:U34)</f>
        <v>23350.155999999999</v>
      </c>
      <c r="Y34" t="s">
        <v>97</v>
      </c>
      <c r="AA34" t="s">
        <v>98</v>
      </c>
      <c r="AB34" s="3">
        <f t="shared" ref="AB34:AB52" si="2">+E34</f>
        <v>10522.281999999999</v>
      </c>
      <c r="AC34" s="2">
        <f t="shared" ref="AC34:AC52" si="3">+G34</f>
        <v>3592.8620000000001</v>
      </c>
      <c r="AD34" s="3">
        <f t="shared" ref="AD34:AD52" si="4">+I34</f>
        <v>6022.3</v>
      </c>
      <c r="AE34" s="3">
        <f t="shared" ref="AE34:AE52" si="5">+K34</f>
        <v>98.98</v>
      </c>
      <c r="AF34" s="3">
        <f t="shared" ref="AF34:AF52" si="6">+M34</f>
        <v>1036.72</v>
      </c>
      <c r="AG34" s="3">
        <f t="shared" ref="AG34:AG52" si="7">+O34</f>
        <v>1153.7</v>
      </c>
      <c r="AH34" s="3">
        <f t="shared" ref="AH34:AH52" si="8">+Q34</f>
        <v>430.8</v>
      </c>
      <c r="AI34" s="2">
        <f t="shared" ref="AI34:AI52" si="9">+S34</f>
        <v>492.512</v>
      </c>
      <c r="AJ34">
        <f t="shared" ref="AJ34:AJ52" si="10">+U34</f>
        <v>0</v>
      </c>
      <c r="AK34">
        <f t="shared" ref="AK34:AK52" si="11">+W34</f>
        <v>0</v>
      </c>
      <c r="AL34" s="3">
        <f>SUM(AB34:AK34)</f>
        <v>23350.155999999999</v>
      </c>
      <c r="AM34" t="s">
        <v>98</v>
      </c>
    </row>
    <row r="35" spans="1:39" ht="23.5" x14ac:dyDescent="0.55000000000000004">
      <c r="A35" s="14" t="s">
        <v>99</v>
      </c>
      <c r="E35" s="15">
        <f>+E34/E36</f>
        <v>0.75228859925453861</v>
      </c>
      <c r="F35" s="15"/>
      <c r="G35" s="15">
        <f>+G34/G36</f>
        <v>0.51724759863568515</v>
      </c>
      <c r="H35" s="15"/>
      <c r="I35" s="15">
        <f>+I34/I36</f>
        <v>2.5816308016829739</v>
      </c>
      <c r="J35" s="15"/>
      <c r="K35" s="15">
        <f>+K34/K36</f>
        <v>0.35556518829085021</v>
      </c>
      <c r="L35" s="15"/>
      <c r="M35" s="15">
        <f>+M34/M36</f>
        <v>0.78587981344658686</v>
      </c>
      <c r="N35" s="15"/>
      <c r="O35" s="15">
        <f>+O34/O36</f>
        <v>8.7484057483768526E-3</v>
      </c>
      <c r="P35" s="15"/>
      <c r="Q35" s="15">
        <f>+Q34/Q36</f>
        <v>1.7513839241786018E-2</v>
      </c>
      <c r="R35" s="15"/>
      <c r="S35" s="15">
        <f>+S34/S36</f>
        <v>0.18051718970947847</v>
      </c>
      <c r="T35" s="15"/>
      <c r="U35" s="15">
        <f>+U34/U36</f>
        <v>0</v>
      </c>
      <c r="V35" s="15"/>
      <c r="W35" s="15">
        <f>+W34/W36</f>
        <v>0</v>
      </c>
      <c r="X35" s="4"/>
      <c r="AA35" t="s">
        <v>100</v>
      </c>
      <c r="AB35" s="1">
        <f t="shared" si="2"/>
        <v>0.75228859925453861</v>
      </c>
      <c r="AC35" s="1">
        <f t="shared" si="3"/>
        <v>0.51724759863568515</v>
      </c>
      <c r="AD35" s="1">
        <f t="shared" si="4"/>
        <v>2.5816308016829739</v>
      </c>
      <c r="AE35" s="1">
        <f t="shared" si="5"/>
        <v>0.35556518829085021</v>
      </c>
      <c r="AF35" s="1">
        <f t="shared" si="6"/>
        <v>0.78587981344658686</v>
      </c>
      <c r="AG35" s="1">
        <f t="shared" si="7"/>
        <v>8.7484057483768526E-3</v>
      </c>
      <c r="AH35" s="1">
        <f t="shared" si="8"/>
        <v>1.7513839241786018E-2</v>
      </c>
      <c r="AI35" s="1">
        <f t="shared" si="9"/>
        <v>0.18051718970947847</v>
      </c>
      <c r="AJ35" s="1">
        <f t="shared" si="10"/>
        <v>0</v>
      </c>
      <c r="AK35" s="1">
        <f t="shared" si="11"/>
        <v>0</v>
      </c>
      <c r="AL35" s="1">
        <f>+AL34/AL36</f>
        <v>0.1248633793302006</v>
      </c>
      <c r="AM35" t="s">
        <v>100</v>
      </c>
    </row>
    <row r="36" spans="1:39" ht="23.5" x14ac:dyDescent="0.55000000000000004">
      <c r="A36" s="14" t="s">
        <v>101</v>
      </c>
      <c r="E36" s="11">
        <f>+E37+E42</f>
        <v>13987.028396318632</v>
      </c>
      <c r="F36" s="11"/>
      <c r="G36" s="11">
        <f>+G37+G42</f>
        <v>6946.1163463623416</v>
      </c>
      <c r="H36" s="11"/>
      <c r="I36" s="11">
        <f>+I37+I42</f>
        <v>2332.7502894968725</v>
      </c>
      <c r="J36" s="11"/>
      <c r="K36" s="11">
        <f>+K37+K42</f>
        <v>278.37370828056135</v>
      </c>
      <c r="L36" s="11"/>
      <c r="M36" s="11">
        <f>+M37+M42</f>
        <v>1319.1839035199519</v>
      </c>
      <c r="N36" s="11"/>
      <c r="O36" s="11">
        <f>+O37+O42</f>
        <v>131875.45630403041</v>
      </c>
      <c r="P36" s="11"/>
      <c r="Q36" s="11">
        <f>+Q37+Q42</f>
        <v>24597.690663515994</v>
      </c>
      <c r="R36" s="11"/>
      <c r="S36" s="11">
        <f>+S37+S42</f>
        <v>2728.3385077766893</v>
      </c>
      <c r="T36" s="11"/>
      <c r="U36" s="11">
        <f>+U37+U42</f>
        <v>155.04565945856174</v>
      </c>
      <c r="V36" s="11"/>
      <c r="W36" s="11">
        <f>+W37+W42</f>
        <v>2785.6549061471496</v>
      </c>
      <c r="X36" s="11">
        <f>+W36+U36+S36+Q36+O36+M36+K36+I36+G36+E36</f>
        <v>187005.63868490717</v>
      </c>
      <c r="AA36" t="s">
        <v>101</v>
      </c>
      <c r="AB36" s="3">
        <f t="shared" si="2"/>
        <v>13987.028396318632</v>
      </c>
      <c r="AC36" s="3">
        <f t="shared" si="3"/>
        <v>6946.1163463623416</v>
      </c>
      <c r="AD36" s="3">
        <f t="shared" si="4"/>
        <v>2332.7502894968725</v>
      </c>
      <c r="AE36" s="3">
        <f t="shared" si="5"/>
        <v>278.37370828056135</v>
      </c>
      <c r="AF36" s="3">
        <f t="shared" si="6"/>
        <v>1319.1839035199519</v>
      </c>
      <c r="AG36" s="3">
        <f t="shared" si="7"/>
        <v>131875.45630403041</v>
      </c>
      <c r="AH36" s="3">
        <f t="shared" si="8"/>
        <v>24597.690663515994</v>
      </c>
      <c r="AI36" s="3">
        <f t="shared" si="9"/>
        <v>2728.3385077766893</v>
      </c>
      <c r="AJ36" s="3">
        <f t="shared" si="10"/>
        <v>155.04565945856174</v>
      </c>
      <c r="AK36" s="3">
        <f t="shared" si="11"/>
        <v>2785.6549061471496</v>
      </c>
      <c r="AL36" s="3">
        <f>SUM(AB36:AK36)</f>
        <v>187005.63868490717</v>
      </c>
      <c r="AM36" t="s">
        <v>101</v>
      </c>
    </row>
    <row r="37" spans="1:39" ht="15.5" x14ac:dyDescent="0.35">
      <c r="A37" s="4" t="s">
        <v>65</v>
      </c>
      <c r="E37" s="3">
        <f>+E16</f>
        <v>13729.049124351484</v>
      </c>
      <c r="F37" s="3"/>
      <c r="G37" s="3">
        <f>+F16</f>
        <v>6692.8469317831514</v>
      </c>
      <c r="H37" s="3"/>
      <c r="I37" s="3">
        <f>+G16</f>
        <v>2296.3990909725703</v>
      </c>
      <c r="J37" s="3"/>
      <c r="K37" s="3">
        <f>+H16</f>
        <v>277.59878504460829</v>
      </c>
      <c r="L37" s="3"/>
      <c r="M37" s="3">
        <f>+I16</f>
        <v>1251.230183832789</v>
      </c>
      <c r="N37" s="3"/>
      <c r="O37" s="3">
        <f>+J16</f>
        <v>130602.6336664351</v>
      </c>
      <c r="P37" s="3"/>
      <c r="Q37" s="3">
        <f>+K16</f>
        <v>24307.086859873783</v>
      </c>
      <c r="R37" s="3"/>
      <c r="S37" s="3">
        <f>+L16</f>
        <v>2703.8612029813598</v>
      </c>
      <c r="T37" s="3"/>
      <c r="U37" s="3">
        <f>+M16</f>
        <v>154.86093250875891</v>
      </c>
      <c r="V37" s="3"/>
      <c r="W37" s="3">
        <f>+N16</f>
        <v>2714.8701175750257</v>
      </c>
      <c r="X37" s="11">
        <f>+W37+U37+S37+Q37+O37+M37+K37+I37+G37+E37</f>
        <v>184730.43689535861</v>
      </c>
      <c r="AA37" s="4" t="s">
        <v>65</v>
      </c>
      <c r="AB37" s="3">
        <f t="shared" si="2"/>
        <v>13729.049124351484</v>
      </c>
      <c r="AC37" s="3">
        <f t="shared" si="3"/>
        <v>6692.8469317831514</v>
      </c>
      <c r="AD37" s="3">
        <f t="shared" si="4"/>
        <v>2296.3990909725703</v>
      </c>
      <c r="AE37" s="3">
        <f t="shared" si="5"/>
        <v>277.59878504460829</v>
      </c>
      <c r="AF37" s="3">
        <f t="shared" si="6"/>
        <v>1251.230183832789</v>
      </c>
      <c r="AG37" s="3">
        <f t="shared" si="7"/>
        <v>130602.6336664351</v>
      </c>
      <c r="AH37" s="3">
        <f t="shared" si="8"/>
        <v>24307.086859873783</v>
      </c>
      <c r="AI37" s="3">
        <f t="shared" si="9"/>
        <v>2703.8612029813598</v>
      </c>
      <c r="AJ37" s="3">
        <f t="shared" si="10"/>
        <v>154.86093250875891</v>
      </c>
      <c r="AK37" s="3">
        <f t="shared" si="11"/>
        <v>2714.8701175750257</v>
      </c>
      <c r="AL37" s="3">
        <f>SUM(AB37:AK37)</f>
        <v>184730.43689535861</v>
      </c>
      <c r="AM37" s="4" t="s">
        <v>65</v>
      </c>
    </row>
    <row r="38" spans="1:39" ht="15.5" x14ac:dyDescent="0.35">
      <c r="A38" s="4" t="s">
        <v>102</v>
      </c>
      <c r="E38" s="16">
        <f>+E37/E36</f>
        <v>0.98155581981694928</v>
      </c>
      <c r="G38" s="16">
        <f>+G37/G36</f>
        <v>0.96353798267260138</v>
      </c>
      <c r="I38" s="16">
        <f>+I37/I36</f>
        <v>0.9844170211068145</v>
      </c>
      <c r="K38" s="16">
        <f>+K37/K36</f>
        <v>0.99721624847138213</v>
      </c>
      <c r="M38" s="16">
        <f>+M37/M36</f>
        <v>0.94848806181924794</v>
      </c>
      <c r="O38" s="16">
        <f>+O37/O36</f>
        <v>0.99034829775556643</v>
      </c>
      <c r="Q38" s="16">
        <f>+Q37/Q36</f>
        <v>0.98818572818003425</v>
      </c>
      <c r="S38" s="16">
        <f>+S37/S36</f>
        <v>0.99102849418224281</v>
      </c>
      <c r="U38" s="16">
        <f>+U37/U36</f>
        <v>0.99880856419684416</v>
      </c>
      <c r="W38" s="16">
        <f>+W37/W36</f>
        <v>0.9745895342542531</v>
      </c>
      <c r="X38" s="16">
        <f>+X37/X36</f>
        <v>0.98783351237134542</v>
      </c>
      <c r="AA38" s="4" t="s">
        <v>102</v>
      </c>
      <c r="AB38" s="17">
        <f t="shared" si="2"/>
        <v>0.98155581981694928</v>
      </c>
      <c r="AC38" s="17">
        <f t="shared" si="3"/>
        <v>0.96353798267260138</v>
      </c>
      <c r="AD38" s="16">
        <f t="shared" si="4"/>
        <v>0.9844170211068145</v>
      </c>
      <c r="AE38" s="16">
        <f t="shared" si="5"/>
        <v>0.99721624847138213</v>
      </c>
      <c r="AF38" s="17">
        <f t="shared" si="6"/>
        <v>0.94848806181924794</v>
      </c>
      <c r="AG38" s="17">
        <f t="shared" si="7"/>
        <v>0.99034829775556643</v>
      </c>
      <c r="AH38" s="17">
        <f t="shared" si="8"/>
        <v>0.98818572818003425</v>
      </c>
      <c r="AI38" s="17">
        <f t="shared" si="9"/>
        <v>0.99102849418224281</v>
      </c>
      <c r="AJ38" s="17">
        <f t="shared" si="10"/>
        <v>0.99880856419684416</v>
      </c>
      <c r="AK38" s="17">
        <f t="shared" si="11"/>
        <v>0.9745895342542531</v>
      </c>
      <c r="AL38" s="17">
        <f>+X38</f>
        <v>0.98783351237134542</v>
      </c>
      <c r="AM38" s="4" t="s">
        <v>102</v>
      </c>
    </row>
    <row r="39" spans="1:39" ht="15.5" x14ac:dyDescent="0.35">
      <c r="A39" s="5" t="s">
        <v>104</v>
      </c>
      <c r="E39" s="3">
        <f>+E17</f>
        <v>109.04624410924252</v>
      </c>
      <c r="F39" s="3"/>
      <c r="G39" s="3">
        <f>+F17</f>
        <v>94.585790574310337</v>
      </c>
      <c r="H39" s="3"/>
      <c r="I39" s="3">
        <f>+G17</f>
        <v>11.482513193760706</v>
      </c>
      <c r="J39" s="3"/>
      <c r="K39" s="3">
        <f>+H17</f>
        <v>2.0377959991019257</v>
      </c>
      <c r="L39" s="3"/>
      <c r="M39" s="3">
        <f>+I17</f>
        <v>36.139467011466898</v>
      </c>
      <c r="N39" s="3"/>
      <c r="O39" s="3">
        <f>+J17</f>
        <v>684.37983898742095</v>
      </c>
      <c r="P39" s="3"/>
      <c r="Q39" s="3">
        <f>+K17</f>
        <v>139.08438380013695</v>
      </c>
      <c r="R39" s="3"/>
      <c r="S39" s="3">
        <f>+L17</f>
        <v>15.825488510143405</v>
      </c>
      <c r="T39" s="3"/>
      <c r="U39" s="3">
        <f>+M17</f>
        <v>0.50639492744961179</v>
      </c>
      <c r="V39" s="3"/>
      <c r="W39" s="3">
        <f>+N17</f>
        <v>37.01491266947076</v>
      </c>
      <c r="X39" s="11">
        <f>+W39+U39+S39+Q39+O39+M39+K39+I39+G39+E39</f>
        <v>1130.1028297825039</v>
      </c>
      <c r="AA39" s="5" t="s">
        <v>104</v>
      </c>
      <c r="AB39" s="3">
        <f t="shared" si="2"/>
        <v>109.04624410924252</v>
      </c>
      <c r="AC39" s="3">
        <f t="shared" si="3"/>
        <v>94.585790574310337</v>
      </c>
      <c r="AD39" s="3">
        <f t="shared" si="4"/>
        <v>11.482513193760706</v>
      </c>
      <c r="AE39" s="3">
        <f t="shared" si="5"/>
        <v>2.0377959991019257</v>
      </c>
      <c r="AF39" s="3">
        <f t="shared" si="6"/>
        <v>36.139467011466898</v>
      </c>
      <c r="AG39" s="3">
        <f t="shared" si="7"/>
        <v>684.37983898742095</v>
      </c>
      <c r="AH39" s="3">
        <f t="shared" si="8"/>
        <v>139.08438380013695</v>
      </c>
      <c r="AI39" s="3">
        <f t="shared" si="9"/>
        <v>15.825488510143405</v>
      </c>
      <c r="AJ39" s="3">
        <f t="shared" si="10"/>
        <v>0.50639492744961179</v>
      </c>
      <c r="AK39" s="3">
        <f t="shared" si="11"/>
        <v>37.01491266947076</v>
      </c>
      <c r="AL39" s="3">
        <f>SUM(AB39:AK39)</f>
        <v>1130.1028297825042</v>
      </c>
      <c r="AM39" s="5" t="s">
        <v>104</v>
      </c>
    </row>
    <row r="40" spans="1:39" ht="15.5" x14ac:dyDescent="0.35">
      <c r="A40" s="18" t="s">
        <v>84</v>
      </c>
      <c r="E40" s="3">
        <f>+E18</f>
        <v>100.5267787320446</v>
      </c>
      <c r="F40" s="3"/>
      <c r="G40" s="3">
        <f>+F18</f>
        <v>87.347586191810663</v>
      </c>
      <c r="H40" s="3"/>
      <c r="I40" s="3">
        <f>+G18</f>
        <v>9.3285977301382541</v>
      </c>
      <c r="J40" s="3"/>
      <c r="K40" s="3">
        <f>+H18</f>
        <v>0.54461272398636862</v>
      </c>
      <c r="L40" s="3"/>
      <c r="M40" s="3">
        <f>+I18</f>
        <v>31.32886094041956</v>
      </c>
      <c r="N40" s="3"/>
      <c r="O40" s="3">
        <f>+J18</f>
        <v>557.12922829505226</v>
      </c>
      <c r="P40" s="3"/>
      <c r="Q40" s="3">
        <f>+K18</f>
        <v>122.4085514903106</v>
      </c>
      <c r="R40" s="3"/>
      <c r="S40" s="3">
        <f>+L18</f>
        <v>15.32886763602146</v>
      </c>
      <c r="T40" s="3"/>
      <c r="U40" s="3">
        <f>+M18</f>
        <v>7.8668880973393404E-2</v>
      </c>
      <c r="V40" s="3"/>
      <c r="W40" s="3">
        <f>+N18</f>
        <v>33.735055049388897</v>
      </c>
      <c r="X40" s="11">
        <f>+W40+U40+S40+Q40+O40+M40+K40+I40+G40+E40</f>
        <v>957.75680767014592</v>
      </c>
      <c r="AA40" s="5" t="s">
        <v>84</v>
      </c>
      <c r="AB40" s="3">
        <f t="shared" si="2"/>
        <v>100.5267787320446</v>
      </c>
      <c r="AC40" s="3">
        <f t="shared" si="3"/>
        <v>87.347586191810663</v>
      </c>
      <c r="AD40" s="3">
        <f t="shared" si="4"/>
        <v>9.3285977301382541</v>
      </c>
      <c r="AE40" s="3">
        <f t="shared" si="5"/>
        <v>0.54461272398636862</v>
      </c>
      <c r="AF40" s="3">
        <f t="shared" si="6"/>
        <v>31.32886094041956</v>
      </c>
      <c r="AG40" s="3">
        <f t="shared" si="7"/>
        <v>557.12922829505226</v>
      </c>
      <c r="AH40" s="3">
        <f t="shared" si="8"/>
        <v>122.4085514903106</v>
      </c>
      <c r="AI40" s="3">
        <f t="shared" si="9"/>
        <v>15.32886763602146</v>
      </c>
      <c r="AJ40" s="3">
        <f t="shared" si="10"/>
        <v>7.8668880973393404E-2</v>
      </c>
      <c r="AK40" s="3">
        <f t="shared" si="11"/>
        <v>33.735055049388897</v>
      </c>
      <c r="AL40" s="3">
        <f t="shared" ref="AL40:AL43" si="12">SUM(AB40:AK40)</f>
        <v>957.75680767014603</v>
      </c>
      <c r="AM40" s="5" t="s">
        <v>84</v>
      </c>
    </row>
    <row r="41" spans="1:39" ht="15.5" x14ac:dyDescent="0.35">
      <c r="A41" s="18" t="s">
        <v>85</v>
      </c>
      <c r="B41">
        <f>+E41/E42</f>
        <v>0.61033001618499716</v>
      </c>
      <c r="D41" s="3"/>
      <c r="E41" s="3">
        <f>+E19</f>
        <v>157.45249323510299</v>
      </c>
      <c r="F41" s="3"/>
      <c r="G41" s="3">
        <f>+F19</f>
        <v>165.92182838737915</v>
      </c>
      <c r="H41" s="3"/>
      <c r="I41" s="3">
        <f>+G19</f>
        <v>27.022600794163701</v>
      </c>
      <c r="J41" s="3"/>
      <c r="K41" s="3">
        <f>+H19</f>
        <v>0.23031051196667807</v>
      </c>
      <c r="L41" s="3"/>
      <c r="M41" s="3">
        <f>+I19</f>
        <v>36.624858746743413</v>
      </c>
      <c r="N41" s="3"/>
      <c r="O41" s="3">
        <f>+J19</f>
        <v>715.69340930026908</v>
      </c>
      <c r="P41" s="3"/>
      <c r="Q41" s="3">
        <f>+K19</f>
        <v>168.19525215189847</v>
      </c>
      <c r="R41" s="3"/>
      <c r="S41" s="3">
        <f>+L19</f>
        <v>9.1484371593080205</v>
      </c>
      <c r="T41" s="3"/>
      <c r="U41" s="3">
        <f>+M19</f>
        <v>0.10605806882944877</v>
      </c>
      <c r="V41" s="3"/>
      <c r="W41" s="3">
        <f>+N19</f>
        <v>37.049733522734861</v>
      </c>
      <c r="X41" s="11">
        <f>+W41+U41+S41+Q41+O41+M41+K41+I41+G41+E41</f>
        <v>1317.4449818783958</v>
      </c>
      <c r="Y41" s="3">
        <f>SUM(E41:W41)</f>
        <v>1317.444981878396</v>
      </c>
      <c r="Z41">
        <f>0.95*Y41</f>
        <v>1251.5727327844761</v>
      </c>
      <c r="AA41" s="5" t="s">
        <v>85</v>
      </c>
      <c r="AB41" s="3">
        <f t="shared" si="2"/>
        <v>157.45249323510299</v>
      </c>
      <c r="AC41" s="3">
        <f t="shared" si="3"/>
        <v>165.92182838737915</v>
      </c>
      <c r="AD41" s="3">
        <f t="shared" si="4"/>
        <v>27.022600794163701</v>
      </c>
      <c r="AE41" s="3">
        <f t="shared" si="5"/>
        <v>0.23031051196667807</v>
      </c>
      <c r="AF41" s="3">
        <f t="shared" si="6"/>
        <v>36.624858746743413</v>
      </c>
      <c r="AG41" s="3">
        <f t="shared" si="7"/>
        <v>715.69340930026908</v>
      </c>
      <c r="AH41" s="3">
        <f t="shared" si="8"/>
        <v>168.19525215189847</v>
      </c>
      <c r="AI41" s="3">
        <f t="shared" si="9"/>
        <v>9.1484371593080205</v>
      </c>
      <c r="AJ41" s="3">
        <f t="shared" si="10"/>
        <v>0.10605806882944877</v>
      </c>
      <c r="AK41" s="3">
        <f t="shared" si="11"/>
        <v>37.049733522734861</v>
      </c>
      <c r="AL41" s="3">
        <f t="shared" si="12"/>
        <v>1317.444981878396</v>
      </c>
      <c r="AM41" s="5" t="s">
        <v>85</v>
      </c>
    </row>
    <row r="42" spans="1:39" ht="15.5" x14ac:dyDescent="0.35">
      <c r="A42" s="4" t="s">
        <v>66</v>
      </c>
      <c r="D42" s="3"/>
      <c r="E42" s="19">
        <f>+E39*$N$2+E40+E41</f>
        <v>257.97927196714761</v>
      </c>
      <c r="F42" s="19"/>
      <c r="G42" s="19">
        <f>+G39*$N$2+G40+G41</f>
        <v>253.2694145791898</v>
      </c>
      <c r="H42" s="19"/>
      <c r="I42" s="19">
        <f>+I39*$N$2+I40+I41</f>
        <v>36.351198524301957</v>
      </c>
      <c r="J42" s="19"/>
      <c r="K42" s="19">
        <f>+K39*$N$2+K40+K41</f>
        <v>0.77492323595304669</v>
      </c>
      <c r="L42" s="19"/>
      <c r="M42" s="19">
        <f>+M39*$N$2+M40+M41</f>
        <v>67.953719687162973</v>
      </c>
      <c r="N42" s="19"/>
      <c r="O42" s="19">
        <f>+O39*$N$2+O40+O41</f>
        <v>1272.8226375953213</v>
      </c>
      <c r="P42" s="19"/>
      <c r="Q42" s="19">
        <f>+Q39*$N$2+Q40+Q41</f>
        <v>290.60380364220907</v>
      </c>
      <c r="R42" s="19"/>
      <c r="S42" s="19">
        <f>+S39*$N$2+S40+S41</f>
        <v>24.477304795329481</v>
      </c>
      <c r="T42" s="19"/>
      <c r="U42" s="19">
        <f>+U39*$N$2+U40+U41</f>
        <v>0.18472694980284216</v>
      </c>
      <c r="V42" s="19"/>
      <c r="W42" s="19">
        <f>+W39*$N$2+W40+W41</f>
        <v>70.784788572123759</v>
      </c>
      <c r="X42" s="19">
        <f>+X39*$N$2+X40+X41</f>
        <v>2275.2017895485415</v>
      </c>
      <c r="Y42">
        <f>0.05*X42</f>
        <v>113.76008947742707</v>
      </c>
      <c r="AA42" s="4" t="s">
        <v>66</v>
      </c>
      <c r="AB42" s="3">
        <f t="shared" si="2"/>
        <v>257.97927196714761</v>
      </c>
      <c r="AC42" s="3">
        <f t="shared" si="3"/>
        <v>253.2694145791898</v>
      </c>
      <c r="AD42" s="3">
        <f t="shared" si="4"/>
        <v>36.351198524301957</v>
      </c>
      <c r="AE42" s="3">
        <f t="shared" si="5"/>
        <v>0.77492323595304669</v>
      </c>
      <c r="AF42" s="3">
        <f t="shared" si="6"/>
        <v>67.953719687162973</v>
      </c>
      <c r="AG42" s="3">
        <f t="shared" si="7"/>
        <v>1272.8226375953213</v>
      </c>
      <c r="AH42" s="3">
        <f t="shared" si="8"/>
        <v>290.60380364220907</v>
      </c>
      <c r="AI42" s="3">
        <f t="shared" si="9"/>
        <v>24.477304795329481</v>
      </c>
      <c r="AJ42" s="3">
        <f t="shared" si="10"/>
        <v>0.18472694980284216</v>
      </c>
      <c r="AK42" s="3">
        <f t="shared" si="11"/>
        <v>70.784788572123759</v>
      </c>
      <c r="AL42" s="3">
        <f t="shared" si="12"/>
        <v>2275.2017895485424</v>
      </c>
      <c r="AM42" s="4" t="s">
        <v>66</v>
      </c>
    </row>
    <row r="43" spans="1:39" ht="15.5" x14ac:dyDescent="0.35">
      <c r="A43" s="4" t="s">
        <v>67</v>
      </c>
      <c r="B43" s="21">
        <f>+E43/(E43+E45+E46)</f>
        <v>0.4074754982583334</v>
      </c>
      <c r="E43" s="3">
        <f>+E21</f>
        <v>103.49294433178382</v>
      </c>
      <c r="F43" s="3"/>
      <c r="G43" s="3">
        <f>+F21</f>
        <v>19.966184278993904</v>
      </c>
      <c r="H43" s="3"/>
      <c r="I43" s="3">
        <f>+G21</f>
        <v>7.3893473242157999</v>
      </c>
      <c r="J43" s="3"/>
      <c r="K43" s="3">
        <f>+H21</f>
        <v>0.65135174418117414</v>
      </c>
      <c r="L43" s="3"/>
      <c r="M43" s="3">
        <f>+I21</f>
        <v>14.061305303590371</v>
      </c>
      <c r="N43" s="3"/>
      <c r="O43" s="3">
        <f>+J21</f>
        <v>573.45462761661179</v>
      </c>
      <c r="P43" s="3"/>
      <c r="Q43" s="3">
        <f>+K21</f>
        <v>74.430435016845522</v>
      </c>
      <c r="R43" s="3"/>
      <c r="S43" s="3">
        <f>+L21</f>
        <v>0.88184998787825852</v>
      </c>
      <c r="T43" s="3"/>
      <c r="U43" s="3">
        <f>+M21</f>
        <v>0</v>
      </c>
      <c r="V43" s="3"/>
      <c r="W43" s="3">
        <f>+N21</f>
        <v>0</v>
      </c>
      <c r="X43" s="11">
        <f>+W43+U43+S43+Q43+O43+M43+K43+I43+G43+E43</f>
        <v>794.32804560410068</v>
      </c>
      <c r="AA43" s="4" t="s">
        <v>67</v>
      </c>
      <c r="AB43" s="3">
        <f t="shared" si="2"/>
        <v>103.49294433178382</v>
      </c>
      <c r="AC43" s="3">
        <f t="shared" si="3"/>
        <v>19.966184278993904</v>
      </c>
      <c r="AD43" s="3">
        <f t="shared" si="4"/>
        <v>7.3893473242157999</v>
      </c>
      <c r="AE43" s="3">
        <f t="shared" si="5"/>
        <v>0.65135174418117414</v>
      </c>
      <c r="AF43" s="3">
        <f t="shared" si="6"/>
        <v>14.061305303590371</v>
      </c>
      <c r="AG43" s="3">
        <f t="shared" si="7"/>
        <v>573.45462761661179</v>
      </c>
      <c r="AH43" s="3">
        <f t="shared" si="8"/>
        <v>74.430435016845522</v>
      </c>
      <c r="AI43" s="3">
        <f t="shared" si="9"/>
        <v>0.88184998787825852</v>
      </c>
      <c r="AJ43" s="3">
        <f t="shared" si="10"/>
        <v>0</v>
      </c>
      <c r="AK43" s="3">
        <f t="shared" si="11"/>
        <v>0</v>
      </c>
      <c r="AL43" s="3">
        <f t="shared" si="12"/>
        <v>794.32804560410057</v>
      </c>
      <c r="AM43" s="4" t="s">
        <v>67</v>
      </c>
    </row>
    <row r="44" spans="1:39" ht="15.5" x14ac:dyDescent="0.35">
      <c r="A44" s="22" t="s">
        <v>105</v>
      </c>
      <c r="B44" s="23"/>
      <c r="C44" s="24"/>
      <c r="D44" s="24"/>
      <c r="E44" s="25">
        <f>+E43/(E40+E41)</f>
        <v>0.40116767344379178</v>
      </c>
      <c r="F44" s="25"/>
      <c r="G44" s="25">
        <f t="shared" ref="G44:X44" si="13">+G43/(G40+G41)</f>
        <v>7.8833775930536101E-2</v>
      </c>
      <c r="H44" s="25"/>
      <c r="I44" s="25">
        <f t="shared" si="13"/>
        <v>0.20327658025569037</v>
      </c>
      <c r="J44" s="25"/>
      <c r="K44" s="25">
        <f t="shared" si="13"/>
        <v>0.84053711898327976</v>
      </c>
      <c r="L44" s="25"/>
      <c r="M44" s="25">
        <f t="shared" si="13"/>
        <v>0.20692473301423511</v>
      </c>
      <c r="N44" s="25"/>
      <c r="O44" s="25">
        <f t="shared" si="13"/>
        <v>0.4505377345425049</v>
      </c>
      <c r="P44" s="25"/>
      <c r="Q44" s="25">
        <f t="shared" si="13"/>
        <v>0.25612340266710393</v>
      </c>
      <c r="R44" s="25"/>
      <c r="S44" s="25">
        <f t="shared" si="13"/>
        <v>3.6027250355052345E-2</v>
      </c>
      <c r="T44" s="25"/>
      <c r="U44" s="25">
        <f t="shared" si="13"/>
        <v>0</v>
      </c>
      <c r="V44" s="25"/>
      <c r="W44" s="25">
        <f t="shared" si="13"/>
        <v>0</v>
      </c>
      <c r="X44" s="25">
        <f t="shared" si="13"/>
        <v>0.34912421801571975</v>
      </c>
      <c r="AA44" s="4" t="s">
        <v>105</v>
      </c>
      <c r="AB44" s="17">
        <f t="shared" si="2"/>
        <v>0.40116767344379178</v>
      </c>
      <c r="AC44" s="17">
        <f t="shared" si="3"/>
        <v>7.8833775930536101E-2</v>
      </c>
      <c r="AD44" s="16">
        <f t="shared" si="4"/>
        <v>0.20327658025569037</v>
      </c>
      <c r="AE44" s="16">
        <f t="shared" si="5"/>
        <v>0.84053711898327976</v>
      </c>
      <c r="AF44" s="17">
        <f t="shared" si="6"/>
        <v>0.20692473301423511</v>
      </c>
      <c r="AG44" s="17">
        <f t="shared" si="7"/>
        <v>0.4505377345425049</v>
      </c>
      <c r="AH44" s="17">
        <f t="shared" si="8"/>
        <v>0.25612340266710393</v>
      </c>
      <c r="AI44" s="17">
        <f t="shared" si="9"/>
        <v>3.6027250355052345E-2</v>
      </c>
      <c r="AJ44" s="17">
        <f t="shared" si="10"/>
        <v>0</v>
      </c>
      <c r="AK44" s="17">
        <f t="shared" si="11"/>
        <v>0</v>
      </c>
      <c r="AL44" s="17">
        <f>+X44</f>
        <v>0.34912421801571975</v>
      </c>
      <c r="AM44" s="4" t="s">
        <v>105</v>
      </c>
    </row>
    <row r="45" spans="1:39" ht="15.5" x14ac:dyDescent="0.35">
      <c r="A45" s="4" t="s">
        <v>106</v>
      </c>
      <c r="B45" s="21">
        <f>1-B43</f>
        <v>0.5925245017416666</v>
      </c>
      <c r="E45" s="3">
        <f t="shared" ref="E45:E52" si="14">+E22</f>
        <v>140.21554420141942</v>
      </c>
      <c r="F45" s="3"/>
      <c r="G45" s="3">
        <f t="shared" ref="G45:G52" si="15">+F22</f>
        <v>220.56423070094266</v>
      </c>
      <c r="H45" s="3"/>
      <c r="I45" s="3">
        <f t="shared" ref="I45:I52" si="16">+G22</f>
        <v>28.70671599655207</v>
      </c>
      <c r="J45" s="3"/>
      <c r="K45" s="3">
        <f t="shared" ref="K45:K52" si="17">+H22</f>
        <v>0.1235688455335706</v>
      </c>
      <c r="L45" s="3"/>
      <c r="M45" s="3">
        <f t="shared" ref="M45:M52" si="18">+I22</f>
        <v>52.195396589934163</v>
      </c>
      <c r="N45" s="3"/>
      <c r="O45" s="3">
        <f t="shared" ref="O45:O52" si="19">+J22</f>
        <v>485.33352542560544</v>
      </c>
      <c r="P45" s="3"/>
      <c r="Q45" s="3">
        <f t="shared" ref="Q45:Q52" si="20">+K22</f>
        <v>183.03118107963272</v>
      </c>
      <c r="R45" s="3"/>
      <c r="S45" s="3">
        <f t="shared" ref="S45:S52" si="21">+L22</f>
        <v>20.469889128381581</v>
      </c>
      <c r="T45" s="3"/>
      <c r="U45" s="3">
        <f t="shared" ref="U45:U52" si="22">+M22</f>
        <v>0.1409979205413788</v>
      </c>
      <c r="V45" s="3"/>
      <c r="W45" s="3">
        <f t="shared" ref="W45:W52" si="23">+N22</f>
        <v>0</v>
      </c>
      <c r="X45" s="11">
        <f>+W45+U45+S45+Q45+O45+M45+K45+I45+G45+E45</f>
        <v>1130.7810498885428</v>
      </c>
      <c r="AA45" s="4" t="s">
        <v>68</v>
      </c>
      <c r="AB45" s="3">
        <f t="shared" si="2"/>
        <v>140.21554420141942</v>
      </c>
      <c r="AC45" s="3">
        <f t="shared" si="3"/>
        <v>220.56423070094266</v>
      </c>
      <c r="AD45" s="3">
        <f t="shared" si="4"/>
        <v>28.70671599655207</v>
      </c>
      <c r="AE45" s="3">
        <f t="shared" si="5"/>
        <v>0.1235688455335706</v>
      </c>
      <c r="AF45" s="3">
        <f t="shared" si="6"/>
        <v>52.195396589934163</v>
      </c>
      <c r="AG45" s="3">
        <f t="shared" si="7"/>
        <v>485.33352542560544</v>
      </c>
      <c r="AH45" s="3">
        <f t="shared" si="8"/>
        <v>183.03118107963272</v>
      </c>
      <c r="AI45" s="3">
        <f t="shared" si="9"/>
        <v>20.469889128381581</v>
      </c>
      <c r="AJ45" s="3">
        <f t="shared" si="10"/>
        <v>0.1409979205413788</v>
      </c>
      <c r="AK45" s="3">
        <f t="shared" si="11"/>
        <v>0</v>
      </c>
      <c r="AL45" s="3">
        <f>SUM(AB45:AK45)</f>
        <v>1130.7810498885428</v>
      </c>
      <c r="AM45" s="4" t="s">
        <v>68</v>
      </c>
    </row>
    <row r="46" spans="1:39" ht="15.5" x14ac:dyDescent="0.35">
      <c r="A46" s="4" t="s">
        <v>86</v>
      </c>
      <c r="B46" s="3"/>
      <c r="E46" s="3">
        <f t="shared" si="14"/>
        <v>10.277198395562296</v>
      </c>
      <c r="F46" s="3"/>
      <c r="G46" s="3">
        <f t="shared" si="15"/>
        <v>4.2672507265510502</v>
      </c>
      <c r="H46" s="3"/>
      <c r="I46" s="3">
        <f t="shared" si="16"/>
        <v>0.25513977439272917</v>
      </c>
      <c r="J46" s="3"/>
      <c r="K46" s="3">
        <f t="shared" si="17"/>
        <v>0</v>
      </c>
      <c r="L46" s="3"/>
      <c r="M46" s="3">
        <f t="shared" si="18"/>
        <v>1.5377819327884983</v>
      </c>
      <c r="N46" s="3"/>
      <c r="O46" s="3">
        <f t="shared" si="19"/>
        <v>176.15338503066044</v>
      </c>
      <c r="P46" s="3"/>
      <c r="Q46" s="3">
        <f t="shared" si="20"/>
        <v>18.086895710150028</v>
      </c>
      <c r="R46" s="3"/>
      <c r="S46" s="3">
        <f t="shared" si="21"/>
        <v>0.23732207814001963</v>
      </c>
      <c r="T46" s="3"/>
      <c r="U46" s="3">
        <f t="shared" si="22"/>
        <v>0</v>
      </c>
      <c r="V46" s="3"/>
      <c r="W46" s="3">
        <f t="shared" si="23"/>
        <v>0</v>
      </c>
      <c r="X46" s="11">
        <f>+W46+U46+S46+Q46+O46+M46+K46+I46+G46+E46</f>
        <v>210.81497364824506</v>
      </c>
      <c r="Y46">
        <f>+X46/X42</f>
        <v>9.2657703864621244E-2</v>
      </c>
      <c r="AA46" s="4" t="s">
        <v>86</v>
      </c>
      <c r="AB46" s="3">
        <f t="shared" si="2"/>
        <v>10.277198395562296</v>
      </c>
      <c r="AC46" s="3">
        <f t="shared" si="3"/>
        <v>4.2672507265510502</v>
      </c>
      <c r="AD46" s="3">
        <f t="shared" si="4"/>
        <v>0.25513977439272917</v>
      </c>
      <c r="AE46" s="3">
        <f t="shared" si="5"/>
        <v>0</v>
      </c>
      <c r="AF46" s="3">
        <f t="shared" si="6"/>
        <v>1.5377819327884983</v>
      </c>
      <c r="AG46" s="3">
        <f t="shared" si="7"/>
        <v>176.15338503066044</v>
      </c>
      <c r="AH46" s="3">
        <f t="shared" si="8"/>
        <v>18.086895710150028</v>
      </c>
      <c r="AI46" s="3">
        <f t="shared" si="9"/>
        <v>0.23732207814001963</v>
      </c>
      <c r="AJ46" s="3">
        <f t="shared" si="10"/>
        <v>0</v>
      </c>
      <c r="AK46" s="3">
        <f t="shared" si="11"/>
        <v>0</v>
      </c>
      <c r="AL46" s="3">
        <f>SUM(AB46:AK46)</f>
        <v>210.81497364824506</v>
      </c>
      <c r="AM46" s="4" t="s">
        <v>69</v>
      </c>
    </row>
    <row r="47" spans="1:39" ht="15.5" x14ac:dyDescent="0.35">
      <c r="A47" s="22" t="s">
        <v>107</v>
      </c>
      <c r="E47" s="26">
        <f t="shared" si="14"/>
        <v>11.754033191274365</v>
      </c>
      <c r="F47" s="26"/>
      <c r="G47" s="26">
        <f t="shared" si="15"/>
        <v>14.019225561893677</v>
      </c>
      <c r="H47" s="26"/>
      <c r="I47" s="26">
        <f t="shared" si="16"/>
        <v>0</v>
      </c>
      <c r="J47" s="26"/>
      <c r="K47" s="26">
        <f t="shared" si="17"/>
        <v>0</v>
      </c>
      <c r="L47" s="26"/>
      <c r="M47" s="26">
        <f t="shared" si="18"/>
        <v>41.617552610376855</v>
      </c>
      <c r="N47" s="26"/>
      <c r="O47" s="26">
        <f t="shared" si="19"/>
        <v>16.641142577587786</v>
      </c>
      <c r="P47" s="26"/>
      <c r="Q47" s="26">
        <f t="shared" si="20"/>
        <v>22.13241737662133</v>
      </c>
      <c r="R47" s="26"/>
      <c r="S47" s="26">
        <f t="shared" si="21"/>
        <v>0</v>
      </c>
      <c r="T47" s="26"/>
      <c r="U47" s="26">
        <f t="shared" si="22"/>
        <v>0</v>
      </c>
      <c r="V47" s="26"/>
      <c r="W47" s="26">
        <f t="shared" si="23"/>
        <v>17.104035989298353</v>
      </c>
      <c r="X47" s="27">
        <f>+O24</f>
        <v>16.674136848373504</v>
      </c>
      <c r="AA47" s="4" t="s">
        <v>107</v>
      </c>
      <c r="AB47" s="19">
        <f t="shared" si="2"/>
        <v>11.754033191274365</v>
      </c>
      <c r="AC47" s="19">
        <f t="shared" si="3"/>
        <v>14.019225561893677</v>
      </c>
      <c r="AD47" s="3">
        <f t="shared" si="4"/>
        <v>0</v>
      </c>
      <c r="AE47" s="3">
        <f t="shared" si="5"/>
        <v>0</v>
      </c>
      <c r="AF47" s="19">
        <f t="shared" si="6"/>
        <v>41.617552610376855</v>
      </c>
      <c r="AG47" s="19">
        <f t="shared" si="7"/>
        <v>16.641142577587786</v>
      </c>
      <c r="AH47" s="19">
        <f t="shared" si="8"/>
        <v>22.13241737662133</v>
      </c>
      <c r="AI47" s="19">
        <f t="shared" si="9"/>
        <v>0</v>
      </c>
      <c r="AJ47" s="19">
        <f t="shared" si="10"/>
        <v>0</v>
      </c>
      <c r="AK47" s="19">
        <f t="shared" si="11"/>
        <v>17.104035989298353</v>
      </c>
      <c r="AL47" s="19">
        <f>+X47</f>
        <v>16.674136848373504</v>
      </c>
      <c r="AM47" s="4" t="s">
        <v>107</v>
      </c>
    </row>
    <row r="48" spans="1:39" ht="15.5" x14ac:dyDescent="0.35">
      <c r="A48" s="4" t="s">
        <v>88</v>
      </c>
      <c r="E48" s="3">
        <f t="shared" si="14"/>
        <v>133.67296987647003</v>
      </c>
      <c r="F48" s="3"/>
      <c r="G48" s="3">
        <f t="shared" si="15"/>
        <v>155.16816890240287</v>
      </c>
      <c r="H48" s="3"/>
      <c r="I48" s="3">
        <f t="shared" si="16"/>
        <v>11.811312467336549</v>
      </c>
      <c r="J48" s="3"/>
      <c r="K48" s="3">
        <f t="shared" si="17"/>
        <v>0.21753071182828426</v>
      </c>
      <c r="L48" s="3"/>
      <c r="M48" s="3">
        <f t="shared" si="18"/>
        <v>35.955461294559221</v>
      </c>
      <c r="N48" s="3"/>
      <c r="O48" s="3">
        <f t="shared" si="19"/>
        <v>548.51891507334403</v>
      </c>
      <c r="P48" s="3"/>
      <c r="Q48" s="3">
        <f t="shared" si="20"/>
        <v>146.51010414206507</v>
      </c>
      <c r="R48" s="3"/>
      <c r="S48" s="3">
        <f t="shared" si="21"/>
        <v>6.7614791268824606</v>
      </c>
      <c r="T48" s="3"/>
      <c r="U48" s="3">
        <f t="shared" si="22"/>
        <v>0</v>
      </c>
      <c r="V48" s="3"/>
      <c r="W48" s="3">
        <f t="shared" si="23"/>
        <v>27.247307651935209</v>
      </c>
      <c r="X48" s="11">
        <f>+W48+U48+S48+Q48+O48+M48+K48+I48+G48+E48</f>
        <v>1065.8632492468237</v>
      </c>
      <c r="AA48" s="4" t="s">
        <v>88</v>
      </c>
      <c r="AB48" s="3">
        <f t="shared" si="2"/>
        <v>133.67296987647003</v>
      </c>
      <c r="AC48" s="3">
        <f t="shared" si="3"/>
        <v>155.16816890240287</v>
      </c>
      <c r="AD48" s="3">
        <f t="shared" si="4"/>
        <v>11.811312467336549</v>
      </c>
      <c r="AE48" s="3">
        <f t="shared" si="5"/>
        <v>0.21753071182828426</v>
      </c>
      <c r="AF48" s="3">
        <f t="shared" si="6"/>
        <v>35.955461294559221</v>
      </c>
      <c r="AG48" s="3">
        <f t="shared" si="7"/>
        <v>548.51891507334403</v>
      </c>
      <c r="AH48" s="3">
        <f t="shared" si="8"/>
        <v>146.51010414206507</v>
      </c>
      <c r="AI48" s="3">
        <f t="shared" si="9"/>
        <v>6.7614791268824606</v>
      </c>
      <c r="AJ48" s="3">
        <f t="shared" si="10"/>
        <v>0</v>
      </c>
      <c r="AK48" s="3">
        <f t="shared" si="11"/>
        <v>27.247307651935209</v>
      </c>
      <c r="AL48" s="3">
        <f t="shared" ref="AL48:AL53" si="24">SUM(AB48:AK48)</f>
        <v>1065.8632492468237</v>
      </c>
      <c r="AM48" s="4" t="s">
        <v>88</v>
      </c>
    </row>
    <row r="49" spans="1:39" ht="15.5" x14ac:dyDescent="0.35">
      <c r="A49" s="22" t="s">
        <v>89</v>
      </c>
      <c r="E49" s="3">
        <f t="shared" si="14"/>
        <v>18.507018315343029</v>
      </c>
      <c r="F49" s="3"/>
      <c r="G49" s="3">
        <f t="shared" si="15"/>
        <v>23.260955378044819</v>
      </c>
      <c r="H49" s="3"/>
      <c r="I49" s="3">
        <f t="shared" si="16"/>
        <v>0</v>
      </c>
      <c r="J49" s="3"/>
      <c r="K49" s="3">
        <f t="shared" si="17"/>
        <v>0</v>
      </c>
      <c r="L49" s="3"/>
      <c r="M49" s="3">
        <f t="shared" si="18"/>
        <v>15.242369857402149</v>
      </c>
      <c r="N49" s="3"/>
      <c r="O49" s="3">
        <f t="shared" si="19"/>
        <v>119.0995606600567</v>
      </c>
      <c r="P49" s="3"/>
      <c r="Q49" s="3">
        <f t="shared" si="20"/>
        <v>37.225675213918841</v>
      </c>
      <c r="R49" s="3"/>
      <c r="S49" s="3">
        <f t="shared" si="21"/>
        <v>0</v>
      </c>
      <c r="T49" s="3"/>
      <c r="U49" s="3">
        <f t="shared" si="22"/>
        <v>0</v>
      </c>
      <c r="V49" s="3"/>
      <c r="W49" s="3">
        <f t="shared" si="23"/>
        <v>6.3369997556677067</v>
      </c>
      <c r="X49" s="11">
        <f>+W49+U49+S49+Q49+O49+M49+K49+I49+G49+E49</f>
        <v>219.67257918043325</v>
      </c>
      <c r="AA49" s="4" t="s">
        <v>89</v>
      </c>
      <c r="AB49" s="3">
        <f t="shared" si="2"/>
        <v>18.507018315343029</v>
      </c>
      <c r="AC49" s="3">
        <f t="shared" si="3"/>
        <v>23.260955378044819</v>
      </c>
      <c r="AD49" s="3">
        <f t="shared" si="4"/>
        <v>0</v>
      </c>
      <c r="AE49" s="3">
        <f t="shared" si="5"/>
        <v>0</v>
      </c>
      <c r="AF49" s="3">
        <f t="shared" si="6"/>
        <v>15.242369857402149</v>
      </c>
      <c r="AG49" s="3">
        <f t="shared" si="7"/>
        <v>119.0995606600567</v>
      </c>
      <c r="AH49" s="3">
        <f t="shared" si="8"/>
        <v>37.225675213918841</v>
      </c>
      <c r="AI49" s="3">
        <f t="shared" si="9"/>
        <v>0</v>
      </c>
      <c r="AJ49" s="3">
        <f t="shared" si="10"/>
        <v>0</v>
      </c>
      <c r="AK49" s="3">
        <f t="shared" si="11"/>
        <v>6.3369997556677067</v>
      </c>
      <c r="AL49" s="3">
        <f t="shared" si="24"/>
        <v>219.67257918043325</v>
      </c>
      <c r="AM49" s="4" t="s">
        <v>89</v>
      </c>
    </row>
    <row r="50" spans="1:39" ht="15.5" x14ac:dyDescent="0.35">
      <c r="A50" s="4" t="s">
        <v>90</v>
      </c>
      <c r="E50" s="3">
        <f t="shared" si="14"/>
        <v>138.94547491975996</v>
      </c>
      <c r="F50" s="3"/>
      <c r="G50" s="3">
        <f t="shared" si="15"/>
        <v>142.66087300933432</v>
      </c>
      <c r="H50" s="3"/>
      <c r="I50" s="3">
        <f t="shared" si="16"/>
        <v>27.022600794163701</v>
      </c>
      <c r="J50" s="3"/>
      <c r="K50" s="3">
        <f t="shared" si="17"/>
        <v>0.23031051196667807</v>
      </c>
      <c r="L50" s="3"/>
      <c r="M50" s="3">
        <f t="shared" si="18"/>
        <v>21.382488889341264</v>
      </c>
      <c r="N50" s="3"/>
      <c r="O50" s="3">
        <f t="shared" si="19"/>
        <v>596.5938486402124</v>
      </c>
      <c r="P50" s="3"/>
      <c r="Q50" s="3">
        <f t="shared" si="20"/>
        <v>130.96957693797964</v>
      </c>
      <c r="R50" s="3"/>
      <c r="S50" s="3">
        <f t="shared" si="21"/>
        <v>9.1484371593080205</v>
      </c>
      <c r="T50" s="3"/>
      <c r="U50" s="3">
        <f t="shared" si="22"/>
        <v>0.10605806882944877</v>
      </c>
      <c r="V50" s="3"/>
      <c r="W50" s="3">
        <f t="shared" si="23"/>
        <v>0</v>
      </c>
      <c r="X50" s="11">
        <f>+W50+U50+S50+Q50+O50+M50+K50+I50+G50+E50</f>
        <v>1067.0596689308954</v>
      </c>
      <c r="AA50" s="4" t="s">
        <v>90</v>
      </c>
      <c r="AB50" s="19">
        <f t="shared" si="2"/>
        <v>138.94547491975996</v>
      </c>
      <c r="AC50" s="19">
        <f t="shared" si="3"/>
        <v>142.66087300933432</v>
      </c>
      <c r="AD50" s="3">
        <f t="shared" si="4"/>
        <v>27.022600794163701</v>
      </c>
      <c r="AE50" s="3">
        <f t="shared" si="5"/>
        <v>0.23031051196667807</v>
      </c>
      <c r="AF50" s="19">
        <f t="shared" si="6"/>
        <v>21.382488889341264</v>
      </c>
      <c r="AG50" s="19">
        <f t="shared" si="7"/>
        <v>596.5938486402124</v>
      </c>
      <c r="AH50" s="19">
        <f t="shared" si="8"/>
        <v>130.96957693797964</v>
      </c>
      <c r="AI50" s="19">
        <f t="shared" si="9"/>
        <v>9.1484371593080205</v>
      </c>
      <c r="AJ50" s="19">
        <f t="shared" si="10"/>
        <v>0.10605806882944877</v>
      </c>
      <c r="AK50" s="19">
        <f t="shared" si="11"/>
        <v>0</v>
      </c>
      <c r="AL50" s="19">
        <f t="shared" si="24"/>
        <v>1067.0596689308954</v>
      </c>
      <c r="AM50" s="4" t="s">
        <v>90</v>
      </c>
    </row>
    <row r="51" spans="1:39" ht="15.5" x14ac:dyDescent="0.35">
      <c r="A51" s="4" t="s">
        <v>70</v>
      </c>
      <c r="E51" s="3">
        <f t="shared" si="14"/>
        <v>67.8</v>
      </c>
      <c r="F51" s="3"/>
      <c r="G51" s="3">
        <f t="shared" si="15"/>
        <v>33.799999999999997</v>
      </c>
      <c r="H51" s="3"/>
      <c r="I51" s="3">
        <f t="shared" si="16"/>
        <v>0</v>
      </c>
      <c r="J51" s="3"/>
      <c r="K51" s="3">
        <f t="shared" si="17"/>
        <v>0</v>
      </c>
      <c r="L51" s="3"/>
      <c r="M51" s="3">
        <f t="shared" si="18"/>
        <v>17.899999999999999</v>
      </c>
      <c r="N51" s="3"/>
      <c r="O51" s="3">
        <f t="shared" si="19"/>
        <v>257.7</v>
      </c>
      <c r="P51" s="3"/>
      <c r="Q51" s="3">
        <f t="shared" si="20"/>
        <v>5.9</v>
      </c>
      <c r="R51" s="3"/>
      <c r="S51" s="3">
        <f t="shared" si="21"/>
        <v>2.2999999999999998</v>
      </c>
      <c r="T51" s="3"/>
      <c r="U51" s="3">
        <f t="shared" si="22"/>
        <v>0</v>
      </c>
      <c r="V51" s="3"/>
      <c r="W51" s="3">
        <f t="shared" si="23"/>
        <v>2.8</v>
      </c>
      <c r="X51" s="11">
        <f>+W51+U51+S51+Q51+O51+M51+K51+I51+G51+E51</f>
        <v>388.2</v>
      </c>
      <c r="AA51" s="4" t="s">
        <v>70</v>
      </c>
      <c r="AB51" s="3">
        <f t="shared" si="2"/>
        <v>67.8</v>
      </c>
      <c r="AC51" s="3">
        <f t="shared" si="3"/>
        <v>33.799999999999997</v>
      </c>
      <c r="AD51" s="3">
        <f t="shared" si="4"/>
        <v>0</v>
      </c>
      <c r="AE51" s="3">
        <f t="shared" si="5"/>
        <v>0</v>
      </c>
      <c r="AF51" s="3">
        <f t="shared" si="6"/>
        <v>17.899999999999999</v>
      </c>
      <c r="AG51" s="3">
        <f t="shared" si="7"/>
        <v>257.7</v>
      </c>
      <c r="AH51" s="3">
        <f t="shared" si="8"/>
        <v>5.9</v>
      </c>
      <c r="AI51" s="3">
        <f t="shared" si="9"/>
        <v>2.2999999999999998</v>
      </c>
      <c r="AJ51" s="3">
        <f t="shared" si="10"/>
        <v>0</v>
      </c>
      <c r="AK51" s="3">
        <f t="shared" si="11"/>
        <v>2.8</v>
      </c>
      <c r="AL51" s="3">
        <f t="shared" si="24"/>
        <v>388.2</v>
      </c>
      <c r="AM51" s="4" t="s">
        <v>70</v>
      </c>
    </row>
    <row r="52" spans="1:39" ht="15.5" x14ac:dyDescent="0.35">
      <c r="A52" s="4" t="s">
        <v>71</v>
      </c>
      <c r="E52" s="3">
        <f t="shared" si="14"/>
        <v>0</v>
      </c>
      <c r="F52" s="3"/>
      <c r="G52" s="3">
        <f t="shared" si="15"/>
        <v>0</v>
      </c>
      <c r="H52" s="3"/>
      <c r="I52" s="3">
        <f t="shared" si="16"/>
        <v>0</v>
      </c>
      <c r="J52" s="3"/>
      <c r="K52" s="3">
        <f t="shared" si="17"/>
        <v>0</v>
      </c>
      <c r="L52" s="3"/>
      <c r="M52" s="3">
        <f t="shared" si="18"/>
        <v>0</v>
      </c>
      <c r="N52" s="3"/>
      <c r="O52" s="3">
        <f t="shared" si="19"/>
        <v>0</v>
      </c>
      <c r="P52" s="3"/>
      <c r="Q52" s="3">
        <f t="shared" si="20"/>
        <v>0</v>
      </c>
      <c r="R52" s="3"/>
      <c r="S52" s="3">
        <f t="shared" si="21"/>
        <v>0</v>
      </c>
      <c r="T52" s="3"/>
      <c r="U52" s="3">
        <f t="shared" si="22"/>
        <v>0</v>
      </c>
      <c r="V52" s="3"/>
      <c r="W52" s="3">
        <f t="shared" si="23"/>
        <v>0</v>
      </c>
      <c r="X52" s="11">
        <f>+W52+U52+S52+Q52+O52+M52+K52+I52+G52+E52</f>
        <v>0</v>
      </c>
      <c r="AA52" s="4" t="s">
        <v>71</v>
      </c>
      <c r="AB52" s="3">
        <f t="shared" si="2"/>
        <v>0</v>
      </c>
      <c r="AC52" s="3">
        <f t="shared" si="3"/>
        <v>0</v>
      </c>
      <c r="AD52" s="3">
        <f t="shared" si="4"/>
        <v>0</v>
      </c>
      <c r="AE52" s="3">
        <f t="shared" si="5"/>
        <v>0</v>
      </c>
      <c r="AF52" s="3">
        <f t="shared" si="6"/>
        <v>0</v>
      </c>
      <c r="AG52" s="3">
        <f t="shared" si="7"/>
        <v>0</v>
      </c>
      <c r="AH52" s="3">
        <f t="shared" si="8"/>
        <v>0</v>
      </c>
      <c r="AI52" s="3">
        <f t="shared" si="9"/>
        <v>0</v>
      </c>
      <c r="AJ52" s="3">
        <f t="shared" si="10"/>
        <v>0</v>
      </c>
      <c r="AK52" s="3">
        <f t="shared" si="11"/>
        <v>0</v>
      </c>
      <c r="AL52" s="3">
        <f t="shared" si="24"/>
        <v>0</v>
      </c>
      <c r="AM52" s="4" t="s">
        <v>71</v>
      </c>
    </row>
    <row r="53" spans="1:39" ht="15.5" x14ac:dyDescent="0.35">
      <c r="A53" s="4" t="s">
        <v>108</v>
      </c>
      <c r="E53" s="2">
        <f>0.001*(35*E43+25*E45+25*E46)</f>
        <v>7.3845716165369764</v>
      </c>
      <c r="F53" s="2"/>
      <c r="G53" s="2">
        <f>0.001*(35*G43+25*G45+25*G46+35*G44*G39+25*(1-G44)*G39)</f>
        <v>8.7588138000133657</v>
      </c>
      <c r="H53" s="2"/>
      <c r="I53" s="2">
        <f>0.001*(35*I43+25*I45+25*I46+35*I44*I39+25*(1-I44)*I39)</f>
        <v>1.2930776406128757</v>
      </c>
      <c r="J53" s="2"/>
      <c r="K53" s="2">
        <f>0.001*(35*K43+25*K45+25*K46+35*K44*K39+25*(1-K44)*K39)</f>
        <v>9.3959863943836389E-2</v>
      </c>
      <c r="L53" s="2"/>
      <c r="M53" s="2">
        <f>0.001*(35*M43+25*M45+25*M46+35*M44*M39+25*(1-M44)*M39)</f>
        <v>2.8137433196066479</v>
      </c>
      <c r="N53" s="2"/>
      <c r="O53" s="2">
        <f>0.001*(35*O43+25*O45+25*O46+35*O44*O39+25*(1-O44)*O39)</f>
        <v>56.800970124913157</v>
      </c>
      <c r="P53" s="2"/>
      <c r="Q53" s="2">
        <f>0.001*(35*Q43+25*Q45+25*Q46+35*Q44*Q39+25*(1-Q44)*Q39)</f>
        <v>11.46635439670507</v>
      </c>
      <c r="R53" s="2"/>
      <c r="S53" s="2">
        <f>0.001*(35*S43+25*S45+25*S46+35*S44*S39+25*(1-S44)*S39)</f>
        <v>0.94988373085782363</v>
      </c>
      <c r="T53" s="2"/>
      <c r="U53" s="2">
        <f>0.001*(35*U43+25*U45+25*U46+35*U44*U39+25*(1-U44)*U39)</f>
        <v>1.6184821199774768E-2</v>
      </c>
      <c r="V53" s="2"/>
      <c r="W53" s="2">
        <f>0.001*(35*W43+25*W45+25*W46+35*W44*W39+25*(1-W44)*W39)</f>
        <v>0.92537281673676897</v>
      </c>
      <c r="X53" s="2">
        <f>SUM(E53:W53)</f>
        <v>90.502932131126286</v>
      </c>
      <c r="AA53" s="4" t="s">
        <v>109</v>
      </c>
      <c r="AB53" s="2">
        <f>+E54</f>
        <v>7.4844112424965274</v>
      </c>
      <c r="AC53" s="2">
        <f>+G54</f>
        <v>6.5313972072696842</v>
      </c>
      <c r="AD53" s="2">
        <f>+I54</f>
        <v>0.98267343634970694</v>
      </c>
      <c r="AE53" s="2">
        <f>+K54</f>
        <v>2.5886598340637907E-2</v>
      </c>
      <c r="AF53" s="2">
        <f>+M54</f>
        <v>1.8394560452149782</v>
      </c>
      <c r="AG53" s="2">
        <f>+O54</f>
        <v>37.555112216049153</v>
      </c>
      <c r="AH53" s="2">
        <f>+Q54</f>
        <v>8.0093994412236817</v>
      </c>
      <c r="AI53" s="2">
        <f>+S54</f>
        <v>0.62075111976201969</v>
      </c>
      <c r="AJ53" s="2">
        <f>+U54</f>
        <v>4.6181737450710541E-3</v>
      </c>
      <c r="AK53" s="2">
        <f>+W54</f>
        <v>1.7696197143030941</v>
      </c>
      <c r="AL53" s="3">
        <f t="shared" si="24"/>
        <v>64.823325194754545</v>
      </c>
      <c r="AM53" s="4" t="s">
        <v>109</v>
      </c>
    </row>
    <row r="54" spans="1:39" ht="15.5" x14ac:dyDescent="0.35">
      <c r="A54" s="4" t="s">
        <v>110</v>
      </c>
      <c r="E54" s="2">
        <f>+(E44*E42*35+(1-E44)*E42*25)/1000</f>
        <v>7.4844112424965274</v>
      </c>
      <c r="F54" s="3"/>
      <c r="G54" s="2">
        <f>+(G44*G42*35+(1-G44)*G42*25)/1000</f>
        <v>6.5313972072696842</v>
      </c>
      <c r="H54" s="3"/>
      <c r="I54" s="2">
        <f>+(I44*I42*35+(1-I44)*I42*25)/1000</f>
        <v>0.98267343634970694</v>
      </c>
      <c r="J54" s="3"/>
      <c r="K54" s="2">
        <f>+(K44*K42*35+(1-K44)*K42*25)/1000</f>
        <v>2.5886598340637907E-2</v>
      </c>
      <c r="L54" s="3"/>
      <c r="M54" s="2">
        <f>+(M44*M42*35+(1-M44)*M42*25)/1000</f>
        <v>1.8394560452149782</v>
      </c>
      <c r="N54" s="3"/>
      <c r="O54" s="2">
        <f>+(O44*O42*35+(1-O44)*O42*25)/1000</f>
        <v>37.555112216049153</v>
      </c>
      <c r="P54" s="3"/>
      <c r="Q54" s="2">
        <f>+(Q44*Q42*35+(1-Q44)*Q42*25)/1000</f>
        <v>8.0093994412236817</v>
      </c>
      <c r="R54" s="3"/>
      <c r="S54" s="2">
        <f>+(S44*S42*35+(1-S44)*S42*25)/1000</f>
        <v>0.62075111976201969</v>
      </c>
      <c r="T54" s="3"/>
      <c r="U54" s="2">
        <f>+(U44*U42*35+(1-U44)*U42*25)/1000</f>
        <v>4.6181737450710541E-3</v>
      </c>
      <c r="V54" s="3"/>
      <c r="W54" s="2">
        <f>+(W44*W42*35+(1-W44)*W42*25)/1000</f>
        <v>1.7696197143030941</v>
      </c>
      <c r="X54" s="49">
        <f>+E54+G54+I54+K54+M54+O54+Q54+S54+U54+W54</f>
        <v>64.823325194754545</v>
      </c>
    </row>
    <row r="55" spans="1:39" ht="15.5" x14ac:dyDescent="0.35">
      <c r="A55" s="4" t="s">
        <v>111</v>
      </c>
    </row>
    <row r="56" spans="1:39" ht="15.5" x14ac:dyDescent="0.35">
      <c r="A56" s="4" t="s">
        <v>252</v>
      </c>
      <c r="E56" s="3">
        <v>0</v>
      </c>
      <c r="F56" s="3"/>
      <c r="G56" s="3">
        <v>0</v>
      </c>
      <c r="H56" s="3"/>
      <c r="I56" s="3">
        <v>0</v>
      </c>
      <c r="J56" s="3"/>
      <c r="K56" s="3">
        <v>0</v>
      </c>
      <c r="L56" s="3"/>
      <c r="M56" s="3">
        <v>0</v>
      </c>
      <c r="N56" s="3"/>
      <c r="O56" s="3">
        <v>0</v>
      </c>
      <c r="P56" s="3"/>
      <c r="Q56" s="3">
        <v>0</v>
      </c>
      <c r="R56" s="3"/>
      <c r="S56" s="3">
        <v>0</v>
      </c>
      <c r="T56" s="3"/>
      <c r="U56" s="3">
        <v>0</v>
      </c>
      <c r="V56" s="3"/>
      <c r="W56" s="3">
        <v>0</v>
      </c>
      <c r="X56" s="3">
        <f>0*X41</f>
        <v>0</v>
      </c>
    </row>
    <row r="57" spans="1:39" ht="15.5" x14ac:dyDescent="0.35">
      <c r="A57" s="4" t="s">
        <v>113</v>
      </c>
      <c r="B57" s="21" t="e">
        <f>+E57/(E57+E58)</f>
        <v>#DIV/0!</v>
      </c>
      <c r="E57" s="28">
        <f>E47/100*E56</f>
        <v>0</v>
      </c>
      <c r="F57" s="28"/>
      <c r="G57" s="28">
        <f t="shared" ref="G57:W57" si="25">G47/100*G56</f>
        <v>0</v>
      </c>
      <c r="H57" s="28"/>
      <c r="I57" s="28">
        <f t="shared" si="25"/>
        <v>0</v>
      </c>
      <c r="J57" s="28"/>
      <c r="K57" s="28">
        <f t="shared" si="25"/>
        <v>0</v>
      </c>
      <c r="L57" s="28"/>
      <c r="M57" s="28">
        <f t="shared" si="25"/>
        <v>0</v>
      </c>
      <c r="N57" s="28"/>
      <c r="O57" s="28">
        <f t="shared" si="25"/>
        <v>0</v>
      </c>
      <c r="P57" s="28"/>
      <c r="Q57" s="28">
        <f t="shared" si="25"/>
        <v>0</v>
      </c>
      <c r="R57" s="28"/>
      <c r="S57" s="28">
        <f>S47/100*S56</f>
        <v>0</v>
      </c>
      <c r="T57" s="28"/>
      <c r="U57" s="28">
        <f t="shared" si="25"/>
        <v>0</v>
      </c>
      <c r="V57" s="28"/>
      <c r="W57" s="28">
        <f t="shared" si="25"/>
        <v>0</v>
      </c>
      <c r="X57" s="28">
        <f>+W57+U57+S57+Q57+O57+M57+K57+I57+G57+E57</f>
        <v>0</v>
      </c>
      <c r="Y57" s="3"/>
    </row>
    <row r="58" spans="1:39" ht="15.5" x14ac:dyDescent="0.35">
      <c r="A58" s="29" t="s">
        <v>114</v>
      </c>
      <c r="B58" s="21" t="e">
        <f>1-B57</f>
        <v>#DIV/0!</v>
      </c>
      <c r="E58" s="30">
        <f>E56-E57</f>
        <v>0</v>
      </c>
      <c r="F58" s="30"/>
      <c r="G58" s="30">
        <f t="shared" ref="G58:W58" si="26">G56-G57</f>
        <v>0</v>
      </c>
      <c r="H58" s="30"/>
      <c r="I58" s="30">
        <f t="shared" si="26"/>
        <v>0</v>
      </c>
      <c r="J58" s="30"/>
      <c r="K58" s="30">
        <f t="shared" si="26"/>
        <v>0</v>
      </c>
      <c r="L58" s="30"/>
      <c r="M58" s="30">
        <f t="shared" si="26"/>
        <v>0</v>
      </c>
      <c r="N58" s="30"/>
      <c r="O58" s="30">
        <f t="shared" si="26"/>
        <v>0</v>
      </c>
      <c r="P58" s="30"/>
      <c r="Q58" s="30">
        <f t="shared" si="26"/>
        <v>0</v>
      </c>
      <c r="R58" s="30"/>
      <c r="S58" s="30">
        <f t="shared" si="26"/>
        <v>0</v>
      </c>
      <c r="T58" s="30"/>
      <c r="U58" s="30">
        <f t="shared" si="26"/>
        <v>0</v>
      </c>
      <c r="V58" s="30"/>
      <c r="W58" s="30">
        <f t="shared" si="26"/>
        <v>0</v>
      </c>
      <c r="X58" s="28">
        <f t="shared" ref="X58:X60" si="27">+W58+U58+S58+Q58+O58+M58+K58+I58+G58+E58</f>
        <v>0</v>
      </c>
    </row>
    <row r="59" spans="1:39" ht="15.5" x14ac:dyDescent="0.35">
      <c r="A59" s="29" t="s">
        <v>115</v>
      </c>
      <c r="E59" s="3">
        <f t="shared" ref="E59:U59" si="28">+E41-E56</f>
        <v>157.45249323510299</v>
      </c>
      <c r="F59" s="3"/>
      <c r="G59" s="3">
        <f t="shared" si="28"/>
        <v>165.92182838737915</v>
      </c>
      <c r="H59" s="3"/>
      <c r="I59" s="3">
        <f t="shared" si="28"/>
        <v>27.022600794163701</v>
      </c>
      <c r="J59" s="3"/>
      <c r="K59" s="3">
        <f t="shared" si="28"/>
        <v>0.23031051196667807</v>
      </c>
      <c r="L59" s="3"/>
      <c r="M59" s="3">
        <f t="shared" si="28"/>
        <v>36.624858746743413</v>
      </c>
      <c r="N59" s="3"/>
      <c r="O59" s="3">
        <f t="shared" si="28"/>
        <v>715.69340930026908</v>
      </c>
      <c r="P59" s="3"/>
      <c r="Q59" s="3">
        <f t="shared" si="28"/>
        <v>168.19525215189847</v>
      </c>
      <c r="R59" s="3"/>
      <c r="S59" s="3">
        <f t="shared" si="28"/>
        <v>9.1484371593080205</v>
      </c>
      <c r="T59" s="3"/>
      <c r="U59" s="3">
        <f t="shared" si="28"/>
        <v>0.10605806882944877</v>
      </c>
      <c r="V59" s="3"/>
      <c r="W59" s="3">
        <f t="shared" ref="W59" si="29">+W41-W56</f>
        <v>37.049733522734861</v>
      </c>
      <c r="X59" s="28">
        <f t="shared" si="27"/>
        <v>1317.4449818783958</v>
      </c>
    </row>
    <row r="60" spans="1:39" ht="15.5" x14ac:dyDescent="0.35">
      <c r="A60" s="4" t="s">
        <v>116</v>
      </c>
      <c r="B60" s="21">
        <f>+E60/(E60+E61)</f>
        <v>0.11754033191274367</v>
      </c>
      <c r="E60" s="28">
        <f>E47/100*E59</f>
        <v>18.507018315343032</v>
      </c>
      <c r="F60" s="28"/>
      <c r="G60" s="28">
        <f t="shared" ref="G60:W60" si="30">G47/100*G59</f>
        <v>23.260955378044819</v>
      </c>
      <c r="H60" s="28"/>
      <c r="I60" s="28">
        <f t="shared" si="30"/>
        <v>0</v>
      </c>
      <c r="J60" s="28"/>
      <c r="K60" s="28">
        <f t="shared" si="30"/>
        <v>0</v>
      </c>
      <c r="L60" s="28"/>
      <c r="M60" s="28">
        <f t="shared" si="30"/>
        <v>15.242369857402149</v>
      </c>
      <c r="N60" s="28"/>
      <c r="O60" s="28">
        <f t="shared" si="30"/>
        <v>119.09956066005671</v>
      </c>
      <c r="P60" s="28"/>
      <c r="Q60" s="28">
        <f t="shared" si="30"/>
        <v>37.225675213918841</v>
      </c>
      <c r="R60" s="28"/>
      <c r="S60" s="28">
        <f t="shared" si="30"/>
        <v>0</v>
      </c>
      <c r="T60" s="28"/>
      <c r="U60" s="28">
        <f t="shared" si="30"/>
        <v>0</v>
      </c>
      <c r="V60" s="28"/>
      <c r="W60" s="28">
        <f t="shared" si="30"/>
        <v>6.3369997556677067</v>
      </c>
      <c r="X60" s="28">
        <f t="shared" si="27"/>
        <v>219.67257918043325</v>
      </c>
    </row>
    <row r="61" spans="1:39" ht="15.5" x14ac:dyDescent="0.35">
      <c r="A61" s="29" t="s">
        <v>114</v>
      </c>
      <c r="B61" s="21">
        <f>1-B60</f>
        <v>0.88245966808725629</v>
      </c>
      <c r="E61" s="30">
        <f>E59-E60</f>
        <v>138.94547491975996</v>
      </c>
      <c r="F61" s="30"/>
      <c r="G61" s="30">
        <f t="shared" ref="G61:W61" si="31">G59-G60</f>
        <v>142.66087300933432</v>
      </c>
      <c r="H61" s="30"/>
      <c r="I61" s="30">
        <f t="shared" si="31"/>
        <v>27.022600794163701</v>
      </c>
      <c r="J61" s="30"/>
      <c r="K61" s="30">
        <f t="shared" si="31"/>
        <v>0.23031051196667807</v>
      </c>
      <c r="L61" s="30"/>
      <c r="M61" s="30">
        <f t="shared" si="31"/>
        <v>21.382488889341264</v>
      </c>
      <c r="N61" s="30"/>
      <c r="O61" s="30">
        <f t="shared" si="31"/>
        <v>596.5938486402124</v>
      </c>
      <c r="P61" s="30"/>
      <c r="Q61" s="30">
        <f t="shared" si="31"/>
        <v>130.96957693797964</v>
      </c>
      <c r="R61" s="30"/>
      <c r="S61" s="30">
        <f t="shared" si="31"/>
        <v>9.1484371593080205</v>
      </c>
      <c r="T61" s="30"/>
      <c r="U61" s="30">
        <f t="shared" si="31"/>
        <v>0.10605806882944877</v>
      </c>
      <c r="V61" s="30"/>
      <c r="W61" s="30">
        <f t="shared" si="31"/>
        <v>30.712733767067157</v>
      </c>
      <c r="X61" s="30">
        <f>X59-X60</f>
        <v>1097.7724026979624</v>
      </c>
      <c r="Y61" s="3"/>
    </row>
    <row r="62" spans="1:39" ht="15.5" x14ac:dyDescent="0.35">
      <c r="A62" s="29" t="s">
        <v>253</v>
      </c>
      <c r="B62" s="21"/>
      <c r="E62" s="3">
        <v>0</v>
      </c>
      <c r="F62" s="3"/>
      <c r="G62" s="3">
        <v>0</v>
      </c>
      <c r="H62" s="3"/>
      <c r="I62" s="3">
        <v>0</v>
      </c>
      <c r="J62" s="3"/>
      <c r="K62" s="3">
        <v>0</v>
      </c>
      <c r="L62" s="3"/>
      <c r="M62" s="3">
        <v>0</v>
      </c>
      <c r="N62" s="3"/>
      <c r="O62" s="3">
        <v>0</v>
      </c>
      <c r="P62" s="3"/>
      <c r="Q62" s="3">
        <v>0</v>
      </c>
      <c r="R62" s="3"/>
      <c r="S62" s="3">
        <v>0</v>
      </c>
      <c r="T62" s="3"/>
      <c r="U62" s="3">
        <v>0</v>
      </c>
      <c r="V62" s="3"/>
      <c r="W62" s="3">
        <v>0</v>
      </c>
      <c r="X62" s="3">
        <f>0*X47</f>
        <v>0</v>
      </c>
      <c r="Y62" s="3"/>
    </row>
    <row r="63" spans="1:39" ht="15.5" x14ac:dyDescent="0.35">
      <c r="A63" s="29" t="s">
        <v>254</v>
      </c>
      <c r="B63" s="21"/>
      <c r="E63" s="3">
        <v>0</v>
      </c>
      <c r="F63" s="3"/>
      <c r="G63" s="3">
        <v>0</v>
      </c>
      <c r="H63" s="3"/>
      <c r="I63" s="3">
        <v>0</v>
      </c>
      <c r="J63" s="3"/>
      <c r="K63" s="3">
        <v>0</v>
      </c>
      <c r="L63" s="3"/>
      <c r="M63" s="3">
        <v>0</v>
      </c>
      <c r="N63" s="3"/>
      <c r="O63" s="3">
        <v>0</v>
      </c>
      <c r="P63" s="3"/>
      <c r="Q63" s="3">
        <v>0</v>
      </c>
      <c r="R63" s="3"/>
      <c r="S63" s="3">
        <v>0</v>
      </c>
      <c r="T63" s="3"/>
      <c r="U63" s="3">
        <v>0</v>
      </c>
      <c r="V63" s="3"/>
      <c r="W63" s="3">
        <v>0</v>
      </c>
      <c r="X63" s="3">
        <f>0*X48</f>
        <v>0</v>
      </c>
      <c r="Y63" s="3"/>
    </row>
    <row r="64" spans="1:39" ht="15.5" x14ac:dyDescent="0.35">
      <c r="A64" s="29" t="s">
        <v>119</v>
      </c>
      <c r="B64" s="21"/>
      <c r="E64" s="3">
        <f>+E62+E56+E63</f>
        <v>0</v>
      </c>
      <c r="F64" s="3"/>
      <c r="G64" s="3">
        <f>+G62+G56+G63</f>
        <v>0</v>
      </c>
      <c r="H64" s="3"/>
      <c r="I64" s="3">
        <f>+I62+I56+I63</f>
        <v>0</v>
      </c>
      <c r="J64" s="3"/>
      <c r="K64" s="3">
        <f>+K62+K56+K63</f>
        <v>0</v>
      </c>
      <c r="L64" s="3"/>
      <c r="M64" s="3">
        <f>+M62+M56+M63</f>
        <v>0</v>
      </c>
      <c r="N64" s="3"/>
      <c r="O64" s="3">
        <f>+O62+O56+O63</f>
        <v>0</v>
      </c>
      <c r="P64" s="3"/>
      <c r="Q64" s="3">
        <f>+Q62+Q56+Q63</f>
        <v>0</v>
      </c>
      <c r="R64" s="3"/>
      <c r="S64" s="3">
        <f>+S62+S56+S63</f>
        <v>0</v>
      </c>
      <c r="T64" s="3"/>
      <c r="U64" s="3">
        <f>+U62+U56+U63</f>
        <v>0</v>
      </c>
      <c r="V64" s="3"/>
      <c r="W64" s="3">
        <f>+W62+W56+W63</f>
        <v>0</v>
      </c>
      <c r="X64" s="3">
        <f>+X62+X56+X63</f>
        <v>0</v>
      </c>
      <c r="Y64" s="1">
        <f>+X64/X42</f>
        <v>0</v>
      </c>
    </row>
    <row r="65" spans="1:52" ht="15.5" x14ac:dyDescent="0.35">
      <c r="A65" s="29" t="s">
        <v>120</v>
      </c>
      <c r="B65" s="21"/>
      <c r="E65" s="16">
        <v>0</v>
      </c>
      <c r="F65" s="3">
        <v>0</v>
      </c>
      <c r="G65" s="16">
        <v>0</v>
      </c>
      <c r="H65" s="3">
        <v>0</v>
      </c>
      <c r="I65" s="16">
        <v>0</v>
      </c>
      <c r="J65" s="3"/>
      <c r="K65" s="16">
        <v>0</v>
      </c>
      <c r="L65" s="3"/>
      <c r="M65" s="16">
        <v>0</v>
      </c>
      <c r="N65" s="3"/>
      <c r="O65" s="16">
        <v>0</v>
      </c>
      <c r="P65" s="3"/>
      <c r="Q65" s="16">
        <v>0</v>
      </c>
      <c r="R65" s="3"/>
      <c r="S65" s="16">
        <v>0</v>
      </c>
      <c r="T65" s="3"/>
      <c r="U65" s="16">
        <v>0</v>
      </c>
      <c r="V65" s="3"/>
      <c r="W65" s="16">
        <v>0</v>
      </c>
      <c r="X65" s="16">
        <v>0</v>
      </c>
      <c r="Y65" s="1"/>
    </row>
    <row r="66" spans="1:52" ht="15.5" x14ac:dyDescent="0.35">
      <c r="A66" s="29"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9" t="s">
        <v>122</v>
      </c>
      <c r="E67" s="3"/>
      <c r="F67" s="3"/>
      <c r="G67" s="3"/>
      <c r="H67" s="3"/>
      <c r="I67" s="3"/>
      <c r="J67" s="3"/>
      <c r="K67" s="3"/>
      <c r="L67" s="3"/>
      <c r="M67" s="3"/>
      <c r="N67" s="3"/>
      <c r="O67" s="3"/>
      <c r="P67" s="3"/>
      <c r="Q67" s="3"/>
      <c r="R67" s="3"/>
      <c r="S67" s="3"/>
      <c r="T67" s="3"/>
      <c r="U67" s="3"/>
      <c r="V67" s="3"/>
      <c r="W67" s="3"/>
      <c r="X67" s="3"/>
    </row>
    <row r="68" spans="1:52" ht="15.5" x14ac:dyDescent="0.35">
      <c r="A68" s="29"/>
      <c r="E68" s="3"/>
      <c r="F68" s="3"/>
      <c r="G68" s="3"/>
      <c r="H68" s="3"/>
      <c r="I68" s="3"/>
      <c r="J68" s="3"/>
      <c r="K68" s="3"/>
      <c r="L68" s="3"/>
      <c r="M68" s="3"/>
      <c r="N68" s="3"/>
      <c r="O68" s="3"/>
      <c r="P68" s="3"/>
      <c r="Q68" s="3"/>
      <c r="R68" s="3"/>
      <c r="S68" s="3"/>
      <c r="T68" s="3"/>
      <c r="U68" s="3"/>
      <c r="V68" s="3"/>
      <c r="W68" s="3"/>
    </row>
    <row r="69" spans="1:52" ht="15.5" x14ac:dyDescent="0.35">
      <c r="A69" s="22" t="s">
        <v>123</v>
      </c>
      <c r="D69" s="31" t="s">
        <v>124</v>
      </c>
    </row>
    <row r="70" spans="1:52" ht="23.5" x14ac:dyDescent="0.55000000000000004">
      <c r="A70" s="14" t="s">
        <v>125</v>
      </c>
      <c r="B70" s="8"/>
      <c r="D70" s="4" t="s">
        <v>72</v>
      </c>
      <c r="E70" s="4"/>
      <c r="F70" s="4" t="s">
        <v>73</v>
      </c>
      <c r="G70" s="4"/>
      <c r="H70" s="4" t="s">
        <v>80</v>
      </c>
      <c r="I70" s="4"/>
      <c r="J70" s="4" t="s">
        <v>75</v>
      </c>
      <c r="K70" s="4"/>
      <c r="L70" s="4" t="s">
        <v>76</v>
      </c>
      <c r="M70" s="4"/>
      <c r="N70" s="4" t="s">
        <v>77</v>
      </c>
      <c r="O70" s="4"/>
      <c r="P70" s="4" t="s">
        <v>78</v>
      </c>
      <c r="Q70" s="4"/>
      <c r="R70" s="4" t="s">
        <v>79</v>
      </c>
      <c r="S70" s="4"/>
      <c r="T70" s="4" t="s">
        <v>81</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79</v>
      </c>
      <c r="AJ71" s="4" t="s">
        <v>81</v>
      </c>
      <c r="AK71" s="4" t="s">
        <v>9</v>
      </c>
      <c r="AL71" s="4" t="s">
        <v>10</v>
      </c>
    </row>
    <row r="72" spans="1:52" ht="15.5" x14ac:dyDescent="0.35">
      <c r="A72" s="4" t="s">
        <v>128</v>
      </c>
      <c r="B72" s="8"/>
      <c r="C72" s="8" t="s">
        <v>129</v>
      </c>
      <c r="D72" s="8" t="s">
        <v>130</v>
      </c>
      <c r="E72" s="4" t="s">
        <v>58</v>
      </c>
      <c r="F72" s="8" t="s">
        <v>130</v>
      </c>
      <c r="G72" s="4" t="s">
        <v>58</v>
      </c>
      <c r="H72" s="8" t="s">
        <v>130</v>
      </c>
      <c r="I72" s="4" t="s">
        <v>58</v>
      </c>
      <c r="J72" s="8" t="s">
        <v>130</v>
      </c>
      <c r="K72" s="4" t="s">
        <v>58</v>
      </c>
      <c r="L72" s="8" t="s">
        <v>130</v>
      </c>
      <c r="M72" s="4" t="s">
        <v>58</v>
      </c>
      <c r="N72" s="8" t="s">
        <v>130</v>
      </c>
      <c r="O72" s="4" t="s">
        <v>58</v>
      </c>
      <c r="P72" s="8" t="s">
        <v>130</v>
      </c>
      <c r="Q72" s="4" t="s">
        <v>58</v>
      </c>
      <c r="R72" s="8" t="s">
        <v>130</v>
      </c>
      <c r="S72" s="4" t="s">
        <v>58</v>
      </c>
      <c r="T72" s="8" t="s">
        <v>130</v>
      </c>
      <c r="U72" s="4" t="s">
        <v>58</v>
      </c>
      <c r="V72" s="8" t="s">
        <v>130</v>
      </c>
      <c r="W72" s="4" t="s">
        <v>58</v>
      </c>
      <c r="X72" s="4"/>
      <c r="AA72" s="4" t="s">
        <v>128</v>
      </c>
    </row>
    <row r="73" spans="1:52" ht="15.5" x14ac:dyDescent="0.35">
      <c r="A73" s="5" t="s">
        <v>131</v>
      </c>
      <c r="C73">
        <v>3</v>
      </c>
      <c r="D73" s="16">
        <v>1</v>
      </c>
      <c r="E73" s="3">
        <f>+$D73*E57</f>
        <v>0</v>
      </c>
      <c r="F73" s="16">
        <v>1</v>
      </c>
      <c r="G73" s="3">
        <f>+$D73*G57</f>
        <v>0</v>
      </c>
      <c r="H73" s="16">
        <v>1</v>
      </c>
      <c r="I73" s="3">
        <f>+$D73*I57</f>
        <v>0</v>
      </c>
      <c r="J73" s="16">
        <v>1</v>
      </c>
      <c r="K73" s="3">
        <f>+$D73*K57</f>
        <v>0</v>
      </c>
      <c r="L73" s="16">
        <v>1</v>
      </c>
      <c r="M73" s="3">
        <f>+$D73*M57</f>
        <v>0</v>
      </c>
      <c r="N73" s="16">
        <v>1</v>
      </c>
      <c r="O73" s="3">
        <f>+$D73*O57</f>
        <v>0</v>
      </c>
      <c r="P73" s="16">
        <v>1</v>
      </c>
      <c r="Q73" s="3">
        <f>+$D73*Q57</f>
        <v>0</v>
      </c>
      <c r="R73" s="16">
        <v>1</v>
      </c>
      <c r="S73" s="3">
        <f>+$D73*S57</f>
        <v>0</v>
      </c>
      <c r="T73" s="16">
        <v>1</v>
      </c>
      <c r="U73" s="3">
        <f>+$D73*U57</f>
        <v>0</v>
      </c>
      <c r="V73" s="16">
        <v>1</v>
      </c>
      <c r="W73" s="3">
        <f>+$D73*W57</f>
        <v>0</v>
      </c>
      <c r="X73" s="3">
        <f>+E73+G73+I73+K73+M73+O73+Q73+S73+U73+W73</f>
        <v>0</v>
      </c>
      <c r="AA73" s="5" t="s">
        <v>131</v>
      </c>
      <c r="AB73" s="3">
        <f>+E73</f>
        <v>0</v>
      </c>
      <c r="AC73" s="3">
        <f>+G73</f>
        <v>0</v>
      </c>
      <c r="AD73" s="3">
        <f>+I73</f>
        <v>0</v>
      </c>
      <c r="AE73" s="3">
        <f>+K73</f>
        <v>0</v>
      </c>
      <c r="AF73" s="3">
        <f>+M73</f>
        <v>0</v>
      </c>
      <c r="AG73" s="3">
        <f>+O73</f>
        <v>0</v>
      </c>
      <c r="AH73" s="3">
        <f>+Q73</f>
        <v>0</v>
      </c>
      <c r="AI73" s="3">
        <f>+S73</f>
        <v>0</v>
      </c>
      <c r="AJ73" s="3">
        <f>+U73</f>
        <v>0</v>
      </c>
      <c r="AK73" s="3">
        <f>+W73</f>
        <v>0</v>
      </c>
      <c r="AL73" s="3">
        <f>SUM(AB73:AK73)</f>
        <v>0</v>
      </c>
    </row>
    <row r="74" spans="1:52" ht="15.5" x14ac:dyDescent="0.35">
      <c r="A74" s="5" t="s">
        <v>132</v>
      </c>
      <c r="C74">
        <v>15</v>
      </c>
      <c r="D74" s="16">
        <v>0</v>
      </c>
      <c r="E74" s="3">
        <f>+$D74*E57</f>
        <v>0</v>
      </c>
      <c r="F74" s="16">
        <v>0</v>
      </c>
      <c r="G74" s="3">
        <f>+$D74*G57</f>
        <v>0</v>
      </c>
      <c r="H74" s="16">
        <v>0</v>
      </c>
      <c r="I74" s="3">
        <f>+$D74*I57</f>
        <v>0</v>
      </c>
      <c r="J74" s="16">
        <v>0</v>
      </c>
      <c r="K74" s="3">
        <f>+$D74*K57</f>
        <v>0</v>
      </c>
      <c r="L74" s="16">
        <v>0</v>
      </c>
      <c r="M74" s="3">
        <f>+$D74*M57</f>
        <v>0</v>
      </c>
      <c r="N74" s="16">
        <v>0</v>
      </c>
      <c r="O74" s="3">
        <f>+$D74*O57</f>
        <v>0</v>
      </c>
      <c r="P74" s="16">
        <v>0</v>
      </c>
      <c r="Q74" s="3">
        <f>+$D74*Q57</f>
        <v>0</v>
      </c>
      <c r="R74" s="16">
        <v>0</v>
      </c>
      <c r="S74" s="3">
        <f>+$D74*S57</f>
        <v>0</v>
      </c>
      <c r="T74" s="16">
        <v>0</v>
      </c>
      <c r="U74" s="3">
        <f>+$D74*U57</f>
        <v>0</v>
      </c>
      <c r="V74" s="16">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6">
        <v>0</v>
      </c>
      <c r="E75" s="3">
        <f>+$D75*E57</f>
        <v>0</v>
      </c>
      <c r="F75" s="16">
        <v>0</v>
      </c>
      <c r="G75" s="3">
        <f>+$D75*G57</f>
        <v>0</v>
      </c>
      <c r="H75" s="16">
        <v>0</v>
      </c>
      <c r="I75" s="3">
        <f>+$D75*I57</f>
        <v>0</v>
      </c>
      <c r="J75" s="16">
        <v>0</v>
      </c>
      <c r="K75" s="3">
        <f>+$D75*K57</f>
        <v>0</v>
      </c>
      <c r="L75" s="16">
        <v>0</v>
      </c>
      <c r="M75" s="3">
        <f>+$D75*M57</f>
        <v>0</v>
      </c>
      <c r="N75" s="16">
        <v>0</v>
      </c>
      <c r="O75" s="3">
        <f>+$D75*O57</f>
        <v>0</v>
      </c>
      <c r="P75" s="16">
        <v>0</v>
      </c>
      <c r="Q75" s="3">
        <f>+$D75*Q57</f>
        <v>0</v>
      </c>
      <c r="R75" s="16">
        <v>0</v>
      </c>
      <c r="S75" s="3">
        <f>+$D75*S57</f>
        <v>0</v>
      </c>
      <c r="T75" s="16">
        <v>0</v>
      </c>
      <c r="U75" s="3">
        <f>+$D75*U57</f>
        <v>0</v>
      </c>
      <c r="V75" s="16">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6">
        <v>0</v>
      </c>
      <c r="E76" s="3">
        <f>+$D76*E57</f>
        <v>0</v>
      </c>
      <c r="F76" s="16">
        <v>0</v>
      </c>
      <c r="G76" s="3">
        <f>+$D76*G57</f>
        <v>0</v>
      </c>
      <c r="H76" s="16">
        <v>0</v>
      </c>
      <c r="I76" s="3">
        <f>+$D76*I57</f>
        <v>0</v>
      </c>
      <c r="J76" s="16">
        <v>0</v>
      </c>
      <c r="K76" s="3">
        <f>+$D76*K57</f>
        <v>0</v>
      </c>
      <c r="L76" s="16">
        <v>0</v>
      </c>
      <c r="M76" s="3">
        <f>+$D76*M57</f>
        <v>0</v>
      </c>
      <c r="N76" s="16">
        <v>0</v>
      </c>
      <c r="O76" s="3">
        <f>+$D76*O57</f>
        <v>0</v>
      </c>
      <c r="P76" s="16">
        <v>0</v>
      </c>
      <c r="Q76" s="3">
        <f>+$D76*Q57</f>
        <v>0</v>
      </c>
      <c r="R76" s="16">
        <v>0</v>
      </c>
      <c r="S76" s="3">
        <f>+$D76*S57</f>
        <v>0</v>
      </c>
      <c r="T76" s="16">
        <v>0</v>
      </c>
      <c r="U76" s="3">
        <f>+$D76*U57</f>
        <v>0</v>
      </c>
      <c r="V76" s="16">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6">
        <f t="shared" ref="D77:V77" si="33">SUM(D73:D76)</f>
        <v>1</v>
      </c>
      <c r="E77" s="28">
        <f>SUM(E73:E76)</f>
        <v>0</v>
      </c>
      <c r="F77" s="16">
        <f t="shared" si="33"/>
        <v>1</v>
      </c>
      <c r="G77" s="28">
        <f>SUM(G73:G76)</f>
        <v>0</v>
      </c>
      <c r="H77" s="16">
        <f t="shared" si="33"/>
        <v>1</v>
      </c>
      <c r="I77" s="28">
        <f>SUM(I73:I76)</f>
        <v>0</v>
      </c>
      <c r="J77" s="16">
        <f t="shared" si="33"/>
        <v>1</v>
      </c>
      <c r="K77" s="28">
        <f>SUM(K73:K76)</f>
        <v>0</v>
      </c>
      <c r="L77" s="16">
        <f t="shared" si="33"/>
        <v>1</v>
      </c>
      <c r="M77" s="28">
        <f>SUM(M73:M76)</f>
        <v>0</v>
      </c>
      <c r="N77" s="16">
        <f t="shared" si="33"/>
        <v>1</v>
      </c>
      <c r="O77" s="28">
        <f>SUM(O73:O76)</f>
        <v>0</v>
      </c>
      <c r="P77" s="16">
        <f t="shared" si="33"/>
        <v>1</v>
      </c>
      <c r="Q77" s="28">
        <f>SUM(Q73:Q76)</f>
        <v>0</v>
      </c>
      <c r="R77" s="16">
        <f t="shared" si="33"/>
        <v>1</v>
      </c>
      <c r="S77" s="28">
        <f>SUM(S73:S76)</f>
        <v>0</v>
      </c>
      <c r="T77" s="16">
        <f t="shared" si="33"/>
        <v>1</v>
      </c>
      <c r="U77" s="28">
        <f>SUM(U73:U76)</f>
        <v>0</v>
      </c>
      <c r="V77" s="16">
        <f t="shared" si="33"/>
        <v>1</v>
      </c>
      <c r="W77" s="28">
        <f>SUM(W73:W76)</f>
        <v>0</v>
      </c>
      <c r="X77" s="3">
        <f t="shared" si="32"/>
        <v>0</v>
      </c>
      <c r="Y77" s="3"/>
      <c r="AA77" s="5"/>
      <c r="AB77" s="4" t="s">
        <v>0</v>
      </c>
      <c r="AC77" s="4" t="s">
        <v>1</v>
      </c>
      <c r="AD77" s="4" t="s">
        <v>2</v>
      </c>
      <c r="AE77" s="4" t="s">
        <v>3</v>
      </c>
      <c r="AF77" s="4" t="s">
        <v>4</v>
      </c>
      <c r="AG77" s="4" t="s">
        <v>5</v>
      </c>
      <c r="AH77" s="4" t="s">
        <v>6</v>
      </c>
      <c r="AI77" s="4" t="s">
        <v>79</v>
      </c>
      <c r="AJ77" s="4" t="s">
        <v>81</v>
      </c>
      <c r="AK77" s="4" t="s">
        <v>9</v>
      </c>
      <c r="AL77" s="4" t="s">
        <v>10</v>
      </c>
      <c r="AO77" s="4" t="s">
        <v>0</v>
      </c>
      <c r="AP77" s="4" t="s">
        <v>1</v>
      </c>
      <c r="AQ77" s="4" t="s">
        <v>2</v>
      </c>
      <c r="AR77" s="4" t="s">
        <v>3</v>
      </c>
      <c r="AS77" s="4" t="s">
        <v>4</v>
      </c>
      <c r="AT77" s="4" t="s">
        <v>5</v>
      </c>
      <c r="AU77" s="4" t="s">
        <v>195</v>
      </c>
      <c r="AV77" s="4" t="s">
        <v>79</v>
      </c>
      <c r="AW77" s="4" t="s">
        <v>81</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18.507018315343032</v>
      </c>
      <c r="AC78" s="3">
        <f>+G60</f>
        <v>23.260955378044819</v>
      </c>
      <c r="AD78" s="3">
        <f>+I60</f>
        <v>0</v>
      </c>
      <c r="AE78" s="3">
        <f>+K60</f>
        <v>0</v>
      </c>
      <c r="AF78" s="3">
        <f>+M60</f>
        <v>15.242369857402149</v>
      </c>
      <c r="AG78" s="3">
        <f>+O60</f>
        <v>119.09956066005671</v>
      </c>
      <c r="AH78" s="3">
        <f>+Q60</f>
        <v>37.225675213918841</v>
      </c>
      <c r="AI78" s="3">
        <f>+S60</f>
        <v>0</v>
      </c>
      <c r="AJ78" s="3">
        <f>+U60</f>
        <v>0</v>
      </c>
      <c r="AK78" s="3">
        <f>+W60</f>
        <v>6.3369997556677067</v>
      </c>
      <c r="AL78" s="3">
        <f>+X60</f>
        <v>219.67257918043325</v>
      </c>
      <c r="AN78" t="s">
        <v>137</v>
      </c>
      <c r="AO78" s="3">
        <f>+AB$78*AB79</f>
        <v>18.507018315343032</v>
      </c>
      <c r="AP78" s="3">
        <f t="shared" ref="AP78:AX78" si="34">+AC$78*AC79</f>
        <v>23.260955378044819</v>
      </c>
      <c r="AQ78" s="3">
        <f t="shared" si="34"/>
        <v>0</v>
      </c>
      <c r="AR78" s="3">
        <f t="shared" si="34"/>
        <v>0</v>
      </c>
      <c r="AS78" s="3">
        <f t="shared" si="34"/>
        <v>15.242369857402149</v>
      </c>
      <c r="AT78" s="3">
        <f t="shared" si="34"/>
        <v>119.09956066005671</v>
      </c>
      <c r="AU78" s="3">
        <f t="shared" si="34"/>
        <v>37.225675213918841</v>
      </c>
      <c r="AV78" s="3">
        <f t="shared" si="34"/>
        <v>0</v>
      </c>
      <c r="AW78" s="3">
        <f t="shared" si="34"/>
        <v>0</v>
      </c>
      <c r="AX78" s="3">
        <f t="shared" si="34"/>
        <v>6.3369997556677067</v>
      </c>
      <c r="AY78" s="3">
        <f>SUM(AO78:AX78)</f>
        <v>219.67257918043325</v>
      </c>
      <c r="AZ78" t="s">
        <v>138</v>
      </c>
    </row>
    <row r="79" spans="1:52" ht="15.5" x14ac:dyDescent="0.35">
      <c r="A79" s="5" t="s">
        <v>139</v>
      </c>
      <c r="B79" t="s">
        <v>140</v>
      </c>
      <c r="C79">
        <v>3</v>
      </c>
      <c r="D79" s="16">
        <v>1</v>
      </c>
      <c r="E79" s="3">
        <f t="shared" ref="E79:E84" si="35">+$D79*E$60</f>
        <v>18.507018315343032</v>
      </c>
      <c r="F79" s="16">
        <v>1</v>
      </c>
      <c r="G79" s="3">
        <f>+$F79*G$60</f>
        <v>23.260955378044819</v>
      </c>
      <c r="H79" s="16">
        <v>1</v>
      </c>
      <c r="I79" s="3">
        <f t="shared" ref="I79:I84" si="36">+$H79*I$60</f>
        <v>0</v>
      </c>
      <c r="J79" s="16">
        <v>1</v>
      </c>
      <c r="K79" s="3">
        <f t="shared" ref="K79:K84" si="37">+$J79*K$60</f>
        <v>0</v>
      </c>
      <c r="L79" s="16">
        <v>1</v>
      </c>
      <c r="M79" s="3">
        <f t="shared" ref="M79:M84" si="38">+$L79*M$60</f>
        <v>15.242369857402149</v>
      </c>
      <c r="N79" s="16">
        <v>1</v>
      </c>
      <c r="O79" s="3">
        <f t="shared" ref="O79:O84" si="39">+$N79*O$60</f>
        <v>119.09956066005671</v>
      </c>
      <c r="P79" s="16">
        <v>1</v>
      </c>
      <c r="Q79" s="3">
        <f t="shared" ref="Q79:Q84" si="40">+$P79*Q$60</f>
        <v>37.225675213918841</v>
      </c>
      <c r="R79" s="16">
        <v>1</v>
      </c>
      <c r="S79" s="3">
        <f t="shared" ref="S79:S84" si="41">+$R79*S$60</f>
        <v>0</v>
      </c>
      <c r="T79" s="16">
        <v>1</v>
      </c>
      <c r="U79" s="3">
        <f t="shared" ref="U79:U84" si="42">+$T79*U$60</f>
        <v>0</v>
      </c>
      <c r="V79" s="16">
        <v>1</v>
      </c>
      <c r="W79" s="3">
        <f t="shared" ref="W79:W84" si="43">+$V79*W$60</f>
        <v>6.3369997556677067</v>
      </c>
      <c r="X79" s="3">
        <f>+E79+G79+I79+K79+M79+O79+Q79+S79+U79+W79</f>
        <v>219.67257918043325</v>
      </c>
      <c r="AA79" t="s">
        <v>139</v>
      </c>
      <c r="AB79" s="16">
        <f t="shared" ref="AB79:AB84" si="44">+D79</f>
        <v>1</v>
      </c>
      <c r="AC79" s="16">
        <f t="shared" ref="AC79:AC84" si="45">+F79</f>
        <v>1</v>
      </c>
      <c r="AD79" s="16">
        <f t="shared" ref="AD79:AD84" si="46">+H79</f>
        <v>1</v>
      </c>
      <c r="AE79" s="16">
        <f t="shared" ref="AE79:AE84" si="47">+J79</f>
        <v>1</v>
      </c>
      <c r="AF79" s="16">
        <f t="shared" ref="AF79:AF84" si="48">+L79</f>
        <v>1</v>
      </c>
      <c r="AG79" s="16">
        <f t="shared" ref="AG79:AG84" si="49">+N79</f>
        <v>1</v>
      </c>
      <c r="AH79" s="16">
        <f t="shared" ref="AH79:AH84" si="50">+P79</f>
        <v>1</v>
      </c>
      <c r="AI79" s="16">
        <f t="shared" ref="AI79:AI84" si="51">+R79</f>
        <v>1</v>
      </c>
      <c r="AJ79" s="16">
        <f t="shared" ref="AJ79:AJ84" si="52">+T79</f>
        <v>1</v>
      </c>
      <c r="AK79" s="16">
        <f t="shared" ref="AK79:AK84" si="53">+V79</f>
        <v>1</v>
      </c>
      <c r="AN79" t="s">
        <v>141</v>
      </c>
      <c r="AO79" s="3">
        <f t="shared" ref="AO79:AX84" si="54">+AB79*AO$78</f>
        <v>18.507018315343032</v>
      </c>
      <c r="AP79" s="3">
        <f t="shared" si="54"/>
        <v>23.260955378044819</v>
      </c>
      <c r="AQ79" s="3">
        <f t="shared" si="54"/>
        <v>0</v>
      </c>
      <c r="AR79" s="3">
        <f t="shared" si="54"/>
        <v>0</v>
      </c>
      <c r="AS79" s="3">
        <f t="shared" si="54"/>
        <v>15.242369857402149</v>
      </c>
      <c r="AT79" s="3">
        <f t="shared" si="54"/>
        <v>119.09956066005671</v>
      </c>
      <c r="AU79" s="3">
        <f t="shared" si="54"/>
        <v>37.225675213918841</v>
      </c>
      <c r="AV79" s="3">
        <f t="shared" si="54"/>
        <v>0</v>
      </c>
      <c r="AW79" s="3">
        <f t="shared" si="54"/>
        <v>0</v>
      </c>
      <c r="AX79" s="3">
        <f t="shared" si="54"/>
        <v>6.3369997556677067</v>
      </c>
      <c r="AY79" s="3">
        <f t="shared" ref="AY79:AY84" si="55">SUM(AO79:AX79)</f>
        <v>219.67257918043325</v>
      </c>
      <c r="AZ79" t="s">
        <v>141</v>
      </c>
    </row>
    <row r="80" spans="1:52" ht="15.5" x14ac:dyDescent="0.35">
      <c r="A80" s="5" t="s">
        <v>142</v>
      </c>
      <c r="B80" t="s">
        <v>143</v>
      </c>
      <c r="C80">
        <v>15</v>
      </c>
      <c r="D80" s="16">
        <v>0</v>
      </c>
      <c r="E80" s="3">
        <f t="shared" si="35"/>
        <v>0</v>
      </c>
      <c r="F80" s="16">
        <v>0</v>
      </c>
      <c r="G80" s="3">
        <f>+$F80*G$60</f>
        <v>0</v>
      </c>
      <c r="H80" s="16">
        <v>0</v>
      </c>
      <c r="I80" s="3">
        <f t="shared" si="36"/>
        <v>0</v>
      </c>
      <c r="J80" s="16">
        <v>0</v>
      </c>
      <c r="K80" s="3">
        <f t="shared" si="37"/>
        <v>0</v>
      </c>
      <c r="L80" s="16">
        <v>0</v>
      </c>
      <c r="M80" s="3">
        <f t="shared" si="38"/>
        <v>0</v>
      </c>
      <c r="N80" s="16">
        <v>0</v>
      </c>
      <c r="O80" s="3">
        <f t="shared" si="39"/>
        <v>0</v>
      </c>
      <c r="P80" s="16">
        <v>0</v>
      </c>
      <c r="Q80" s="3">
        <f t="shared" si="40"/>
        <v>0</v>
      </c>
      <c r="R80" s="16">
        <v>0</v>
      </c>
      <c r="S80" s="3">
        <f t="shared" si="41"/>
        <v>0</v>
      </c>
      <c r="T80" s="16">
        <v>0</v>
      </c>
      <c r="U80" s="3">
        <f t="shared" si="42"/>
        <v>0</v>
      </c>
      <c r="V80" s="16">
        <v>0</v>
      </c>
      <c r="W80" s="3">
        <f t="shared" si="43"/>
        <v>0</v>
      </c>
      <c r="X80" s="3">
        <f t="shared" ref="X80:X85" si="56">+E80+G80+I80+K80+M80+O80+Q80+S80+U80+W80</f>
        <v>0</v>
      </c>
      <c r="AA80" t="s">
        <v>142</v>
      </c>
      <c r="AB80" s="16">
        <f t="shared" si="44"/>
        <v>0</v>
      </c>
      <c r="AC80" s="16">
        <f t="shared" si="45"/>
        <v>0</v>
      </c>
      <c r="AD80" s="16">
        <f t="shared" si="46"/>
        <v>0</v>
      </c>
      <c r="AE80" s="16">
        <f t="shared" si="47"/>
        <v>0</v>
      </c>
      <c r="AF80" s="16">
        <f t="shared" si="48"/>
        <v>0</v>
      </c>
      <c r="AG80" s="16">
        <f t="shared" si="49"/>
        <v>0</v>
      </c>
      <c r="AH80" s="16">
        <f t="shared" si="50"/>
        <v>0</v>
      </c>
      <c r="AI80" s="16">
        <f t="shared" si="51"/>
        <v>0</v>
      </c>
      <c r="AJ80" s="16">
        <f t="shared" si="52"/>
        <v>0</v>
      </c>
      <c r="AK80" s="16">
        <f t="shared" si="53"/>
        <v>0</v>
      </c>
      <c r="AN80" t="s">
        <v>144</v>
      </c>
      <c r="AO80" s="3">
        <f t="shared" si="54"/>
        <v>0</v>
      </c>
      <c r="AP80" s="3">
        <f t="shared" si="54"/>
        <v>0</v>
      </c>
      <c r="AQ80" s="3">
        <f t="shared" si="54"/>
        <v>0</v>
      </c>
      <c r="AR80" s="3">
        <f t="shared" si="54"/>
        <v>0</v>
      </c>
      <c r="AS80" s="3">
        <f t="shared" si="54"/>
        <v>0</v>
      </c>
      <c r="AT80" s="3">
        <f t="shared" si="54"/>
        <v>0</v>
      </c>
      <c r="AU80" s="3">
        <f t="shared" si="54"/>
        <v>0</v>
      </c>
      <c r="AV80" s="3">
        <f t="shared" si="54"/>
        <v>0</v>
      </c>
      <c r="AW80" s="3">
        <f t="shared" si="54"/>
        <v>0</v>
      </c>
      <c r="AX80" s="3">
        <f t="shared" si="54"/>
        <v>0</v>
      </c>
      <c r="AY80" s="3">
        <f t="shared" si="55"/>
        <v>0</v>
      </c>
      <c r="AZ80" t="s">
        <v>144</v>
      </c>
    </row>
    <row r="81" spans="1:52" ht="15.5" x14ac:dyDescent="0.35">
      <c r="A81" s="5" t="s">
        <v>145</v>
      </c>
      <c r="B81" t="s">
        <v>146</v>
      </c>
      <c r="C81">
        <v>20</v>
      </c>
      <c r="D81" s="16">
        <v>0</v>
      </c>
      <c r="E81" s="3">
        <f t="shared" si="35"/>
        <v>0</v>
      </c>
      <c r="F81" s="16">
        <v>0</v>
      </c>
      <c r="G81" s="3">
        <f>+$F81*G$60</f>
        <v>0</v>
      </c>
      <c r="H81" s="16">
        <v>0</v>
      </c>
      <c r="I81" s="3">
        <f t="shared" si="36"/>
        <v>0</v>
      </c>
      <c r="J81" s="16">
        <v>0</v>
      </c>
      <c r="K81" s="3">
        <f t="shared" si="37"/>
        <v>0</v>
      </c>
      <c r="L81" s="16">
        <v>0</v>
      </c>
      <c r="M81" s="3">
        <f t="shared" si="38"/>
        <v>0</v>
      </c>
      <c r="N81" s="16">
        <v>0</v>
      </c>
      <c r="O81" s="3">
        <f t="shared" si="39"/>
        <v>0</v>
      </c>
      <c r="P81" s="16">
        <v>0</v>
      </c>
      <c r="Q81" s="3">
        <f t="shared" si="40"/>
        <v>0</v>
      </c>
      <c r="R81" s="16">
        <v>0</v>
      </c>
      <c r="S81" s="3">
        <f t="shared" si="41"/>
        <v>0</v>
      </c>
      <c r="T81" s="16">
        <v>0</v>
      </c>
      <c r="U81" s="3">
        <f t="shared" si="42"/>
        <v>0</v>
      </c>
      <c r="V81" s="16">
        <v>0</v>
      </c>
      <c r="W81" s="3">
        <f t="shared" si="43"/>
        <v>0</v>
      </c>
      <c r="X81" s="3">
        <f t="shared" si="56"/>
        <v>0</v>
      </c>
      <c r="AA81" t="s">
        <v>145</v>
      </c>
      <c r="AB81" s="16">
        <f t="shared" si="44"/>
        <v>0</v>
      </c>
      <c r="AC81" s="16">
        <f t="shared" si="45"/>
        <v>0</v>
      </c>
      <c r="AD81" s="16">
        <f t="shared" si="46"/>
        <v>0</v>
      </c>
      <c r="AE81" s="16">
        <f t="shared" si="47"/>
        <v>0</v>
      </c>
      <c r="AF81" s="16">
        <f t="shared" si="48"/>
        <v>0</v>
      </c>
      <c r="AG81" s="16">
        <f t="shared" si="49"/>
        <v>0</v>
      </c>
      <c r="AH81" s="16">
        <f t="shared" si="50"/>
        <v>0</v>
      </c>
      <c r="AI81" s="16">
        <f t="shared" si="51"/>
        <v>0</v>
      </c>
      <c r="AJ81" s="16">
        <f t="shared" si="52"/>
        <v>0</v>
      </c>
      <c r="AK81" s="16">
        <f t="shared" si="53"/>
        <v>0</v>
      </c>
      <c r="AN81" t="s">
        <v>145</v>
      </c>
      <c r="AO81" s="3">
        <f t="shared" si="54"/>
        <v>0</v>
      </c>
      <c r="AP81" s="3">
        <f t="shared" si="54"/>
        <v>0</v>
      </c>
      <c r="AQ81" s="3">
        <f t="shared" si="54"/>
        <v>0</v>
      </c>
      <c r="AR81" s="3">
        <f t="shared" si="54"/>
        <v>0</v>
      </c>
      <c r="AS81" s="3">
        <f t="shared" si="54"/>
        <v>0</v>
      </c>
      <c r="AT81" s="3">
        <f t="shared" si="54"/>
        <v>0</v>
      </c>
      <c r="AU81" s="3">
        <f t="shared" si="54"/>
        <v>0</v>
      </c>
      <c r="AV81" s="3">
        <f t="shared" si="54"/>
        <v>0</v>
      </c>
      <c r="AW81" s="3">
        <f t="shared" si="54"/>
        <v>0</v>
      </c>
      <c r="AX81" s="3">
        <f t="shared" si="54"/>
        <v>0</v>
      </c>
      <c r="AY81" s="3">
        <f t="shared" si="55"/>
        <v>0</v>
      </c>
      <c r="AZ81" t="s">
        <v>145</v>
      </c>
    </row>
    <row r="82" spans="1:52" ht="15.5" x14ac:dyDescent="0.35">
      <c r="A82" s="5" t="s">
        <v>147</v>
      </c>
      <c r="B82" t="s">
        <v>140</v>
      </c>
      <c r="C82">
        <v>25</v>
      </c>
      <c r="D82" s="16">
        <v>0</v>
      </c>
      <c r="E82" s="3">
        <f t="shared" si="35"/>
        <v>0</v>
      </c>
      <c r="F82" s="16">
        <v>0</v>
      </c>
      <c r="G82" s="3">
        <f>+$F82*G$60</f>
        <v>0</v>
      </c>
      <c r="H82" s="16">
        <v>0</v>
      </c>
      <c r="I82" s="3">
        <f t="shared" si="36"/>
        <v>0</v>
      </c>
      <c r="J82" s="16">
        <v>0</v>
      </c>
      <c r="K82" s="3">
        <f t="shared" si="37"/>
        <v>0</v>
      </c>
      <c r="L82" s="16">
        <v>0</v>
      </c>
      <c r="M82" s="3">
        <f t="shared" si="38"/>
        <v>0</v>
      </c>
      <c r="N82" s="16">
        <v>0</v>
      </c>
      <c r="O82" s="3">
        <f t="shared" si="39"/>
        <v>0</v>
      </c>
      <c r="P82" s="16">
        <v>0</v>
      </c>
      <c r="Q82" s="3">
        <f t="shared" si="40"/>
        <v>0</v>
      </c>
      <c r="R82" s="16">
        <v>0</v>
      </c>
      <c r="S82" s="3">
        <f t="shared" si="41"/>
        <v>0</v>
      </c>
      <c r="T82" s="16">
        <v>0</v>
      </c>
      <c r="U82" s="3">
        <f t="shared" si="42"/>
        <v>0</v>
      </c>
      <c r="V82" s="16">
        <v>0</v>
      </c>
      <c r="W82" s="3">
        <f t="shared" si="43"/>
        <v>0</v>
      </c>
      <c r="X82" s="3">
        <f t="shared" si="56"/>
        <v>0</v>
      </c>
      <c r="AA82" t="s">
        <v>147</v>
      </c>
      <c r="AB82" s="16">
        <f t="shared" si="44"/>
        <v>0</v>
      </c>
      <c r="AC82" s="16">
        <f t="shared" si="45"/>
        <v>0</v>
      </c>
      <c r="AD82" s="16">
        <f t="shared" si="46"/>
        <v>0</v>
      </c>
      <c r="AE82" s="16">
        <f t="shared" si="47"/>
        <v>0</v>
      </c>
      <c r="AF82" s="16">
        <f t="shared" si="48"/>
        <v>0</v>
      </c>
      <c r="AG82" s="16">
        <f t="shared" si="49"/>
        <v>0</v>
      </c>
      <c r="AH82" s="16">
        <f t="shared" si="50"/>
        <v>0</v>
      </c>
      <c r="AI82" s="16">
        <f t="shared" si="51"/>
        <v>0</v>
      </c>
      <c r="AJ82" s="16">
        <f t="shared" si="52"/>
        <v>0</v>
      </c>
      <c r="AK82" s="16">
        <f t="shared" si="53"/>
        <v>0</v>
      </c>
      <c r="AN82" t="s">
        <v>147</v>
      </c>
      <c r="AO82" s="3">
        <f t="shared" si="54"/>
        <v>0</v>
      </c>
      <c r="AP82" s="3">
        <f t="shared" si="54"/>
        <v>0</v>
      </c>
      <c r="AQ82" s="3">
        <f t="shared" si="54"/>
        <v>0</v>
      </c>
      <c r="AR82" s="3">
        <f t="shared" si="54"/>
        <v>0</v>
      </c>
      <c r="AS82" s="3">
        <f t="shared" si="54"/>
        <v>0</v>
      </c>
      <c r="AT82" s="3">
        <f t="shared" si="54"/>
        <v>0</v>
      </c>
      <c r="AU82" s="3">
        <f t="shared" si="54"/>
        <v>0</v>
      </c>
      <c r="AV82" s="3">
        <f t="shared" si="54"/>
        <v>0</v>
      </c>
      <c r="AW82" s="3">
        <f t="shared" si="54"/>
        <v>0</v>
      </c>
      <c r="AX82" s="3">
        <f t="shared" si="54"/>
        <v>0</v>
      </c>
      <c r="AY82" s="3">
        <f t="shared" si="55"/>
        <v>0</v>
      </c>
      <c r="AZ82" t="s">
        <v>147</v>
      </c>
    </row>
    <row r="83" spans="1:52" ht="15.5" x14ac:dyDescent="0.35">
      <c r="A83" s="5" t="s">
        <v>148</v>
      </c>
      <c r="B83" t="s">
        <v>146</v>
      </c>
      <c r="C83">
        <v>35</v>
      </c>
      <c r="D83" s="16">
        <v>0</v>
      </c>
      <c r="E83" s="3">
        <f t="shared" si="35"/>
        <v>0</v>
      </c>
      <c r="F83" s="16">
        <v>0</v>
      </c>
      <c r="G83" s="3">
        <f>+$F83*G$60</f>
        <v>0</v>
      </c>
      <c r="H83" s="16">
        <v>0</v>
      </c>
      <c r="I83" s="3">
        <f t="shared" si="36"/>
        <v>0</v>
      </c>
      <c r="J83" s="16">
        <v>0</v>
      </c>
      <c r="K83" s="3">
        <f t="shared" si="37"/>
        <v>0</v>
      </c>
      <c r="L83" s="16">
        <v>0</v>
      </c>
      <c r="M83" s="3">
        <f t="shared" si="38"/>
        <v>0</v>
      </c>
      <c r="N83" s="16">
        <v>0</v>
      </c>
      <c r="O83" s="3">
        <f t="shared" si="39"/>
        <v>0</v>
      </c>
      <c r="P83" s="16">
        <v>0</v>
      </c>
      <c r="Q83" s="3">
        <f t="shared" si="40"/>
        <v>0</v>
      </c>
      <c r="R83" s="16">
        <v>0</v>
      </c>
      <c r="S83" s="3">
        <f t="shared" si="41"/>
        <v>0</v>
      </c>
      <c r="T83" s="16">
        <v>0</v>
      </c>
      <c r="U83" s="3">
        <f t="shared" si="42"/>
        <v>0</v>
      </c>
      <c r="V83" s="16">
        <v>0</v>
      </c>
      <c r="W83" s="3">
        <f t="shared" si="43"/>
        <v>0</v>
      </c>
      <c r="X83" s="3">
        <f t="shared" si="56"/>
        <v>0</v>
      </c>
      <c r="AA83" t="s">
        <v>148</v>
      </c>
      <c r="AB83" s="16">
        <f t="shared" si="44"/>
        <v>0</v>
      </c>
      <c r="AC83" s="16">
        <f t="shared" si="45"/>
        <v>0</v>
      </c>
      <c r="AD83" s="16">
        <f t="shared" si="46"/>
        <v>0</v>
      </c>
      <c r="AE83" s="16">
        <f t="shared" si="47"/>
        <v>0</v>
      </c>
      <c r="AF83" s="16">
        <f t="shared" si="48"/>
        <v>0</v>
      </c>
      <c r="AG83" s="16">
        <f t="shared" si="49"/>
        <v>0</v>
      </c>
      <c r="AH83" s="16">
        <f t="shared" si="50"/>
        <v>0</v>
      </c>
      <c r="AI83" s="16">
        <f t="shared" si="51"/>
        <v>0</v>
      </c>
      <c r="AJ83" s="16">
        <f t="shared" si="52"/>
        <v>0</v>
      </c>
      <c r="AK83" s="16">
        <f t="shared" si="53"/>
        <v>0</v>
      </c>
      <c r="AN83" t="s">
        <v>148</v>
      </c>
      <c r="AO83" s="3">
        <f t="shared" si="54"/>
        <v>0</v>
      </c>
      <c r="AP83" s="3">
        <f t="shared" si="54"/>
        <v>0</v>
      </c>
      <c r="AQ83" s="3">
        <f t="shared" si="54"/>
        <v>0</v>
      </c>
      <c r="AR83" s="3">
        <f t="shared" si="54"/>
        <v>0</v>
      </c>
      <c r="AS83" s="3">
        <f t="shared" si="54"/>
        <v>0</v>
      </c>
      <c r="AT83" s="3">
        <f t="shared" si="54"/>
        <v>0</v>
      </c>
      <c r="AU83" s="3">
        <f t="shared" si="54"/>
        <v>0</v>
      </c>
      <c r="AV83" s="3">
        <f t="shared" si="54"/>
        <v>0</v>
      </c>
      <c r="AW83" s="3">
        <f t="shared" si="54"/>
        <v>0</v>
      </c>
      <c r="AX83" s="3">
        <f t="shared" si="54"/>
        <v>0</v>
      </c>
      <c r="AY83" s="3">
        <f t="shared" si="55"/>
        <v>0</v>
      </c>
      <c r="AZ83" t="s">
        <v>148</v>
      </c>
    </row>
    <row r="84" spans="1:52" ht="15.5" x14ac:dyDescent="0.35">
      <c r="A84" s="5" t="s">
        <v>149</v>
      </c>
      <c r="B84" t="s">
        <v>143</v>
      </c>
      <c r="C84">
        <v>25</v>
      </c>
      <c r="D84" s="16">
        <v>0</v>
      </c>
      <c r="E84" s="3">
        <f t="shared" si="35"/>
        <v>0</v>
      </c>
      <c r="F84" s="16">
        <v>0</v>
      </c>
      <c r="G84" s="3">
        <f t="shared" ref="G84" si="57">+$F84*G$60</f>
        <v>0</v>
      </c>
      <c r="H84" s="16">
        <v>0</v>
      </c>
      <c r="I84" s="3">
        <f t="shared" si="36"/>
        <v>0</v>
      </c>
      <c r="J84" s="16">
        <v>0</v>
      </c>
      <c r="K84" s="3">
        <f t="shared" si="37"/>
        <v>0</v>
      </c>
      <c r="L84" s="16">
        <v>0</v>
      </c>
      <c r="M84" s="3">
        <f t="shared" si="38"/>
        <v>0</v>
      </c>
      <c r="N84" s="16">
        <v>0</v>
      </c>
      <c r="O84" s="3">
        <f t="shared" si="39"/>
        <v>0</v>
      </c>
      <c r="P84" s="16">
        <v>0</v>
      </c>
      <c r="Q84" s="3">
        <f t="shared" si="40"/>
        <v>0</v>
      </c>
      <c r="R84" s="16">
        <v>0</v>
      </c>
      <c r="S84" s="3">
        <f t="shared" si="41"/>
        <v>0</v>
      </c>
      <c r="T84" s="16">
        <v>0</v>
      </c>
      <c r="U84" s="3">
        <f t="shared" si="42"/>
        <v>0</v>
      </c>
      <c r="V84" s="16">
        <v>0</v>
      </c>
      <c r="W84" s="3">
        <f t="shared" si="43"/>
        <v>0</v>
      </c>
      <c r="X84" s="3">
        <f t="shared" si="56"/>
        <v>0</v>
      </c>
      <c r="AA84" t="s">
        <v>149</v>
      </c>
      <c r="AB84" s="16">
        <f t="shared" si="44"/>
        <v>0</v>
      </c>
      <c r="AC84" s="16">
        <f t="shared" si="45"/>
        <v>0</v>
      </c>
      <c r="AD84" s="16">
        <f t="shared" si="46"/>
        <v>0</v>
      </c>
      <c r="AE84" s="16">
        <f t="shared" si="47"/>
        <v>0</v>
      </c>
      <c r="AF84" s="16">
        <f t="shared" si="48"/>
        <v>0</v>
      </c>
      <c r="AG84" s="16">
        <f t="shared" si="49"/>
        <v>0</v>
      </c>
      <c r="AH84" s="16">
        <f t="shared" si="50"/>
        <v>0</v>
      </c>
      <c r="AI84" s="16">
        <f t="shared" si="51"/>
        <v>0</v>
      </c>
      <c r="AJ84" s="16">
        <f t="shared" si="52"/>
        <v>0</v>
      </c>
      <c r="AK84" s="16">
        <f t="shared" si="53"/>
        <v>0</v>
      </c>
      <c r="AN84" t="s">
        <v>149</v>
      </c>
      <c r="AO84" s="3">
        <f t="shared" si="54"/>
        <v>0</v>
      </c>
      <c r="AP84" s="3">
        <f t="shared" si="54"/>
        <v>0</v>
      </c>
      <c r="AQ84" s="3">
        <f t="shared" si="54"/>
        <v>0</v>
      </c>
      <c r="AR84" s="3">
        <f t="shared" si="54"/>
        <v>0</v>
      </c>
      <c r="AS84" s="3">
        <f t="shared" si="54"/>
        <v>0</v>
      </c>
      <c r="AT84" s="3">
        <f t="shared" si="54"/>
        <v>0</v>
      </c>
      <c r="AU84" s="3">
        <f t="shared" si="54"/>
        <v>0</v>
      </c>
      <c r="AV84" s="3">
        <f t="shared" si="54"/>
        <v>0</v>
      </c>
      <c r="AW84" s="3">
        <f t="shared" si="54"/>
        <v>0</v>
      </c>
      <c r="AX84" s="3">
        <f t="shared" si="54"/>
        <v>0</v>
      </c>
      <c r="AY84" s="3">
        <f t="shared" si="55"/>
        <v>0</v>
      </c>
      <c r="AZ84" t="s">
        <v>149</v>
      </c>
    </row>
    <row r="85" spans="1:52" ht="15.5" x14ac:dyDescent="0.35">
      <c r="A85" s="5" t="s">
        <v>150</v>
      </c>
      <c r="D85" s="16">
        <f>SUM(D79:D84)</f>
        <v>1</v>
      </c>
      <c r="E85" s="28">
        <f>SUM(E79:E84)</f>
        <v>18.507018315343032</v>
      </c>
      <c r="F85" s="16">
        <f>SUM(F79:F84)</f>
        <v>1</v>
      </c>
      <c r="G85" s="28">
        <f t="shared" ref="G85:U85" si="58">SUM(G79:G84)</f>
        <v>23.260955378044819</v>
      </c>
      <c r="H85" s="16">
        <f>SUM(H79:H84)</f>
        <v>1</v>
      </c>
      <c r="I85" s="28">
        <f t="shared" si="58"/>
        <v>0</v>
      </c>
      <c r="J85" s="16">
        <f>SUM(J79:J84)</f>
        <v>1</v>
      </c>
      <c r="K85" s="28">
        <f t="shared" si="58"/>
        <v>0</v>
      </c>
      <c r="L85" s="16">
        <f>SUM(L79:L84)</f>
        <v>1</v>
      </c>
      <c r="M85" s="28">
        <f>SUM(M79:M84)</f>
        <v>15.242369857402149</v>
      </c>
      <c r="N85" s="16">
        <f>SUM(N79:N84)</f>
        <v>1</v>
      </c>
      <c r="O85" s="28">
        <f t="shared" si="58"/>
        <v>119.09956066005671</v>
      </c>
      <c r="P85" s="16">
        <f>SUM(P79:P84)</f>
        <v>1</v>
      </c>
      <c r="Q85" s="28">
        <f t="shared" si="58"/>
        <v>37.225675213918841</v>
      </c>
      <c r="R85" s="16">
        <f>SUM(R79:R84)</f>
        <v>1</v>
      </c>
      <c r="S85" s="28">
        <f t="shared" si="58"/>
        <v>0</v>
      </c>
      <c r="T85" s="16">
        <f>SUM(T79:T84)</f>
        <v>1</v>
      </c>
      <c r="U85" s="28">
        <f t="shared" si="58"/>
        <v>0</v>
      </c>
      <c r="V85" s="16">
        <f>SUM(V79:V84)</f>
        <v>1</v>
      </c>
      <c r="W85" s="28">
        <f t="shared" ref="W85" si="59">SUM(W79:W84)</f>
        <v>6.3369997556677067</v>
      </c>
      <c r="X85" s="3">
        <f t="shared" si="56"/>
        <v>219.67257918043325</v>
      </c>
      <c r="AA85" t="s">
        <v>150</v>
      </c>
      <c r="AB85" s="16">
        <f>SUM(AB79:AB84)</f>
        <v>1</v>
      </c>
      <c r="AC85" s="16">
        <f t="shared" ref="AC85:AK85" si="60">SUM(AC79:AC84)</f>
        <v>1</v>
      </c>
      <c r="AD85" s="16">
        <f t="shared" si="60"/>
        <v>1</v>
      </c>
      <c r="AE85" s="16">
        <f t="shared" si="60"/>
        <v>1</v>
      </c>
      <c r="AF85" s="16">
        <f t="shared" si="60"/>
        <v>1</v>
      </c>
      <c r="AG85" s="16">
        <f t="shared" si="60"/>
        <v>1</v>
      </c>
      <c r="AH85" s="16">
        <f t="shared" si="60"/>
        <v>1</v>
      </c>
      <c r="AI85" s="16">
        <f t="shared" si="60"/>
        <v>1</v>
      </c>
      <c r="AJ85" s="16">
        <f t="shared" si="60"/>
        <v>1</v>
      </c>
      <c r="AK85" s="16">
        <f t="shared" si="60"/>
        <v>1</v>
      </c>
      <c r="AN85" t="s">
        <v>150</v>
      </c>
      <c r="AO85" s="3">
        <f t="shared" ref="AO85:AX85" si="61">SUM(AO79:AO84)</f>
        <v>18.507018315343032</v>
      </c>
      <c r="AP85" s="3">
        <f t="shared" si="61"/>
        <v>23.260955378044819</v>
      </c>
      <c r="AQ85" s="3">
        <f t="shared" si="61"/>
        <v>0</v>
      </c>
      <c r="AR85" s="3">
        <f t="shared" si="61"/>
        <v>0</v>
      </c>
      <c r="AS85" s="3">
        <f t="shared" si="61"/>
        <v>15.242369857402149</v>
      </c>
      <c r="AT85" s="3">
        <f t="shared" si="61"/>
        <v>119.09956066005671</v>
      </c>
      <c r="AU85" s="3">
        <f t="shared" si="61"/>
        <v>37.225675213918841</v>
      </c>
      <c r="AV85" s="3">
        <f t="shared" si="61"/>
        <v>0</v>
      </c>
      <c r="AW85" s="3">
        <f t="shared" si="61"/>
        <v>0</v>
      </c>
      <c r="AX85" s="3">
        <f t="shared" si="61"/>
        <v>6.3369997556677067</v>
      </c>
      <c r="AY85" s="3">
        <f>SUM(AO85:AX85)</f>
        <v>219.67257918043325</v>
      </c>
    </row>
    <row r="86" spans="1:52" ht="15.5" x14ac:dyDescent="0.35">
      <c r="A86" s="4" t="s">
        <v>151</v>
      </c>
      <c r="D86" s="4" t="s">
        <v>72</v>
      </c>
      <c r="E86" s="4"/>
      <c r="F86" s="4" t="s">
        <v>73</v>
      </c>
      <c r="G86" s="4"/>
      <c r="H86" s="4" t="s">
        <v>80</v>
      </c>
      <c r="I86" s="4"/>
      <c r="J86" s="4" t="s">
        <v>75</v>
      </c>
      <c r="K86" s="4"/>
      <c r="L86" s="4" t="s">
        <v>76</v>
      </c>
      <c r="M86" s="4"/>
      <c r="N86" s="4" t="s">
        <v>77</v>
      </c>
      <c r="O86" s="4"/>
      <c r="P86" s="4" t="s">
        <v>78</v>
      </c>
      <c r="Q86" s="4"/>
      <c r="R86" s="4" t="s">
        <v>79</v>
      </c>
      <c r="S86" s="4"/>
      <c r="T86" s="4" t="s">
        <v>81</v>
      </c>
      <c r="U86" s="4"/>
      <c r="V86" s="4" t="s">
        <v>9</v>
      </c>
      <c r="X86" s="4" t="s">
        <v>126</v>
      </c>
    </row>
    <row r="87" spans="1:52" ht="15.5" x14ac:dyDescent="0.35">
      <c r="A87" s="4" t="s">
        <v>128</v>
      </c>
      <c r="C87" s="8" t="s">
        <v>129</v>
      </c>
      <c r="D87" s="8" t="s">
        <v>130</v>
      </c>
      <c r="E87" s="4" t="s">
        <v>58</v>
      </c>
      <c r="F87" s="8" t="s">
        <v>130</v>
      </c>
      <c r="G87" s="4" t="s">
        <v>58</v>
      </c>
      <c r="H87" s="8" t="s">
        <v>130</v>
      </c>
      <c r="I87" s="4" t="s">
        <v>58</v>
      </c>
      <c r="J87" s="8" t="s">
        <v>130</v>
      </c>
      <c r="K87" s="4" t="s">
        <v>58</v>
      </c>
      <c r="L87" s="8" t="s">
        <v>130</v>
      </c>
      <c r="M87" s="4" t="s">
        <v>58</v>
      </c>
      <c r="N87" s="8" t="s">
        <v>130</v>
      </c>
      <c r="O87" s="4" t="s">
        <v>58</v>
      </c>
      <c r="P87" s="8" t="s">
        <v>130</v>
      </c>
      <c r="Q87" s="4" t="s">
        <v>58</v>
      </c>
      <c r="R87" s="8" t="s">
        <v>130</v>
      </c>
      <c r="S87" s="4" t="s">
        <v>58</v>
      </c>
      <c r="T87" s="8" t="s">
        <v>130</v>
      </c>
      <c r="U87" s="4" t="s">
        <v>58</v>
      </c>
      <c r="V87" s="8" t="s">
        <v>130</v>
      </c>
      <c r="W87" s="4" t="s">
        <v>58</v>
      </c>
    </row>
    <row r="88" spans="1:52" ht="15.5" x14ac:dyDescent="0.35">
      <c r="A88" s="5" t="s">
        <v>152</v>
      </c>
      <c r="C88">
        <v>16</v>
      </c>
      <c r="D88" s="16">
        <v>0.8</v>
      </c>
      <c r="E88" s="3">
        <f>+$D88*E$58</f>
        <v>0</v>
      </c>
      <c r="F88" s="16">
        <v>0.8</v>
      </c>
      <c r="G88" s="3">
        <f>+$F88*G$58</f>
        <v>0</v>
      </c>
      <c r="H88" s="16">
        <v>0.8</v>
      </c>
      <c r="I88" s="3">
        <f>+$H88*I$58</f>
        <v>0</v>
      </c>
      <c r="J88" s="16">
        <v>0.8</v>
      </c>
      <c r="K88" s="3">
        <f>+$J88*K$58</f>
        <v>0</v>
      </c>
      <c r="L88" s="16">
        <v>0.8</v>
      </c>
      <c r="M88" s="3">
        <f>+$L88*M$58</f>
        <v>0</v>
      </c>
      <c r="N88" s="16">
        <v>0.8</v>
      </c>
      <c r="O88" s="3">
        <f>+$N88*O$58</f>
        <v>0</v>
      </c>
      <c r="P88" s="16">
        <v>0.8</v>
      </c>
      <c r="Q88" s="3">
        <f>+$P88*Q$58</f>
        <v>0</v>
      </c>
      <c r="R88" s="16">
        <v>0.8</v>
      </c>
      <c r="S88" s="3">
        <f>+$R88*S$58</f>
        <v>0</v>
      </c>
      <c r="T88" s="16">
        <v>0.8</v>
      </c>
      <c r="U88" s="3">
        <f>+$T88*U$58</f>
        <v>0</v>
      </c>
      <c r="V88" s="16">
        <v>0.8</v>
      </c>
      <c r="W88" s="3">
        <f>+$V88*W$58</f>
        <v>0</v>
      </c>
      <c r="X88" s="3">
        <f>+E88+G88+I88+K88+M88+O88+Q88+S88+U88+W88</f>
        <v>0</v>
      </c>
    </row>
    <row r="89" spans="1:52" ht="15.5" x14ac:dyDescent="0.35">
      <c r="A89" s="5" t="s">
        <v>153</v>
      </c>
      <c r="C89">
        <v>18</v>
      </c>
      <c r="D89" s="16">
        <v>0.2</v>
      </c>
      <c r="E89" s="3">
        <f>+$D89*E$58</f>
        <v>0</v>
      </c>
      <c r="F89" s="16">
        <v>0.2</v>
      </c>
      <c r="G89" s="3">
        <f>+$F89*G$58</f>
        <v>0</v>
      </c>
      <c r="H89" s="16">
        <v>0.2</v>
      </c>
      <c r="I89" s="3">
        <f>+$H89*I$58</f>
        <v>0</v>
      </c>
      <c r="J89" s="16">
        <v>0.2</v>
      </c>
      <c r="K89" s="3">
        <f>+$J89*K$58</f>
        <v>0</v>
      </c>
      <c r="L89" s="16">
        <v>0.2</v>
      </c>
      <c r="M89" s="3">
        <f>+$L89*M$58</f>
        <v>0</v>
      </c>
      <c r="N89" s="16">
        <v>0.2</v>
      </c>
      <c r="O89" s="3">
        <f>+$N89*O$58</f>
        <v>0</v>
      </c>
      <c r="P89" s="16">
        <v>0.2</v>
      </c>
      <c r="Q89" s="3">
        <f>+$P89*Q$58</f>
        <v>0</v>
      </c>
      <c r="R89" s="16">
        <v>0.2</v>
      </c>
      <c r="S89" s="3">
        <f>+$R89*S$58</f>
        <v>0</v>
      </c>
      <c r="T89" s="16">
        <v>0.2</v>
      </c>
      <c r="U89" s="3">
        <f>+$T89*U$58</f>
        <v>0</v>
      </c>
      <c r="V89" s="16">
        <v>0.2</v>
      </c>
      <c r="W89" s="3">
        <f>+$V89*W$58</f>
        <v>0</v>
      </c>
      <c r="X89" s="3">
        <f>+E89+G89+I89+K89+M89+O89+Q89+S89+U89+W89</f>
        <v>0</v>
      </c>
    </row>
    <row r="90" spans="1:52" ht="15.5" x14ac:dyDescent="0.35">
      <c r="A90" s="5" t="s">
        <v>10</v>
      </c>
      <c r="D90" s="16">
        <f>SUM(D88:D89)</f>
        <v>1</v>
      </c>
      <c r="E90" s="30">
        <f>SUM(E88:E89)</f>
        <v>0</v>
      </c>
      <c r="F90" s="32">
        <f>SUM(F88:F89)</f>
        <v>1</v>
      </c>
      <c r="G90" s="30">
        <f t="shared" ref="G90:U90" si="62">SUM(G88:G89)</f>
        <v>0</v>
      </c>
      <c r="H90" s="32">
        <f>SUM(H88:H89)</f>
        <v>1</v>
      </c>
      <c r="I90" s="30">
        <f t="shared" si="62"/>
        <v>0</v>
      </c>
      <c r="J90" s="32">
        <f>SUM(J88:J89)</f>
        <v>1</v>
      </c>
      <c r="K90" s="30">
        <f t="shared" si="62"/>
        <v>0</v>
      </c>
      <c r="L90" s="32">
        <f>SUM(L88:L89)</f>
        <v>1</v>
      </c>
      <c r="M90" s="30">
        <f t="shared" si="62"/>
        <v>0</v>
      </c>
      <c r="N90" s="32">
        <f>SUM(N88:N89)</f>
        <v>1</v>
      </c>
      <c r="O90" s="30">
        <f t="shared" si="62"/>
        <v>0</v>
      </c>
      <c r="P90" s="32">
        <f>SUM(P88:P89)</f>
        <v>1</v>
      </c>
      <c r="Q90" s="30">
        <f t="shared" si="62"/>
        <v>0</v>
      </c>
      <c r="R90" s="32">
        <f>SUM(R88:R89)</f>
        <v>1</v>
      </c>
      <c r="S90" s="30">
        <f t="shared" si="62"/>
        <v>0</v>
      </c>
      <c r="T90" s="32">
        <f>SUM(T88:T89)</f>
        <v>1</v>
      </c>
      <c r="U90" s="30">
        <f t="shared" si="62"/>
        <v>0</v>
      </c>
      <c r="V90" s="32">
        <f>SUM(V88:V89)</f>
        <v>1</v>
      </c>
      <c r="W90" s="30">
        <f t="shared" ref="W90" si="63">SUM(W88:W89)</f>
        <v>0</v>
      </c>
      <c r="X90" s="3">
        <f>+E90+G90+I90+K90+M90+O90+Q90+S90+U90+W90</f>
        <v>0</v>
      </c>
      <c r="AB90" s="4" t="s">
        <v>0</v>
      </c>
      <c r="AC90" s="4" t="s">
        <v>1</v>
      </c>
      <c r="AD90" s="4" t="s">
        <v>2</v>
      </c>
      <c r="AE90" s="4" t="s">
        <v>3</v>
      </c>
      <c r="AF90" s="4" t="s">
        <v>4</v>
      </c>
      <c r="AG90" s="4" t="s">
        <v>5</v>
      </c>
      <c r="AH90" s="4" t="s">
        <v>6</v>
      </c>
      <c r="AI90" s="4" t="s">
        <v>79</v>
      </c>
      <c r="AJ90" s="4" t="s">
        <v>81</v>
      </c>
      <c r="AK90" s="4" t="s">
        <v>9</v>
      </c>
      <c r="AL90" t="s">
        <v>126</v>
      </c>
    </row>
    <row r="91" spans="1:52" ht="15.5" x14ac:dyDescent="0.35">
      <c r="A91" s="4" t="s">
        <v>154</v>
      </c>
      <c r="AA91" t="s">
        <v>154</v>
      </c>
      <c r="AB91" s="3">
        <f>+E61</f>
        <v>138.94547491975996</v>
      </c>
      <c r="AC91" s="3">
        <f>+G61</f>
        <v>142.66087300933432</v>
      </c>
      <c r="AD91" s="3">
        <f>+I61</f>
        <v>27.022600794163701</v>
      </c>
      <c r="AE91" s="3">
        <f>+K61</f>
        <v>0.23031051196667807</v>
      </c>
      <c r="AF91" s="3">
        <f>+M61</f>
        <v>21.382488889341264</v>
      </c>
      <c r="AG91" s="3">
        <f>+O61</f>
        <v>596.5938486402124</v>
      </c>
      <c r="AH91" s="3">
        <f>+Q61</f>
        <v>130.96957693797964</v>
      </c>
      <c r="AI91" s="3">
        <f>+S61</f>
        <v>9.1484371593080205</v>
      </c>
      <c r="AJ91" s="3">
        <f>+U61</f>
        <v>0.10605806882944877</v>
      </c>
      <c r="AK91" s="3">
        <f>+W61</f>
        <v>30.712733767067157</v>
      </c>
      <c r="AL91" s="3">
        <f>SUM(AB91:AK91)</f>
        <v>1097.7724026979627</v>
      </c>
      <c r="AO91" s="4" t="s">
        <v>0</v>
      </c>
      <c r="AP91" s="4" t="s">
        <v>1</v>
      </c>
      <c r="AQ91" s="4" t="s">
        <v>2</v>
      </c>
      <c r="AR91" s="4" t="s">
        <v>3</v>
      </c>
      <c r="AS91" s="4" t="s">
        <v>4</v>
      </c>
      <c r="AT91" s="4" t="s">
        <v>5</v>
      </c>
      <c r="AU91" s="4" t="s">
        <v>6</v>
      </c>
      <c r="AV91" s="4" t="s">
        <v>7</v>
      </c>
      <c r="AW91" s="4" t="s">
        <v>81</v>
      </c>
      <c r="AX91" s="4" t="s">
        <v>9</v>
      </c>
      <c r="AY91" s="4" t="s">
        <v>10</v>
      </c>
    </row>
    <row r="92" spans="1:52" ht="15.5" x14ac:dyDescent="0.35">
      <c r="A92" s="5" t="s">
        <v>156</v>
      </c>
      <c r="B92" t="s">
        <v>143</v>
      </c>
      <c r="C92">
        <v>25</v>
      </c>
      <c r="D92" s="16">
        <v>0.1</v>
      </c>
      <c r="E92" s="3">
        <f t="shared" ref="E92:E97" si="64">+$D92*E$61</f>
        <v>13.894547491975997</v>
      </c>
      <c r="F92" s="16">
        <v>0.1</v>
      </c>
      <c r="G92" s="3">
        <f>+$F92*G$61</f>
        <v>14.266087300933433</v>
      </c>
      <c r="H92" s="16">
        <v>0</v>
      </c>
      <c r="I92" s="3">
        <f t="shared" ref="I92:I97" si="65">+$H92*I$61</f>
        <v>0</v>
      </c>
      <c r="J92" s="16">
        <v>0</v>
      </c>
      <c r="K92" s="3">
        <f>+$J92*K$61</f>
        <v>0</v>
      </c>
      <c r="L92" s="16">
        <v>0.1</v>
      </c>
      <c r="M92" s="3">
        <f>+$L92*M$61</f>
        <v>2.1382488889341267</v>
      </c>
      <c r="N92" s="16">
        <v>0</v>
      </c>
      <c r="O92" s="3">
        <f>+$N92*O$61</f>
        <v>0</v>
      </c>
      <c r="P92" s="16">
        <v>0</v>
      </c>
      <c r="Q92" s="3">
        <f>+$P92*Q$61</f>
        <v>0</v>
      </c>
      <c r="R92" s="16">
        <v>0</v>
      </c>
      <c r="S92" s="3">
        <f>+$R92*S$61</f>
        <v>0</v>
      </c>
      <c r="T92" s="16">
        <v>0</v>
      </c>
      <c r="U92" s="3">
        <f>+$T92*U$61</f>
        <v>0</v>
      </c>
      <c r="V92" s="16">
        <v>0</v>
      </c>
      <c r="W92" s="3">
        <f>+$V92*W$61</f>
        <v>0</v>
      </c>
      <c r="X92" s="3">
        <f t="shared" ref="X92:X98" si="66">+E92+G92+I92+K92+M92+O92+Q92+S92+U92+W92</f>
        <v>30.298883681843556</v>
      </c>
      <c r="AA92" s="5" t="s">
        <v>156</v>
      </c>
      <c r="AB92" s="16">
        <f t="shared" ref="AB92:AB98" si="67">+D92</f>
        <v>0.1</v>
      </c>
      <c r="AC92" s="16">
        <f t="shared" ref="AC92:AC98" si="68">+F92</f>
        <v>0.1</v>
      </c>
      <c r="AD92" s="16">
        <f t="shared" ref="AD92:AD97" si="69">+H92</f>
        <v>0</v>
      </c>
      <c r="AE92" s="16">
        <f t="shared" ref="AE92:AE97" si="70">+J92</f>
        <v>0</v>
      </c>
      <c r="AF92" s="16">
        <f t="shared" ref="AF92:AF98" si="71">+L92</f>
        <v>0.1</v>
      </c>
      <c r="AG92" s="16">
        <f t="shared" ref="AG92:AG98" si="72">+N92</f>
        <v>0</v>
      </c>
      <c r="AH92" s="16">
        <f t="shared" ref="AH92:AH98" si="73">+P92</f>
        <v>0</v>
      </c>
      <c r="AI92" s="16">
        <f t="shared" ref="AI92:AI98" si="74">+R92</f>
        <v>0</v>
      </c>
      <c r="AJ92" s="16">
        <f t="shared" ref="AJ92:AJ98" si="75">+T92</f>
        <v>0</v>
      </c>
      <c r="AK92" s="16">
        <f t="shared" ref="AK92:AK98" si="76">+V92</f>
        <v>0</v>
      </c>
      <c r="AL92" s="3"/>
      <c r="AN92" s="5" t="s">
        <v>156</v>
      </c>
      <c r="AO92" s="3">
        <f t="shared" ref="AO92:AO98" si="77">+E92</f>
        <v>13.894547491975997</v>
      </c>
      <c r="AP92" s="3">
        <f t="shared" ref="AP92:AP98" si="78">+G92</f>
        <v>14.266087300933433</v>
      </c>
      <c r="AQ92" s="3">
        <f t="shared" ref="AQ92:AQ98" si="79">+I92</f>
        <v>0</v>
      </c>
      <c r="AR92" s="3">
        <f t="shared" ref="AR92:AR98" si="80">+K92</f>
        <v>0</v>
      </c>
      <c r="AS92" s="3">
        <f t="shared" ref="AS92:AS98" si="81">+M92</f>
        <v>2.1382488889341267</v>
      </c>
      <c r="AT92" s="3">
        <f t="shared" ref="AT92:AT98" si="82">+O92</f>
        <v>0</v>
      </c>
      <c r="AU92" s="3">
        <f t="shared" ref="AU92:AU98" si="83">+Q92</f>
        <v>0</v>
      </c>
      <c r="AV92" s="3">
        <f t="shared" ref="AV92:AV98" si="84">+S92</f>
        <v>0</v>
      </c>
      <c r="AW92" s="3">
        <f t="shared" ref="AW92:AW98" si="85">+U92</f>
        <v>0</v>
      </c>
      <c r="AX92" s="3">
        <f t="shared" ref="AX92:AX98" si="86">+W92</f>
        <v>0</v>
      </c>
      <c r="AY92" s="3">
        <f>SUM(AO92:AX92)</f>
        <v>30.298883681843556</v>
      </c>
    </row>
    <row r="93" spans="1:52" ht="15.5" x14ac:dyDescent="0.35">
      <c r="A93" s="5" t="s">
        <v>157</v>
      </c>
      <c r="B93" t="s">
        <v>140</v>
      </c>
      <c r="C93">
        <v>25</v>
      </c>
      <c r="D93" s="16">
        <v>0.1</v>
      </c>
      <c r="E93" s="3">
        <f t="shared" si="64"/>
        <v>13.894547491975997</v>
      </c>
      <c r="F93" s="16">
        <v>0.1</v>
      </c>
      <c r="G93" s="3">
        <f t="shared" ref="G93:G97" si="87">+$F93*G$61</f>
        <v>14.266087300933433</v>
      </c>
      <c r="H93" s="16">
        <v>0.15</v>
      </c>
      <c r="I93" s="3">
        <f t="shared" si="65"/>
        <v>4.0533901191245549</v>
      </c>
      <c r="J93" s="16">
        <v>0.15</v>
      </c>
      <c r="K93" s="3">
        <f>+$J93*K$61</f>
        <v>3.4546576795001706E-2</v>
      </c>
      <c r="L93" s="16">
        <v>0.1</v>
      </c>
      <c r="M93" s="3">
        <f t="shared" ref="M93:M97" si="88">+$L93*M$61</f>
        <v>2.1382488889341267</v>
      </c>
      <c r="N93" s="16">
        <v>0.3</v>
      </c>
      <c r="O93" s="3">
        <f t="shared" ref="O93:O97" si="89">+$N93*O$61</f>
        <v>178.9781545920637</v>
      </c>
      <c r="P93" s="16">
        <v>0.3</v>
      </c>
      <c r="Q93" s="3">
        <f t="shared" ref="Q93:Q97" si="90">+$P93*Q$61</f>
        <v>39.29087308139389</v>
      </c>
      <c r="R93" s="16">
        <v>0.25</v>
      </c>
      <c r="S93" s="3">
        <f t="shared" ref="S93:S97" si="91">+$R93*S$61</f>
        <v>2.2871092898270051</v>
      </c>
      <c r="T93" s="16">
        <v>0.25</v>
      </c>
      <c r="U93" s="3">
        <f t="shared" ref="U93:U97" si="92">+$T93*U$61</f>
        <v>2.6514517207362191E-2</v>
      </c>
      <c r="V93" s="16">
        <v>0.25</v>
      </c>
      <c r="W93" s="3">
        <f t="shared" ref="W93:W97" si="93">+$V93*W$61</f>
        <v>7.6781834417667891</v>
      </c>
      <c r="X93" s="3">
        <f t="shared" si="66"/>
        <v>262.64765530002188</v>
      </c>
      <c r="AA93" s="5" t="s">
        <v>157</v>
      </c>
      <c r="AB93" s="16">
        <f t="shared" si="67"/>
        <v>0.1</v>
      </c>
      <c r="AC93" s="16">
        <f t="shared" si="68"/>
        <v>0.1</v>
      </c>
      <c r="AD93" s="16">
        <f t="shared" si="69"/>
        <v>0.15</v>
      </c>
      <c r="AE93" s="16">
        <f t="shared" si="70"/>
        <v>0.15</v>
      </c>
      <c r="AF93" s="16">
        <f t="shared" si="71"/>
        <v>0.1</v>
      </c>
      <c r="AG93" s="16">
        <f t="shared" si="72"/>
        <v>0.3</v>
      </c>
      <c r="AH93" s="16">
        <f t="shared" si="73"/>
        <v>0.3</v>
      </c>
      <c r="AI93" s="16">
        <f t="shared" si="74"/>
        <v>0.25</v>
      </c>
      <c r="AJ93" s="16">
        <f t="shared" si="75"/>
        <v>0.25</v>
      </c>
      <c r="AK93" s="16">
        <f t="shared" si="76"/>
        <v>0.25</v>
      </c>
      <c r="AN93" s="5" t="s">
        <v>157</v>
      </c>
      <c r="AO93" s="3">
        <f t="shared" si="77"/>
        <v>13.894547491975997</v>
      </c>
      <c r="AP93" s="3">
        <f t="shared" si="78"/>
        <v>14.266087300933433</v>
      </c>
      <c r="AQ93" s="3">
        <f t="shared" si="79"/>
        <v>4.0533901191245549</v>
      </c>
      <c r="AR93" s="3">
        <f t="shared" si="80"/>
        <v>3.4546576795001706E-2</v>
      </c>
      <c r="AS93" s="3">
        <f t="shared" si="81"/>
        <v>2.1382488889341267</v>
      </c>
      <c r="AT93" s="3">
        <f t="shared" si="82"/>
        <v>178.9781545920637</v>
      </c>
      <c r="AU93" s="3">
        <f t="shared" si="83"/>
        <v>39.29087308139389</v>
      </c>
      <c r="AV93" s="3">
        <f t="shared" si="84"/>
        <v>2.2871092898270051</v>
      </c>
      <c r="AW93" s="3">
        <f t="shared" si="85"/>
        <v>2.6514517207362191E-2</v>
      </c>
      <c r="AX93" s="3">
        <f t="shared" si="86"/>
        <v>7.6781834417667891</v>
      </c>
      <c r="AY93" s="3">
        <f t="shared" ref="AY93:AY98" si="94">SUM(AO93:AX93)</f>
        <v>262.64765530002188</v>
      </c>
    </row>
    <row r="94" spans="1:52" ht="15.5" x14ac:dyDescent="0.35">
      <c r="A94" s="5" t="s">
        <v>158</v>
      </c>
      <c r="B94" t="s">
        <v>143</v>
      </c>
      <c r="C94">
        <v>25</v>
      </c>
      <c r="D94" s="16">
        <v>0.15</v>
      </c>
      <c r="E94" s="3">
        <f t="shared" si="64"/>
        <v>20.841821237963995</v>
      </c>
      <c r="F94" s="16">
        <v>0.15</v>
      </c>
      <c r="G94" s="3">
        <f t="shared" si="87"/>
        <v>21.399130951400149</v>
      </c>
      <c r="H94" s="16">
        <v>0</v>
      </c>
      <c r="I94" s="3">
        <f t="shared" si="65"/>
        <v>0</v>
      </c>
      <c r="J94" s="16">
        <v>0</v>
      </c>
      <c r="K94" s="3">
        <f t="shared" ref="K94:K97" si="95">+$J94*K$61</f>
        <v>0</v>
      </c>
      <c r="L94" s="16">
        <v>0.15</v>
      </c>
      <c r="M94" s="3">
        <f t="shared" si="88"/>
        <v>3.2073733334011894</v>
      </c>
      <c r="N94" s="16">
        <v>0.3</v>
      </c>
      <c r="O94" s="3">
        <f t="shared" si="89"/>
        <v>178.9781545920637</v>
      </c>
      <c r="P94" s="16">
        <v>0.3</v>
      </c>
      <c r="Q94" s="3">
        <f t="shared" si="90"/>
        <v>39.29087308139389</v>
      </c>
      <c r="R94" s="16">
        <v>0.3</v>
      </c>
      <c r="S94" s="3">
        <f t="shared" si="91"/>
        <v>2.7445311477924061</v>
      </c>
      <c r="T94" s="16">
        <v>0.3</v>
      </c>
      <c r="U94" s="3">
        <f t="shared" si="92"/>
        <v>3.1817420648834631E-2</v>
      </c>
      <c r="V94" s="16">
        <v>0.3</v>
      </c>
      <c r="W94" s="3">
        <f t="shared" si="93"/>
        <v>9.2138201301201459</v>
      </c>
      <c r="X94" s="3">
        <f t="shared" si="66"/>
        <v>275.70752189478435</v>
      </c>
      <c r="AA94" s="5" t="s">
        <v>158</v>
      </c>
      <c r="AB94" s="16">
        <f t="shared" si="67"/>
        <v>0.15</v>
      </c>
      <c r="AC94" s="16">
        <f t="shared" si="68"/>
        <v>0.15</v>
      </c>
      <c r="AD94" s="16">
        <f t="shared" si="69"/>
        <v>0</v>
      </c>
      <c r="AE94" s="16">
        <f t="shared" si="70"/>
        <v>0</v>
      </c>
      <c r="AF94" s="16">
        <f t="shared" si="71"/>
        <v>0.15</v>
      </c>
      <c r="AG94" s="16">
        <f t="shared" si="72"/>
        <v>0.3</v>
      </c>
      <c r="AH94" s="16">
        <f t="shared" si="73"/>
        <v>0.3</v>
      </c>
      <c r="AI94" s="16">
        <f t="shared" si="74"/>
        <v>0.3</v>
      </c>
      <c r="AJ94" s="16">
        <f t="shared" si="75"/>
        <v>0.3</v>
      </c>
      <c r="AK94" s="16">
        <f t="shared" si="76"/>
        <v>0.3</v>
      </c>
      <c r="AN94" s="5" t="s">
        <v>158</v>
      </c>
      <c r="AO94" s="3">
        <f t="shared" si="77"/>
        <v>20.841821237963995</v>
      </c>
      <c r="AP94" s="3">
        <f t="shared" si="78"/>
        <v>21.399130951400149</v>
      </c>
      <c r="AQ94" s="3">
        <f t="shared" si="79"/>
        <v>0</v>
      </c>
      <c r="AR94" s="3">
        <f t="shared" si="80"/>
        <v>0</v>
      </c>
      <c r="AS94" s="3">
        <f t="shared" si="81"/>
        <v>3.2073733334011894</v>
      </c>
      <c r="AT94" s="3">
        <f t="shared" si="82"/>
        <v>178.9781545920637</v>
      </c>
      <c r="AU94" s="3">
        <f t="shared" si="83"/>
        <v>39.29087308139389</v>
      </c>
      <c r="AV94" s="3">
        <f t="shared" si="84"/>
        <v>2.7445311477924061</v>
      </c>
      <c r="AW94" s="3">
        <f t="shared" si="85"/>
        <v>3.1817420648834631E-2</v>
      </c>
      <c r="AX94" s="3">
        <f t="shared" si="86"/>
        <v>9.2138201301201459</v>
      </c>
      <c r="AY94" s="3">
        <f t="shared" si="94"/>
        <v>275.70752189478435</v>
      </c>
    </row>
    <row r="95" spans="1:52" ht="15.5" x14ac:dyDescent="0.35">
      <c r="A95" s="5" t="s">
        <v>159</v>
      </c>
      <c r="B95" t="s">
        <v>143</v>
      </c>
      <c r="C95">
        <v>25</v>
      </c>
      <c r="D95" s="16">
        <v>0.05</v>
      </c>
      <c r="E95" s="3">
        <f t="shared" si="64"/>
        <v>6.9472737459879985</v>
      </c>
      <c r="F95" s="16">
        <v>0.05</v>
      </c>
      <c r="G95" s="3">
        <f t="shared" si="87"/>
        <v>7.1330436504667167</v>
      </c>
      <c r="H95" s="16">
        <v>0.15</v>
      </c>
      <c r="I95" s="3">
        <f t="shared" si="65"/>
        <v>4.0533901191245549</v>
      </c>
      <c r="J95" s="16">
        <v>0.1</v>
      </c>
      <c r="K95" s="3">
        <f t="shared" si="95"/>
        <v>2.3031051196667807E-2</v>
      </c>
      <c r="L95" s="16">
        <v>0</v>
      </c>
      <c r="M95" s="3">
        <f t="shared" si="88"/>
        <v>0</v>
      </c>
      <c r="N95" s="16">
        <v>0.02</v>
      </c>
      <c r="O95" s="3">
        <f t="shared" si="89"/>
        <v>11.931876972804249</v>
      </c>
      <c r="P95" s="16">
        <v>0.02</v>
      </c>
      <c r="Q95" s="3">
        <f t="shared" si="90"/>
        <v>2.6193915387595927</v>
      </c>
      <c r="R95" s="16">
        <v>0.05</v>
      </c>
      <c r="S95" s="3">
        <f t="shared" si="91"/>
        <v>0.45742185796540102</v>
      </c>
      <c r="T95" s="16">
        <v>0.05</v>
      </c>
      <c r="U95" s="3">
        <f t="shared" si="92"/>
        <v>5.3029034414724388E-3</v>
      </c>
      <c r="V95" s="16">
        <v>0.05</v>
      </c>
      <c r="W95" s="3">
        <f t="shared" si="93"/>
        <v>1.5356366883533579</v>
      </c>
      <c r="X95" s="3">
        <f t="shared" si="66"/>
        <v>34.706368528100015</v>
      </c>
      <c r="AA95" s="5" t="s">
        <v>159</v>
      </c>
      <c r="AB95" s="16">
        <f t="shared" si="67"/>
        <v>0.05</v>
      </c>
      <c r="AC95" s="16">
        <f t="shared" si="68"/>
        <v>0.05</v>
      </c>
      <c r="AD95" s="16">
        <f t="shared" si="69"/>
        <v>0.15</v>
      </c>
      <c r="AE95" s="16">
        <f t="shared" si="70"/>
        <v>0.1</v>
      </c>
      <c r="AF95" s="16">
        <f t="shared" si="71"/>
        <v>0</v>
      </c>
      <c r="AG95" s="16">
        <f t="shared" si="72"/>
        <v>0.02</v>
      </c>
      <c r="AH95" s="16">
        <f t="shared" si="73"/>
        <v>0.02</v>
      </c>
      <c r="AI95" s="16">
        <f t="shared" si="74"/>
        <v>0.05</v>
      </c>
      <c r="AJ95" s="16">
        <f t="shared" si="75"/>
        <v>0.05</v>
      </c>
      <c r="AK95" s="16">
        <f t="shared" si="76"/>
        <v>0.05</v>
      </c>
      <c r="AN95" s="5" t="s">
        <v>159</v>
      </c>
      <c r="AO95" s="3">
        <f t="shared" si="77"/>
        <v>6.9472737459879985</v>
      </c>
      <c r="AP95" s="3">
        <f t="shared" si="78"/>
        <v>7.1330436504667167</v>
      </c>
      <c r="AQ95" s="3">
        <f t="shared" si="79"/>
        <v>4.0533901191245549</v>
      </c>
      <c r="AR95" s="3">
        <f t="shared" si="80"/>
        <v>2.3031051196667807E-2</v>
      </c>
      <c r="AS95" s="3">
        <f t="shared" si="81"/>
        <v>0</v>
      </c>
      <c r="AT95" s="3">
        <f t="shared" si="82"/>
        <v>11.931876972804249</v>
      </c>
      <c r="AU95" s="3">
        <f t="shared" si="83"/>
        <v>2.6193915387595927</v>
      </c>
      <c r="AV95" s="3">
        <f t="shared" si="84"/>
        <v>0.45742185796540102</v>
      </c>
      <c r="AW95" s="3">
        <f t="shared" si="85"/>
        <v>5.3029034414724388E-3</v>
      </c>
      <c r="AX95" s="3">
        <f t="shared" si="86"/>
        <v>1.5356366883533579</v>
      </c>
      <c r="AY95" s="3">
        <f t="shared" si="94"/>
        <v>34.706368528100015</v>
      </c>
    </row>
    <row r="96" spans="1:52" ht="15.5" x14ac:dyDescent="0.35">
      <c r="A96" s="5" t="s">
        <v>148</v>
      </c>
      <c r="B96" t="s">
        <v>146</v>
      </c>
      <c r="C96">
        <v>35</v>
      </c>
      <c r="D96" s="16">
        <v>0.1</v>
      </c>
      <c r="E96" s="3">
        <f t="shared" si="64"/>
        <v>13.894547491975997</v>
      </c>
      <c r="F96" s="16">
        <v>0.1</v>
      </c>
      <c r="G96" s="3">
        <f t="shared" si="87"/>
        <v>14.266087300933433</v>
      </c>
      <c r="H96" s="16">
        <v>0.05</v>
      </c>
      <c r="I96" s="3">
        <f t="shared" si="65"/>
        <v>1.3511300397081851</v>
      </c>
      <c r="J96" s="16">
        <v>0.1</v>
      </c>
      <c r="K96" s="3">
        <f t="shared" si="95"/>
        <v>2.3031051196667807E-2</v>
      </c>
      <c r="L96" s="16">
        <v>0.05</v>
      </c>
      <c r="M96" s="3">
        <f t="shared" si="88"/>
        <v>1.0691244444670633</v>
      </c>
      <c r="N96" s="16">
        <v>0</v>
      </c>
      <c r="O96" s="3">
        <f t="shared" si="89"/>
        <v>0</v>
      </c>
      <c r="P96" s="16">
        <v>0</v>
      </c>
      <c r="Q96" s="3">
        <f t="shared" si="90"/>
        <v>0</v>
      </c>
      <c r="R96" s="16">
        <v>0</v>
      </c>
      <c r="S96" s="3">
        <f t="shared" si="91"/>
        <v>0</v>
      </c>
      <c r="T96" s="16">
        <v>0</v>
      </c>
      <c r="U96" s="3">
        <f t="shared" si="92"/>
        <v>0</v>
      </c>
      <c r="V96" s="16">
        <v>0</v>
      </c>
      <c r="W96" s="3">
        <f t="shared" si="93"/>
        <v>0</v>
      </c>
      <c r="X96" s="3">
        <f t="shared" si="66"/>
        <v>30.603920328281347</v>
      </c>
      <c r="AA96" s="5" t="s">
        <v>148</v>
      </c>
      <c r="AB96" s="16">
        <f t="shared" si="67"/>
        <v>0.1</v>
      </c>
      <c r="AC96" s="16">
        <f t="shared" si="68"/>
        <v>0.1</v>
      </c>
      <c r="AD96" s="16">
        <f t="shared" si="69"/>
        <v>0.05</v>
      </c>
      <c r="AE96" s="16">
        <f t="shared" si="70"/>
        <v>0.1</v>
      </c>
      <c r="AF96" s="16">
        <f t="shared" si="71"/>
        <v>0.05</v>
      </c>
      <c r="AG96" s="16">
        <f t="shared" si="72"/>
        <v>0</v>
      </c>
      <c r="AH96" s="16">
        <f t="shared" si="73"/>
        <v>0</v>
      </c>
      <c r="AI96" s="16">
        <f t="shared" si="74"/>
        <v>0</v>
      </c>
      <c r="AJ96" s="16">
        <f t="shared" si="75"/>
        <v>0</v>
      </c>
      <c r="AK96" s="16">
        <f t="shared" si="76"/>
        <v>0</v>
      </c>
      <c r="AN96" s="5" t="s">
        <v>148</v>
      </c>
      <c r="AO96" s="3">
        <f t="shared" si="77"/>
        <v>13.894547491975997</v>
      </c>
      <c r="AP96" s="3">
        <f t="shared" si="78"/>
        <v>14.266087300933433</v>
      </c>
      <c r="AQ96" s="3">
        <f t="shared" si="79"/>
        <v>1.3511300397081851</v>
      </c>
      <c r="AR96" s="3">
        <f t="shared" si="80"/>
        <v>2.3031051196667807E-2</v>
      </c>
      <c r="AS96" s="3">
        <f t="shared" si="81"/>
        <v>1.0691244444670633</v>
      </c>
      <c r="AT96" s="3">
        <f t="shared" si="82"/>
        <v>0</v>
      </c>
      <c r="AU96" s="3">
        <f t="shared" si="83"/>
        <v>0</v>
      </c>
      <c r="AV96" s="3">
        <f t="shared" si="84"/>
        <v>0</v>
      </c>
      <c r="AW96" s="3">
        <f t="shared" si="85"/>
        <v>0</v>
      </c>
      <c r="AX96" s="3">
        <f t="shared" si="86"/>
        <v>0</v>
      </c>
      <c r="AY96" s="3">
        <f t="shared" si="94"/>
        <v>30.603920328281347</v>
      </c>
    </row>
    <row r="97" spans="1:51" ht="15.5" x14ac:dyDescent="0.35">
      <c r="A97" s="5" t="s">
        <v>149</v>
      </c>
      <c r="B97" t="s">
        <v>143</v>
      </c>
      <c r="C97">
        <v>25</v>
      </c>
      <c r="D97" s="16">
        <v>0.5</v>
      </c>
      <c r="E97" s="3">
        <f t="shared" si="64"/>
        <v>69.47273745987998</v>
      </c>
      <c r="F97" s="16">
        <v>0.5</v>
      </c>
      <c r="G97" s="3">
        <f t="shared" si="87"/>
        <v>71.330436504667162</v>
      </c>
      <c r="H97" s="16">
        <v>0.65</v>
      </c>
      <c r="I97" s="3">
        <f t="shared" si="65"/>
        <v>17.564690516206404</v>
      </c>
      <c r="J97" s="16">
        <v>0.65</v>
      </c>
      <c r="K97" s="3">
        <f t="shared" si="95"/>
        <v>0.14970183277834076</v>
      </c>
      <c r="L97" s="16">
        <v>0.6</v>
      </c>
      <c r="M97" s="3">
        <f t="shared" si="88"/>
        <v>12.829493333604757</v>
      </c>
      <c r="N97" s="16">
        <v>0.38</v>
      </c>
      <c r="O97" s="3">
        <f t="shared" si="89"/>
        <v>226.70566248328072</v>
      </c>
      <c r="P97" s="16">
        <v>0.38</v>
      </c>
      <c r="Q97" s="3">
        <f t="shared" si="90"/>
        <v>49.768439236432265</v>
      </c>
      <c r="R97" s="16">
        <v>0.4</v>
      </c>
      <c r="S97" s="3">
        <f t="shared" si="91"/>
        <v>3.6593748637232082</v>
      </c>
      <c r="T97" s="16">
        <v>0.4</v>
      </c>
      <c r="U97" s="3">
        <f t="shared" si="92"/>
        <v>4.242322753177951E-2</v>
      </c>
      <c r="V97" s="16">
        <v>0.4</v>
      </c>
      <c r="W97" s="3">
        <f t="shared" si="93"/>
        <v>12.285093506826863</v>
      </c>
      <c r="X97" s="3">
        <f t="shared" si="66"/>
        <v>463.80805296493145</v>
      </c>
      <c r="AA97" s="5" t="s">
        <v>149</v>
      </c>
      <c r="AB97" s="16">
        <f t="shared" si="67"/>
        <v>0.5</v>
      </c>
      <c r="AC97" s="16">
        <f t="shared" si="68"/>
        <v>0.5</v>
      </c>
      <c r="AD97" s="16">
        <f t="shared" si="69"/>
        <v>0.65</v>
      </c>
      <c r="AE97" s="16">
        <f t="shared" si="70"/>
        <v>0.65</v>
      </c>
      <c r="AF97" s="16">
        <f t="shared" si="71"/>
        <v>0.6</v>
      </c>
      <c r="AG97" s="16">
        <f t="shared" si="72"/>
        <v>0.38</v>
      </c>
      <c r="AH97" s="16">
        <f t="shared" si="73"/>
        <v>0.38</v>
      </c>
      <c r="AI97" s="16">
        <f t="shared" si="74"/>
        <v>0.4</v>
      </c>
      <c r="AJ97" s="16">
        <f t="shared" si="75"/>
        <v>0.4</v>
      </c>
      <c r="AK97" s="16">
        <f t="shared" si="76"/>
        <v>0.4</v>
      </c>
      <c r="AN97" s="5" t="s">
        <v>149</v>
      </c>
      <c r="AO97" s="3">
        <f t="shared" si="77"/>
        <v>69.47273745987998</v>
      </c>
      <c r="AP97" s="3">
        <f t="shared" si="78"/>
        <v>71.330436504667162</v>
      </c>
      <c r="AQ97" s="3">
        <f t="shared" si="79"/>
        <v>17.564690516206404</v>
      </c>
      <c r="AR97" s="3">
        <f t="shared" si="80"/>
        <v>0.14970183277834076</v>
      </c>
      <c r="AS97" s="3">
        <f t="shared" si="81"/>
        <v>12.829493333604757</v>
      </c>
      <c r="AT97" s="3">
        <f t="shared" si="82"/>
        <v>226.70566248328072</v>
      </c>
      <c r="AU97" s="3">
        <f t="shared" si="83"/>
        <v>49.768439236432265</v>
      </c>
      <c r="AV97" s="3">
        <f t="shared" si="84"/>
        <v>3.6593748637232082</v>
      </c>
      <c r="AW97" s="3">
        <f t="shared" si="85"/>
        <v>4.242322753177951E-2</v>
      </c>
      <c r="AX97" s="3">
        <f t="shared" si="86"/>
        <v>12.285093506826863</v>
      </c>
      <c r="AY97" s="3">
        <f t="shared" si="94"/>
        <v>463.80805296493145</v>
      </c>
    </row>
    <row r="98" spans="1:51" ht="15.5" x14ac:dyDescent="0.35">
      <c r="A98" s="5" t="s">
        <v>10</v>
      </c>
      <c r="D98" s="16">
        <f>SUM(D92:D97)</f>
        <v>1</v>
      </c>
      <c r="E98" s="30">
        <f t="shared" ref="E98:U98" si="96">SUM(E92:E97)</f>
        <v>138.94547491975996</v>
      </c>
      <c r="F98" s="16">
        <f>SUM(F92:F97)</f>
        <v>1</v>
      </c>
      <c r="G98" s="30">
        <f t="shared" si="96"/>
        <v>142.66087300933432</v>
      </c>
      <c r="H98" s="16">
        <f>SUM(H92:H97)</f>
        <v>1</v>
      </c>
      <c r="I98" s="30">
        <f t="shared" si="96"/>
        <v>27.022600794163701</v>
      </c>
      <c r="J98" s="16">
        <f>SUM(J92:J97)</f>
        <v>1</v>
      </c>
      <c r="K98" s="30">
        <f t="shared" si="96"/>
        <v>0.23031051196667807</v>
      </c>
      <c r="L98" s="16">
        <f>SUM(L92:L97)</f>
        <v>1</v>
      </c>
      <c r="M98" s="30">
        <f t="shared" si="96"/>
        <v>21.382488889341261</v>
      </c>
      <c r="N98" s="16">
        <f>SUM(N92:N97)</f>
        <v>1</v>
      </c>
      <c r="O98" s="30">
        <f t="shared" si="96"/>
        <v>596.5938486402124</v>
      </c>
      <c r="P98" s="16">
        <f>SUM(P92:P97)</f>
        <v>1</v>
      </c>
      <c r="Q98" s="30">
        <f t="shared" si="96"/>
        <v>130.96957693797964</v>
      </c>
      <c r="R98" s="16">
        <f>SUM(R92:R97)</f>
        <v>1</v>
      </c>
      <c r="S98" s="30">
        <f t="shared" si="96"/>
        <v>9.1484371593080205</v>
      </c>
      <c r="T98" s="16">
        <f>SUM(T92:T97)</f>
        <v>1</v>
      </c>
      <c r="U98" s="30">
        <f t="shared" si="96"/>
        <v>0.10605806882944877</v>
      </c>
      <c r="V98" s="16">
        <f>SUM(V92:V97)</f>
        <v>1</v>
      </c>
      <c r="W98" s="30">
        <f t="shared" ref="W98" si="97">SUM(W92:W97)</f>
        <v>30.712733767067157</v>
      </c>
      <c r="X98" s="3">
        <f t="shared" si="66"/>
        <v>1097.7724026979627</v>
      </c>
      <c r="AA98" s="5" t="s">
        <v>10</v>
      </c>
      <c r="AB98" s="16">
        <f t="shared" si="67"/>
        <v>1</v>
      </c>
      <c r="AC98" s="16">
        <f t="shared" si="68"/>
        <v>1</v>
      </c>
      <c r="AD98" s="16">
        <v>1</v>
      </c>
      <c r="AE98" s="16">
        <f>+H98</f>
        <v>1</v>
      </c>
      <c r="AF98" s="16">
        <f t="shared" si="71"/>
        <v>1</v>
      </c>
      <c r="AG98" s="16">
        <f t="shared" si="72"/>
        <v>1</v>
      </c>
      <c r="AH98" s="16">
        <f t="shared" si="73"/>
        <v>1</v>
      </c>
      <c r="AI98" s="16">
        <f t="shared" si="74"/>
        <v>1</v>
      </c>
      <c r="AJ98" s="16">
        <f t="shared" si="75"/>
        <v>1</v>
      </c>
      <c r="AK98" s="16">
        <f t="shared" si="76"/>
        <v>1</v>
      </c>
      <c r="AN98" s="5" t="s">
        <v>10</v>
      </c>
      <c r="AO98" s="3">
        <f t="shared" si="77"/>
        <v>138.94547491975996</v>
      </c>
      <c r="AP98" s="3">
        <f t="shared" si="78"/>
        <v>142.66087300933432</v>
      </c>
      <c r="AQ98" s="3">
        <f t="shared" si="79"/>
        <v>27.022600794163701</v>
      </c>
      <c r="AR98" s="3">
        <f t="shared" si="80"/>
        <v>0.23031051196667807</v>
      </c>
      <c r="AS98" s="3">
        <f t="shared" si="81"/>
        <v>21.382488889341261</v>
      </c>
      <c r="AT98" s="3">
        <f t="shared" si="82"/>
        <v>596.5938486402124</v>
      </c>
      <c r="AU98" s="3">
        <f t="shared" si="83"/>
        <v>130.96957693797964</v>
      </c>
      <c r="AV98" s="3">
        <f t="shared" si="84"/>
        <v>9.1484371593080205</v>
      </c>
      <c r="AW98" s="3">
        <f t="shared" si="85"/>
        <v>0.10605806882944877</v>
      </c>
      <c r="AX98" s="3">
        <f t="shared" si="86"/>
        <v>30.712733767067157</v>
      </c>
      <c r="AY98" s="3">
        <f t="shared" si="94"/>
        <v>1097.7724026979627</v>
      </c>
    </row>
    <row r="99" spans="1:51" ht="15.5" x14ac:dyDescent="0.35">
      <c r="A99" s="4" t="s">
        <v>160</v>
      </c>
      <c r="D99" s="4" t="s">
        <v>72</v>
      </c>
      <c r="E99" s="4"/>
      <c r="F99" s="4" t="s">
        <v>73</v>
      </c>
      <c r="G99" s="4"/>
      <c r="H99" s="4" t="s">
        <v>80</v>
      </c>
      <c r="I99" s="4"/>
      <c r="J99" s="4" t="s">
        <v>75</v>
      </c>
      <c r="K99" s="4"/>
      <c r="L99" s="4" t="s">
        <v>76</v>
      </c>
      <c r="M99" s="4"/>
      <c r="N99" s="4" t="s">
        <v>77</v>
      </c>
      <c r="O99" s="4"/>
      <c r="P99" s="4" t="s">
        <v>78</v>
      </c>
      <c r="Q99" s="4"/>
      <c r="R99" s="4" t="s">
        <v>79</v>
      </c>
      <c r="S99" s="4"/>
      <c r="T99" s="4" t="s">
        <v>81</v>
      </c>
      <c r="U99" s="4"/>
      <c r="V99" s="4" t="s">
        <v>9</v>
      </c>
      <c r="X99" s="4" t="s">
        <v>126</v>
      </c>
      <c r="AB99" s="16"/>
      <c r="AC99" s="16"/>
      <c r="AD99" s="16"/>
      <c r="AE99" s="16"/>
      <c r="AF99" s="16"/>
      <c r="AG99" s="16"/>
      <c r="AH99" s="16"/>
      <c r="AI99" s="16"/>
      <c r="AJ99" s="16"/>
      <c r="AK99" s="16"/>
    </row>
    <row r="100" spans="1:51" ht="15.5" x14ac:dyDescent="0.35">
      <c r="A100" s="4" t="s">
        <v>161</v>
      </c>
      <c r="C100" s="8" t="s">
        <v>129</v>
      </c>
      <c r="D100" s="8" t="s">
        <v>130</v>
      </c>
      <c r="E100" s="4" t="s">
        <v>58</v>
      </c>
      <c r="F100" s="8" t="s">
        <v>130</v>
      </c>
      <c r="G100" s="4" t="s">
        <v>58</v>
      </c>
      <c r="H100" s="8" t="s">
        <v>130</v>
      </c>
      <c r="I100" s="4" t="s">
        <v>58</v>
      </c>
      <c r="J100" s="8" t="s">
        <v>130</v>
      </c>
      <c r="K100" s="4" t="s">
        <v>58</v>
      </c>
      <c r="L100" s="8" t="s">
        <v>130</v>
      </c>
      <c r="M100" s="4" t="s">
        <v>58</v>
      </c>
      <c r="N100" s="8" t="s">
        <v>130</v>
      </c>
      <c r="O100" s="4" t="s">
        <v>58</v>
      </c>
      <c r="P100" s="8" t="s">
        <v>130</v>
      </c>
      <c r="Q100" s="4" t="s">
        <v>58</v>
      </c>
      <c r="R100" s="8" t="s">
        <v>130</v>
      </c>
      <c r="S100" s="4" t="s">
        <v>58</v>
      </c>
      <c r="T100" s="8" t="s">
        <v>130</v>
      </c>
      <c r="U100" s="4" t="s">
        <v>58</v>
      </c>
      <c r="V100" s="8" t="s">
        <v>130</v>
      </c>
      <c r="W100" s="4" t="s">
        <v>58</v>
      </c>
      <c r="AA100" s="4" t="s">
        <v>161</v>
      </c>
      <c r="AB100" s="4" t="s">
        <v>0</v>
      </c>
      <c r="AC100" s="4" t="s">
        <v>1</v>
      </c>
      <c r="AD100" s="4" t="s">
        <v>2</v>
      </c>
      <c r="AE100" s="4" t="s">
        <v>3</v>
      </c>
      <c r="AF100" s="4" t="s">
        <v>4</v>
      </c>
      <c r="AG100" s="4" t="s">
        <v>5</v>
      </c>
      <c r="AH100" s="4" t="s">
        <v>6</v>
      </c>
      <c r="AI100" s="4" t="s">
        <v>79</v>
      </c>
      <c r="AJ100" s="4" t="s">
        <v>81</v>
      </c>
      <c r="AK100" s="4" t="s">
        <v>9</v>
      </c>
    </row>
    <row r="101" spans="1:51" ht="15.5" x14ac:dyDescent="0.35">
      <c r="A101" s="5" t="s">
        <v>152</v>
      </c>
      <c r="C101">
        <v>16</v>
      </c>
      <c r="D101" s="16">
        <v>0.8</v>
      </c>
      <c r="E101" s="3">
        <f>+D101*E$62</f>
        <v>0</v>
      </c>
      <c r="F101" s="16">
        <v>0.8</v>
      </c>
      <c r="G101" s="3">
        <f>+F101*G$62</f>
        <v>0</v>
      </c>
      <c r="H101" s="16">
        <v>0.8</v>
      </c>
      <c r="I101" s="3">
        <f>+H101*I$62</f>
        <v>0</v>
      </c>
      <c r="J101" s="16">
        <v>0.8</v>
      </c>
      <c r="K101" s="3">
        <f>+J101*K$62</f>
        <v>0</v>
      </c>
      <c r="L101" s="16">
        <v>0.8</v>
      </c>
      <c r="M101" s="3">
        <f>+L101*M$62</f>
        <v>0</v>
      </c>
      <c r="N101" s="16">
        <v>0.8</v>
      </c>
      <c r="O101" s="3">
        <f>+N101*O$62</f>
        <v>0</v>
      </c>
      <c r="P101" s="16">
        <v>0.8</v>
      </c>
      <c r="Q101" s="3">
        <f>+P101*Q$62</f>
        <v>0</v>
      </c>
      <c r="R101" s="16">
        <v>0.2</v>
      </c>
      <c r="S101" s="3">
        <f>+R101*S$62</f>
        <v>0</v>
      </c>
      <c r="T101" s="16">
        <v>0.8</v>
      </c>
      <c r="U101" s="3">
        <f>+T101*U$62</f>
        <v>0</v>
      </c>
      <c r="V101" s="16">
        <v>0.8</v>
      </c>
      <c r="W101" s="3">
        <f>+V101*W$62</f>
        <v>0</v>
      </c>
      <c r="X101" s="3">
        <f>+E101+G101+I101+K101+M101+O101+Q101+S101+U101+W101</f>
        <v>0</v>
      </c>
      <c r="AA101" s="5" t="s">
        <v>152</v>
      </c>
      <c r="AB101" s="16">
        <f>+D101</f>
        <v>0.8</v>
      </c>
      <c r="AC101" s="16">
        <f>+F101</f>
        <v>0.8</v>
      </c>
      <c r="AD101" s="16">
        <f>+H101</f>
        <v>0.8</v>
      </c>
      <c r="AE101" s="16">
        <f>+J101</f>
        <v>0.8</v>
      </c>
      <c r="AF101" s="16">
        <f>+L101</f>
        <v>0.8</v>
      </c>
      <c r="AG101" s="16">
        <f>+N101</f>
        <v>0.8</v>
      </c>
      <c r="AH101" s="16">
        <f>+P101</f>
        <v>0.8</v>
      </c>
      <c r="AI101" s="16">
        <f>+R101</f>
        <v>0.2</v>
      </c>
      <c r="AJ101" s="16">
        <f>+T101</f>
        <v>0.8</v>
      </c>
      <c r="AK101" s="16">
        <f>+V101</f>
        <v>0.8</v>
      </c>
    </row>
    <row r="102" spans="1:51" ht="15.5" x14ac:dyDescent="0.35">
      <c r="A102" s="5" t="s">
        <v>153</v>
      </c>
      <c r="C102">
        <v>18</v>
      </c>
      <c r="D102" s="16">
        <v>0.2</v>
      </c>
      <c r="E102" s="3">
        <f>+D102*E$62</f>
        <v>0</v>
      </c>
      <c r="F102" s="16">
        <v>0.2</v>
      </c>
      <c r="G102" s="3">
        <f>+F102*G$62</f>
        <v>0</v>
      </c>
      <c r="H102" s="16">
        <v>0.2</v>
      </c>
      <c r="I102" s="3">
        <f>+H102*I$62</f>
        <v>0</v>
      </c>
      <c r="J102" s="16">
        <v>0.2</v>
      </c>
      <c r="K102" s="3">
        <f>+J102*K$62</f>
        <v>0</v>
      </c>
      <c r="L102" s="16">
        <v>0.2</v>
      </c>
      <c r="M102" s="3">
        <f>+L102*M$62</f>
        <v>0</v>
      </c>
      <c r="N102" s="16">
        <v>0.2</v>
      </c>
      <c r="O102" s="3">
        <f>+N102*O$62</f>
        <v>0</v>
      </c>
      <c r="P102" s="16">
        <v>0.2</v>
      </c>
      <c r="Q102" s="3">
        <f>+P102*Q$62</f>
        <v>0</v>
      </c>
      <c r="R102" s="16">
        <v>0.8</v>
      </c>
      <c r="S102" s="3">
        <f>+R102*S$62</f>
        <v>0</v>
      </c>
      <c r="T102" s="16">
        <v>0.2</v>
      </c>
      <c r="U102" s="3">
        <f>+T102*U$62</f>
        <v>0</v>
      </c>
      <c r="V102" s="16">
        <v>0.2</v>
      </c>
      <c r="W102" s="3">
        <f>+V102*W$62</f>
        <v>0</v>
      </c>
      <c r="X102" s="3">
        <f>+E102+G102+I102+K102+M102+O102+Q102+S102+U102+W102</f>
        <v>0</v>
      </c>
      <c r="AA102" s="5" t="s">
        <v>153</v>
      </c>
      <c r="AB102" s="16">
        <f>+D102</f>
        <v>0.2</v>
      </c>
      <c r="AC102" s="16">
        <f>+F102</f>
        <v>0.2</v>
      </c>
      <c r="AD102" s="16">
        <f>+H102</f>
        <v>0.2</v>
      </c>
      <c r="AE102" s="16">
        <f>+J102</f>
        <v>0.2</v>
      </c>
      <c r="AF102" s="16">
        <f>+L102</f>
        <v>0.2</v>
      </c>
      <c r="AG102" s="16">
        <f>+N102</f>
        <v>0.2</v>
      </c>
      <c r="AH102" s="16">
        <f>+P102</f>
        <v>0.2</v>
      </c>
      <c r="AI102" s="16">
        <f>+R102</f>
        <v>0.8</v>
      </c>
      <c r="AJ102" s="16">
        <f>+T102</f>
        <v>0.2</v>
      </c>
      <c r="AK102" s="16">
        <f>+V102</f>
        <v>0.2</v>
      </c>
    </row>
    <row r="103" spans="1:51" ht="15.5" x14ac:dyDescent="0.35">
      <c r="A103" s="5" t="s">
        <v>10</v>
      </c>
      <c r="D103" s="16">
        <f t="shared" ref="D103:W103" si="98">SUM(D101:D102)</f>
        <v>1</v>
      </c>
      <c r="E103" s="3">
        <f t="shared" si="98"/>
        <v>0</v>
      </c>
      <c r="F103" s="16">
        <f t="shared" si="98"/>
        <v>1</v>
      </c>
      <c r="G103" s="3">
        <f t="shared" si="98"/>
        <v>0</v>
      </c>
      <c r="H103" s="16">
        <f t="shared" si="98"/>
        <v>1</v>
      </c>
      <c r="I103" s="3">
        <f t="shared" si="98"/>
        <v>0</v>
      </c>
      <c r="J103" s="16">
        <f t="shared" si="98"/>
        <v>1</v>
      </c>
      <c r="K103" s="3">
        <f t="shared" si="98"/>
        <v>0</v>
      </c>
      <c r="L103" s="16">
        <f t="shared" si="98"/>
        <v>1</v>
      </c>
      <c r="M103" s="3">
        <f t="shared" si="98"/>
        <v>0</v>
      </c>
      <c r="N103" s="16">
        <f t="shared" si="98"/>
        <v>1</v>
      </c>
      <c r="O103" s="3">
        <f t="shared" si="98"/>
        <v>0</v>
      </c>
      <c r="P103" s="16">
        <f t="shared" si="98"/>
        <v>1</v>
      </c>
      <c r="Q103" s="3">
        <f t="shared" si="98"/>
        <v>0</v>
      </c>
      <c r="R103" s="16">
        <f t="shared" ref="R103" si="99">SUM(R101:R102)</f>
        <v>1</v>
      </c>
      <c r="S103" s="3">
        <f t="shared" si="98"/>
        <v>0</v>
      </c>
      <c r="T103" s="16">
        <f t="shared" ref="T103" si="100">SUM(T101:T102)</f>
        <v>1</v>
      </c>
      <c r="U103" s="3">
        <f t="shared" si="98"/>
        <v>0</v>
      </c>
      <c r="V103" s="16">
        <f t="shared" ref="V103" si="101">SUM(V101:V102)</f>
        <v>1</v>
      </c>
      <c r="W103" s="3">
        <f t="shared" si="98"/>
        <v>0</v>
      </c>
      <c r="X103" s="3">
        <f>+E103+G103+I103+K103+M103+O103+Q103+S103+U103+W103</f>
        <v>0</v>
      </c>
      <c r="AA103" s="5" t="s">
        <v>10</v>
      </c>
      <c r="AB103" s="16">
        <f>+D103</f>
        <v>1</v>
      </c>
      <c r="AC103" s="16">
        <f>+F103</f>
        <v>1</v>
      </c>
      <c r="AD103" s="16">
        <f>+G103</f>
        <v>0</v>
      </c>
      <c r="AE103" s="16">
        <f>+H103</f>
        <v>1</v>
      </c>
      <c r="AF103" s="16">
        <f>+L103</f>
        <v>1</v>
      </c>
      <c r="AG103" s="16">
        <f>+N103</f>
        <v>1</v>
      </c>
      <c r="AH103" s="16">
        <f>+P103</f>
        <v>1</v>
      </c>
      <c r="AI103" s="16">
        <f>+R103</f>
        <v>1</v>
      </c>
      <c r="AJ103" s="16">
        <f>+T103</f>
        <v>1</v>
      </c>
      <c r="AK103" s="16">
        <f>+V103</f>
        <v>1</v>
      </c>
    </row>
    <row r="104" spans="1:51" ht="15.5" x14ac:dyDescent="0.35">
      <c r="A104" s="5"/>
      <c r="D104" s="16"/>
      <c r="E104" s="3"/>
      <c r="F104" s="16"/>
      <c r="G104" s="3"/>
      <c r="H104" s="16"/>
      <c r="I104" s="3"/>
      <c r="J104" s="16"/>
      <c r="K104" s="3"/>
      <c r="L104" s="16"/>
      <c r="M104" s="3"/>
      <c r="N104" s="16"/>
      <c r="O104" s="3"/>
      <c r="P104" s="16"/>
      <c r="Q104" s="3"/>
      <c r="R104" s="16"/>
      <c r="S104" s="3"/>
      <c r="T104" s="16"/>
      <c r="U104" s="3"/>
      <c r="V104" s="16"/>
      <c r="W104" s="3"/>
      <c r="X104" s="3"/>
      <c r="AA104" s="5"/>
    </row>
    <row r="105" spans="1:51" ht="15.5" x14ac:dyDescent="0.35">
      <c r="A105" s="4" t="s">
        <v>162</v>
      </c>
      <c r="D105" s="16"/>
      <c r="E105" s="3"/>
      <c r="F105" s="16"/>
      <c r="G105" s="3"/>
      <c r="H105" s="3"/>
      <c r="I105" s="3"/>
      <c r="J105" s="3"/>
      <c r="K105" s="3"/>
      <c r="L105" s="3"/>
      <c r="M105" s="3"/>
      <c r="N105" s="3"/>
      <c r="O105" s="3"/>
      <c r="P105" s="3"/>
      <c r="Q105" s="3"/>
      <c r="R105" s="3"/>
      <c r="S105" s="3"/>
      <c r="T105" s="3"/>
      <c r="U105" s="3"/>
      <c r="V105" s="3"/>
      <c r="W105" s="3"/>
      <c r="X105" s="3"/>
      <c r="AA105" s="4" t="s">
        <v>163</v>
      </c>
      <c r="AB105" s="4" t="s">
        <v>0</v>
      </c>
      <c r="AC105" s="4" t="s">
        <v>1</v>
      </c>
      <c r="AD105" s="4" t="s">
        <v>2</v>
      </c>
      <c r="AE105" s="4" t="s">
        <v>3</v>
      </c>
      <c r="AF105" s="4" t="s">
        <v>4</v>
      </c>
      <c r="AG105" s="4" t="s">
        <v>5</v>
      </c>
      <c r="AH105" s="4" t="s">
        <v>6</v>
      </c>
      <c r="AI105" s="4" t="s">
        <v>79</v>
      </c>
      <c r="AJ105" s="4" t="s">
        <v>81</v>
      </c>
      <c r="AK105" s="4" t="s">
        <v>9</v>
      </c>
      <c r="AL105" t="s">
        <v>126</v>
      </c>
      <c r="AN105" s="4" t="s">
        <v>164</v>
      </c>
      <c r="AO105" s="4" t="s">
        <v>0</v>
      </c>
      <c r="AP105" s="4" t="s">
        <v>1</v>
      </c>
      <c r="AQ105" s="4" t="s">
        <v>2</v>
      </c>
      <c r="AR105" s="4" t="s">
        <v>3</v>
      </c>
      <c r="AS105" s="4" t="s">
        <v>4</v>
      </c>
      <c r="AT105" s="4" t="s">
        <v>5</v>
      </c>
      <c r="AU105" s="4" t="s">
        <v>6</v>
      </c>
      <c r="AV105" s="4" t="s">
        <v>79</v>
      </c>
      <c r="AW105" s="4" t="s">
        <v>81</v>
      </c>
      <c r="AX105" s="4" t="s">
        <v>9</v>
      </c>
      <c r="AY105" t="s">
        <v>126</v>
      </c>
    </row>
    <row r="106" spans="1:51" ht="15.5" x14ac:dyDescent="0.35">
      <c r="A106" s="5" t="s">
        <v>165</v>
      </c>
      <c r="B106" t="s">
        <v>166</v>
      </c>
      <c r="C106">
        <v>15</v>
      </c>
      <c r="D106" s="16">
        <v>0.9</v>
      </c>
      <c r="E106" s="3">
        <f>+D106*(E$40-E$103)</f>
        <v>90.474100858840146</v>
      </c>
      <c r="F106" s="16">
        <v>0.8</v>
      </c>
      <c r="G106" s="3">
        <f t="shared" ref="G106:G113" si="102">+F106*(G$40-G$103)</f>
        <v>69.878068953448533</v>
      </c>
      <c r="H106" s="16">
        <v>0</v>
      </c>
      <c r="I106" s="3">
        <f t="shared" ref="I106:I113" si="103">+H106*(I$40-I$103)</f>
        <v>0</v>
      </c>
      <c r="J106" s="16">
        <v>0</v>
      </c>
      <c r="K106" s="3">
        <f t="shared" ref="K106:K113" si="104">+J106*(K$40-K$103)</f>
        <v>0</v>
      </c>
      <c r="L106" s="16">
        <v>0.4</v>
      </c>
      <c r="M106" s="3">
        <f t="shared" ref="M106:M113" si="105">+L106*(M$40-M$103)</f>
        <v>12.531544376167824</v>
      </c>
      <c r="N106" s="16">
        <v>0.15</v>
      </c>
      <c r="O106" s="3">
        <f t="shared" ref="O106:O113" si="106">+N106*(O$40-O$103)</f>
        <v>83.569384244257833</v>
      </c>
      <c r="P106" s="16">
        <v>0.6</v>
      </c>
      <c r="Q106" s="3">
        <f t="shared" ref="Q106:Q113" si="107">+P106*(Q$40-Q$103)</f>
        <v>73.445130894186363</v>
      </c>
      <c r="R106" s="16">
        <v>0.15</v>
      </c>
      <c r="S106" s="3">
        <f t="shared" ref="S106:S113" si="108">+R106*(S$40-S$103)</f>
        <v>2.2993301454032191</v>
      </c>
      <c r="T106" s="16">
        <v>0</v>
      </c>
      <c r="U106" s="3">
        <f t="shared" ref="U106:U113" si="109">+T106*(U$40-U$103)</f>
        <v>0</v>
      </c>
      <c r="V106" s="16">
        <v>0</v>
      </c>
      <c r="W106" s="3">
        <f t="shared" ref="W106:W113" si="110">+V106*(W$40-W$103)</f>
        <v>0</v>
      </c>
      <c r="X106" s="3">
        <f>+E106+G106+I106+K106+M106+O106+Q106+S106+U106+W106</f>
        <v>332.19755947230396</v>
      </c>
      <c r="AA106" s="5" t="s">
        <v>165</v>
      </c>
      <c r="AB106" s="16">
        <f t="shared" ref="AB106:AB113" si="111">+D106</f>
        <v>0.9</v>
      </c>
      <c r="AC106" s="16">
        <f t="shared" ref="AC106:AC113" si="112">+F106</f>
        <v>0.8</v>
      </c>
      <c r="AD106" s="16">
        <f t="shared" ref="AD106:AD111" si="113">+H106</f>
        <v>0</v>
      </c>
      <c r="AE106" s="16">
        <f t="shared" ref="AE106:AE111" si="114">+J106</f>
        <v>0</v>
      </c>
      <c r="AF106" s="16">
        <f t="shared" ref="AF106:AF113" si="115">+L106</f>
        <v>0.4</v>
      </c>
      <c r="AG106" s="16">
        <f t="shared" ref="AG106:AG113" si="116">+N106</f>
        <v>0.15</v>
      </c>
      <c r="AH106" s="16">
        <f t="shared" ref="AH106:AH113" si="117">+P106</f>
        <v>0.6</v>
      </c>
      <c r="AI106" s="16">
        <f t="shared" ref="AI106:AI113" si="118">+R106</f>
        <v>0.15</v>
      </c>
      <c r="AJ106" s="16">
        <f t="shared" ref="AJ106:AJ113" si="119">+T106</f>
        <v>0</v>
      </c>
      <c r="AK106" s="16">
        <f t="shared" ref="AK106:AK113" si="120">+V106</f>
        <v>0</v>
      </c>
      <c r="AN106" s="5" t="s">
        <v>165</v>
      </c>
      <c r="AO106" s="3">
        <f t="shared" ref="AO106:AO113" si="121">+E106</f>
        <v>90.474100858840146</v>
      </c>
      <c r="AP106" s="3">
        <f t="shared" ref="AP106:AP113" si="122">+G106</f>
        <v>69.878068953448533</v>
      </c>
      <c r="AQ106" s="3">
        <f t="shared" ref="AQ106:AQ113" si="123">+I106</f>
        <v>0</v>
      </c>
      <c r="AR106" s="3">
        <f t="shared" ref="AR106:AR113" si="124">+K106</f>
        <v>0</v>
      </c>
      <c r="AS106" s="3">
        <f t="shared" ref="AS106:AS113" si="125">+M106</f>
        <v>12.531544376167824</v>
      </c>
      <c r="AT106" s="3">
        <f t="shared" ref="AT106:AT113" si="126">+O106</f>
        <v>83.569384244257833</v>
      </c>
      <c r="AU106" s="3">
        <f t="shared" ref="AU106:AU113" si="127">+Q106</f>
        <v>73.445130894186363</v>
      </c>
      <c r="AV106" s="3">
        <f t="shared" ref="AV106:AV113" si="128">+S106</f>
        <v>2.2993301454032191</v>
      </c>
      <c r="AW106" s="3">
        <f t="shared" ref="AW106:AW113" si="129">+U106</f>
        <v>0</v>
      </c>
      <c r="AX106" s="3">
        <f t="shared" ref="AX106:AX113" si="130">+W106</f>
        <v>0</v>
      </c>
      <c r="AY106" s="3">
        <f>SUM(AO106:AX106)</f>
        <v>332.19755947230396</v>
      </c>
    </row>
    <row r="107" spans="1:51" ht="15.5" x14ac:dyDescent="0.35">
      <c r="A107" s="5" t="s">
        <v>168</v>
      </c>
      <c r="B107" t="s">
        <v>169</v>
      </c>
      <c r="C107">
        <v>25</v>
      </c>
      <c r="D107" s="16">
        <v>0</v>
      </c>
      <c r="E107" s="3">
        <f t="shared" ref="E107:E113" si="131">+D107*(E$40-E$103)</f>
        <v>0</v>
      </c>
      <c r="F107" s="16">
        <v>0</v>
      </c>
      <c r="G107" s="3">
        <f t="shared" si="102"/>
        <v>0</v>
      </c>
      <c r="H107" s="16">
        <v>0.3</v>
      </c>
      <c r="I107" s="3">
        <f t="shared" si="103"/>
        <v>2.7985793190414761</v>
      </c>
      <c r="J107" s="16">
        <v>0.3</v>
      </c>
      <c r="K107" s="3">
        <f t="shared" si="104"/>
        <v>0.16338381719591058</v>
      </c>
      <c r="L107" s="16">
        <v>0.2</v>
      </c>
      <c r="M107" s="3">
        <f t="shared" si="105"/>
        <v>6.2657721880839121</v>
      </c>
      <c r="N107" s="16">
        <v>0.6</v>
      </c>
      <c r="O107" s="3">
        <f t="shared" si="106"/>
        <v>334.27753697703133</v>
      </c>
      <c r="P107" s="16">
        <v>0.2</v>
      </c>
      <c r="Q107" s="3">
        <f t="shared" si="107"/>
        <v>24.481710298062122</v>
      </c>
      <c r="R107" s="16">
        <v>0.05</v>
      </c>
      <c r="S107" s="3">
        <f t="shared" si="108"/>
        <v>0.76644338180107308</v>
      </c>
      <c r="T107" s="16">
        <v>0</v>
      </c>
      <c r="U107" s="3">
        <f t="shared" si="109"/>
        <v>0</v>
      </c>
      <c r="V107" s="16">
        <v>0</v>
      </c>
      <c r="W107" s="3">
        <f t="shared" si="110"/>
        <v>0</v>
      </c>
      <c r="X107" s="3">
        <f>+E107+G107+I107+K107+M107+O107+Q107+S107+U107+W107</f>
        <v>368.75342598121586</v>
      </c>
      <c r="Y107" s="3">
        <f>+X106+X107</f>
        <v>700.95098545351982</v>
      </c>
      <c r="Z107" s="24">
        <f>+Y107/(X$48-X$49-X77-X85)</f>
        <v>1.1188040627243616</v>
      </c>
      <c r="AA107" s="5" t="s">
        <v>168</v>
      </c>
      <c r="AB107" s="16">
        <f t="shared" si="111"/>
        <v>0</v>
      </c>
      <c r="AC107" s="16">
        <f t="shared" si="112"/>
        <v>0</v>
      </c>
      <c r="AD107" s="16">
        <f t="shared" si="113"/>
        <v>0.3</v>
      </c>
      <c r="AE107" s="16">
        <f t="shared" si="114"/>
        <v>0.3</v>
      </c>
      <c r="AF107" s="16">
        <f t="shared" si="115"/>
        <v>0.2</v>
      </c>
      <c r="AG107" s="16">
        <f t="shared" si="116"/>
        <v>0.6</v>
      </c>
      <c r="AH107" s="16">
        <f t="shared" si="117"/>
        <v>0.2</v>
      </c>
      <c r="AI107" s="16">
        <f t="shared" si="118"/>
        <v>0.05</v>
      </c>
      <c r="AJ107" s="16">
        <f t="shared" si="119"/>
        <v>0</v>
      </c>
      <c r="AK107" s="16">
        <f t="shared" si="120"/>
        <v>0</v>
      </c>
      <c r="AN107" s="5" t="s">
        <v>168</v>
      </c>
      <c r="AO107" s="3">
        <f t="shared" si="121"/>
        <v>0</v>
      </c>
      <c r="AP107" s="3">
        <f t="shared" si="122"/>
        <v>0</v>
      </c>
      <c r="AQ107" s="3">
        <f t="shared" si="123"/>
        <v>2.7985793190414761</v>
      </c>
      <c r="AR107" s="3">
        <f t="shared" si="124"/>
        <v>0.16338381719591058</v>
      </c>
      <c r="AS107" s="3">
        <f t="shared" si="125"/>
        <v>6.2657721880839121</v>
      </c>
      <c r="AT107" s="3">
        <f t="shared" si="126"/>
        <v>334.27753697703133</v>
      </c>
      <c r="AU107" s="3">
        <f t="shared" si="127"/>
        <v>24.481710298062122</v>
      </c>
      <c r="AV107" s="3">
        <f t="shared" si="128"/>
        <v>0.76644338180107308</v>
      </c>
      <c r="AW107" s="3">
        <f t="shared" si="129"/>
        <v>0</v>
      </c>
      <c r="AX107" s="3">
        <f t="shared" si="130"/>
        <v>0</v>
      </c>
      <c r="AY107" s="3">
        <f t="shared" ref="AY107:AY113" si="132">SUM(AO107:AX107)</f>
        <v>368.75342598121586</v>
      </c>
    </row>
    <row r="108" spans="1:51" ht="15.5" x14ac:dyDescent="0.35">
      <c r="A108" s="5" t="s">
        <v>156</v>
      </c>
      <c r="B108" t="s">
        <v>143</v>
      </c>
      <c r="C108">
        <v>25</v>
      </c>
      <c r="D108" s="16">
        <v>0.05</v>
      </c>
      <c r="E108" s="3">
        <f t="shared" si="131"/>
        <v>5.0263389366022304</v>
      </c>
      <c r="F108" s="16">
        <v>0.05</v>
      </c>
      <c r="G108" s="3">
        <f t="shared" si="102"/>
        <v>4.3673793095905333</v>
      </c>
      <c r="H108" s="16">
        <v>0</v>
      </c>
      <c r="I108" s="3">
        <f t="shared" si="103"/>
        <v>0</v>
      </c>
      <c r="J108" s="16">
        <v>0</v>
      </c>
      <c r="K108" s="3">
        <f t="shared" si="104"/>
        <v>0</v>
      </c>
      <c r="L108" s="16">
        <v>0.1</v>
      </c>
      <c r="M108" s="3">
        <f t="shared" si="105"/>
        <v>3.1328860940419561</v>
      </c>
      <c r="N108" s="16">
        <v>0</v>
      </c>
      <c r="O108" s="3">
        <f t="shared" si="106"/>
        <v>0</v>
      </c>
      <c r="P108" s="16">
        <v>0.05</v>
      </c>
      <c r="Q108" s="3">
        <f t="shared" si="107"/>
        <v>6.1204275745155305</v>
      </c>
      <c r="R108" s="16">
        <v>0.2</v>
      </c>
      <c r="S108" s="3">
        <f t="shared" si="108"/>
        <v>3.0657735272042923</v>
      </c>
      <c r="T108" s="16">
        <v>0.2</v>
      </c>
      <c r="U108" s="3">
        <f t="shared" si="109"/>
        <v>1.5733776194678681E-2</v>
      </c>
      <c r="V108" s="16">
        <v>0.2</v>
      </c>
      <c r="W108" s="3">
        <f t="shared" si="110"/>
        <v>6.74701100987778</v>
      </c>
      <c r="X108" s="3">
        <f>+W108+U108+S108+Q108+O108+M108+K108+I108+G108+E108</f>
        <v>28.475550228027</v>
      </c>
      <c r="AA108" s="5" t="s">
        <v>156</v>
      </c>
      <c r="AB108" s="16">
        <f t="shared" si="111"/>
        <v>0.05</v>
      </c>
      <c r="AC108" s="16">
        <f t="shared" si="112"/>
        <v>0.05</v>
      </c>
      <c r="AD108" s="16">
        <f t="shared" si="113"/>
        <v>0</v>
      </c>
      <c r="AE108" s="16">
        <f t="shared" si="114"/>
        <v>0</v>
      </c>
      <c r="AF108" s="16">
        <f t="shared" si="115"/>
        <v>0.1</v>
      </c>
      <c r="AG108" s="16">
        <f t="shared" si="116"/>
        <v>0</v>
      </c>
      <c r="AH108" s="16">
        <f t="shared" si="117"/>
        <v>0.05</v>
      </c>
      <c r="AI108" s="16">
        <f t="shared" si="118"/>
        <v>0.2</v>
      </c>
      <c r="AJ108" s="16">
        <f t="shared" si="119"/>
        <v>0.2</v>
      </c>
      <c r="AK108" s="16">
        <f t="shared" si="120"/>
        <v>0.2</v>
      </c>
      <c r="AN108" s="5" t="s">
        <v>156</v>
      </c>
      <c r="AO108" s="3">
        <f t="shared" si="121"/>
        <v>5.0263389366022304</v>
      </c>
      <c r="AP108" s="3">
        <f t="shared" si="122"/>
        <v>4.3673793095905333</v>
      </c>
      <c r="AQ108" s="3">
        <f t="shared" si="123"/>
        <v>0</v>
      </c>
      <c r="AR108" s="3">
        <f t="shared" si="124"/>
        <v>0</v>
      </c>
      <c r="AS108" s="3">
        <f t="shared" si="125"/>
        <v>3.1328860940419561</v>
      </c>
      <c r="AT108" s="3">
        <f t="shared" si="126"/>
        <v>0</v>
      </c>
      <c r="AU108" s="3">
        <f t="shared" si="127"/>
        <v>6.1204275745155305</v>
      </c>
      <c r="AV108" s="3">
        <f t="shared" si="128"/>
        <v>3.0657735272042923</v>
      </c>
      <c r="AW108" s="3">
        <f t="shared" si="129"/>
        <v>1.5733776194678681E-2</v>
      </c>
      <c r="AX108" s="3">
        <f t="shared" si="130"/>
        <v>6.74701100987778</v>
      </c>
      <c r="AY108" s="3">
        <f t="shared" si="132"/>
        <v>28.475550228027004</v>
      </c>
    </row>
    <row r="109" spans="1:51" ht="15.5" x14ac:dyDescent="0.35">
      <c r="A109" s="5" t="s">
        <v>170</v>
      </c>
      <c r="B109" t="s">
        <v>140</v>
      </c>
      <c r="C109">
        <v>25</v>
      </c>
      <c r="D109" s="16">
        <v>0.05</v>
      </c>
      <c r="E109" s="3">
        <f t="shared" si="131"/>
        <v>5.0263389366022304</v>
      </c>
      <c r="F109" s="16">
        <v>0.1</v>
      </c>
      <c r="G109" s="3">
        <f t="shared" si="102"/>
        <v>8.7347586191810667</v>
      </c>
      <c r="H109" s="16">
        <v>0.1</v>
      </c>
      <c r="I109" s="3">
        <f t="shared" si="103"/>
        <v>0.9328597730138255</v>
      </c>
      <c r="J109" s="16">
        <v>0.1</v>
      </c>
      <c r="K109" s="3">
        <f t="shared" si="104"/>
        <v>5.4461272398636865E-2</v>
      </c>
      <c r="L109" s="16">
        <v>0.1</v>
      </c>
      <c r="M109" s="3">
        <f t="shared" si="105"/>
        <v>3.1328860940419561</v>
      </c>
      <c r="N109" s="16">
        <v>0.05</v>
      </c>
      <c r="O109" s="3">
        <f t="shared" si="106"/>
        <v>27.856461414752616</v>
      </c>
      <c r="P109" s="16">
        <v>0.05</v>
      </c>
      <c r="Q109" s="3">
        <f t="shared" si="107"/>
        <v>6.1204275745155305</v>
      </c>
      <c r="R109" s="16">
        <v>0.1</v>
      </c>
      <c r="S109" s="3">
        <f t="shared" si="108"/>
        <v>1.5328867636021462</v>
      </c>
      <c r="T109" s="16">
        <v>0.1</v>
      </c>
      <c r="U109" s="3">
        <f t="shared" si="109"/>
        <v>7.8668880973393404E-3</v>
      </c>
      <c r="V109" s="16">
        <v>0.1</v>
      </c>
      <c r="W109" s="3">
        <f t="shared" si="110"/>
        <v>3.37350550493889</v>
      </c>
      <c r="X109" s="3">
        <f t="shared" ref="X109:X113" si="133">+W109+U109+S109+Q109+O109+M109+K109+I109+G109+E109</f>
        <v>56.772452841144236</v>
      </c>
      <c r="AA109" s="5" t="s">
        <v>170</v>
      </c>
      <c r="AB109" s="16">
        <f t="shared" si="111"/>
        <v>0.05</v>
      </c>
      <c r="AC109" s="16">
        <f t="shared" si="112"/>
        <v>0.1</v>
      </c>
      <c r="AD109" s="16">
        <f t="shared" si="113"/>
        <v>0.1</v>
      </c>
      <c r="AE109" s="16">
        <f t="shared" si="114"/>
        <v>0.1</v>
      </c>
      <c r="AF109" s="16">
        <f t="shared" si="115"/>
        <v>0.1</v>
      </c>
      <c r="AG109" s="16">
        <f t="shared" si="116"/>
        <v>0.05</v>
      </c>
      <c r="AH109" s="16">
        <f t="shared" si="117"/>
        <v>0.05</v>
      </c>
      <c r="AI109" s="16">
        <f t="shared" si="118"/>
        <v>0.1</v>
      </c>
      <c r="AJ109" s="16">
        <f t="shared" si="119"/>
        <v>0.1</v>
      </c>
      <c r="AK109" s="16">
        <f t="shared" si="120"/>
        <v>0.1</v>
      </c>
      <c r="AN109" s="5" t="s">
        <v>170</v>
      </c>
      <c r="AO109" s="3">
        <f t="shared" si="121"/>
        <v>5.0263389366022304</v>
      </c>
      <c r="AP109" s="3">
        <f t="shared" si="122"/>
        <v>8.7347586191810667</v>
      </c>
      <c r="AQ109" s="3">
        <f t="shared" si="123"/>
        <v>0.9328597730138255</v>
      </c>
      <c r="AR109" s="3">
        <f t="shared" si="124"/>
        <v>5.4461272398636865E-2</v>
      </c>
      <c r="AS109" s="3">
        <f t="shared" si="125"/>
        <v>3.1328860940419561</v>
      </c>
      <c r="AT109" s="3">
        <f t="shared" si="126"/>
        <v>27.856461414752616</v>
      </c>
      <c r="AU109" s="3">
        <f t="shared" si="127"/>
        <v>6.1204275745155305</v>
      </c>
      <c r="AV109" s="3">
        <f t="shared" si="128"/>
        <v>1.5328867636021462</v>
      </c>
      <c r="AW109" s="3">
        <f t="shared" si="129"/>
        <v>7.8668880973393404E-3</v>
      </c>
      <c r="AX109" s="3">
        <f t="shared" si="130"/>
        <v>3.37350550493889</v>
      </c>
      <c r="AY109" s="3">
        <f t="shared" si="132"/>
        <v>56.772452841144236</v>
      </c>
    </row>
    <row r="110" spans="1:51" ht="15.5" x14ac:dyDescent="0.35">
      <c r="A110" s="5" t="s">
        <v>158</v>
      </c>
      <c r="B110" t="s">
        <v>143</v>
      </c>
      <c r="C110">
        <v>25</v>
      </c>
      <c r="D110" s="16">
        <v>0</v>
      </c>
      <c r="E110" s="3">
        <f t="shared" si="131"/>
        <v>0</v>
      </c>
      <c r="F110" s="16">
        <v>0</v>
      </c>
      <c r="G110" s="3">
        <f t="shared" si="102"/>
        <v>0</v>
      </c>
      <c r="H110" s="16">
        <v>0.1</v>
      </c>
      <c r="I110" s="3">
        <f t="shared" si="103"/>
        <v>0.9328597730138255</v>
      </c>
      <c r="J110" s="16">
        <v>0.1</v>
      </c>
      <c r="K110" s="3">
        <f t="shared" si="104"/>
        <v>5.4461272398636865E-2</v>
      </c>
      <c r="L110" s="16">
        <v>0.1</v>
      </c>
      <c r="M110" s="3">
        <f t="shared" si="105"/>
        <v>3.1328860940419561</v>
      </c>
      <c r="N110" s="16">
        <v>0.1</v>
      </c>
      <c r="O110" s="3">
        <f t="shared" si="106"/>
        <v>55.712922829505231</v>
      </c>
      <c r="P110" s="16">
        <v>0.05</v>
      </c>
      <c r="Q110" s="3">
        <f t="shared" si="107"/>
        <v>6.1204275745155305</v>
      </c>
      <c r="R110" s="16">
        <v>0.1</v>
      </c>
      <c r="S110" s="3">
        <f t="shared" si="108"/>
        <v>1.5328867636021462</v>
      </c>
      <c r="T110" s="16">
        <v>0.1</v>
      </c>
      <c r="U110" s="3">
        <f t="shared" si="109"/>
        <v>7.8668880973393404E-3</v>
      </c>
      <c r="V110" s="16">
        <v>0.1</v>
      </c>
      <c r="W110" s="3">
        <f t="shared" si="110"/>
        <v>3.37350550493889</v>
      </c>
      <c r="X110" s="3">
        <f t="shared" si="133"/>
        <v>70.867816700113565</v>
      </c>
      <c r="AA110" s="5" t="s">
        <v>158</v>
      </c>
      <c r="AB110" s="16">
        <f t="shared" si="111"/>
        <v>0</v>
      </c>
      <c r="AC110" s="16">
        <f t="shared" si="112"/>
        <v>0</v>
      </c>
      <c r="AD110" s="16">
        <f t="shared" si="113"/>
        <v>0.1</v>
      </c>
      <c r="AE110" s="16">
        <f t="shared" si="114"/>
        <v>0.1</v>
      </c>
      <c r="AF110" s="16">
        <f t="shared" si="115"/>
        <v>0.1</v>
      </c>
      <c r="AG110" s="16">
        <f t="shared" si="116"/>
        <v>0.1</v>
      </c>
      <c r="AH110" s="16">
        <f t="shared" si="117"/>
        <v>0.05</v>
      </c>
      <c r="AI110" s="16">
        <f t="shared" si="118"/>
        <v>0.1</v>
      </c>
      <c r="AJ110" s="16">
        <f t="shared" si="119"/>
        <v>0.1</v>
      </c>
      <c r="AK110" s="16">
        <f t="shared" si="120"/>
        <v>0.1</v>
      </c>
      <c r="AN110" s="5" t="s">
        <v>158</v>
      </c>
      <c r="AO110" s="3">
        <f t="shared" si="121"/>
        <v>0</v>
      </c>
      <c r="AP110" s="3">
        <f t="shared" si="122"/>
        <v>0</v>
      </c>
      <c r="AQ110" s="3">
        <f t="shared" si="123"/>
        <v>0.9328597730138255</v>
      </c>
      <c r="AR110" s="3">
        <f t="shared" si="124"/>
        <v>5.4461272398636865E-2</v>
      </c>
      <c r="AS110" s="3">
        <f t="shared" si="125"/>
        <v>3.1328860940419561</v>
      </c>
      <c r="AT110" s="3">
        <f t="shared" si="126"/>
        <v>55.712922829505231</v>
      </c>
      <c r="AU110" s="3">
        <f t="shared" si="127"/>
        <v>6.1204275745155305</v>
      </c>
      <c r="AV110" s="3">
        <f t="shared" si="128"/>
        <v>1.5328867636021462</v>
      </c>
      <c r="AW110" s="3">
        <f t="shared" si="129"/>
        <v>7.8668880973393404E-3</v>
      </c>
      <c r="AX110" s="3">
        <f t="shared" si="130"/>
        <v>3.37350550493889</v>
      </c>
      <c r="AY110" s="3">
        <f t="shared" si="132"/>
        <v>70.867816700113565</v>
      </c>
    </row>
    <row r="111" spans="1:51" ht="15.5" x14ac:dyDescent="0.35">
      <c r="A111" s="5" t="s">
        <v>159</v>
      </c>
      <c r="B111" t="s">
        <v>143</v>
      </c>
      <c r="C111">
        <v>25</v>
      </c>
      <c r="D111" s="16">
        <v>0</v>
      </c>
      <c r="E111" s="3">
        <f t="shared" si="131"/>
        <v>0</v>
      </c>
      <c r="F111" s="16">
        <v>0</v>
      </c>
      <c r="G111" s="3">
        <f t="shared" si="102"/>
        <v>0</v>
      </c>
      <c r="H111" s="16">
        <v>0</v>
      </c>
      <c r="I111" s="3">
        <f t="shared" si="103"/>
        <v>0</v>
      </c>
      <c r="J111" s="16">
        <v>0</v>
      </c>
      <c r="K111" s="3">
        <f t="shared" si="104"/>
        <v>0</v>
      </c>
      <c r="L111" s="16">
        <v>0</v>
      </c>
      <c r="M111" s="3">
        <f t="shared" si="105"/>
        <v>0</v>
      </c>
      <c r="N111" s="16">
        <v>0</v>
      </c>
      <c r="O111" s="3">
        <f t="shared" si="106"/>
        <v>0</v>
      </c>
      <c r="P111" s="16">
        <v>0</v>
      </c>
      <c r="Q111" s="3">
        <f t="shared" si="107"/>
        <v>0</v>
      </c>
      <c r="R111" s="16">
        <v>0</v>
      </c>
      <c r="S111" s="3">
        <f t="shared" si="108"/>
        <v>0</v>
      </c>
      <c r="T111" s="16">
        <v>0</v>
      </c>
      <c r="U111" s="3">
        <f t="shared" si="109"/>
        <v>0</v>
      </c>
      <c r="V111" s="16">
        <v>0</v>
      </c>
      <c r="W111" s="3">
        <f t="shared" si="110"/>
        <v>0</v>
      </c>
      <c r="X111" s="3">
        <f t="shared" si="133"/>
        <v>0</v>
      </c>
      <c r="AA111" s="5" t="s">
        <v>159</v>
      </c>
      <c r="AB111" s="16">
        <f t="shared" si="111"/>
        <v>0</v>
      </c>
      <c r="AC111" s="16">
        <f t="shared" si="112"/>
        <v>0</v>
      </c>
      <c r="AD111" s="16">
        <f t="shared" si="113"/>
        <v>0</v>
      </c>
      <c r="AE111" s="16">
        <f t="shared" si="114"/>
        <v>0</v>
      </c>
      <c r="AF111" s="16">
        <f t="shared" si="115"/>
        <v>0</v>
      </c>
      <c r="AG111" s="16">
        <f t="shared" si="116"/>
        <v>0</v>
      </c>
      <c r="AH111" s="16">
        <f t="shared" si="117"/>
        <v>0</v>
      </c>
      <c r="AI111" s="16">
        <f t="shared" si="118"/>
        <v>0</v>
      </c>
      <c r="AJ111" s="16">
        <f t="shared" si="119"/>
        <v>0</v>
      </c>
      <c r="AK111" s="16">
        <f t="shared" si="120"/>
        <v>0</v>
      </c>
      <c r="AN111" s="5" t="s">
        <v>159</v>
      </c>
      <c r="AO111" s="3">
        <f t="shared" si="121"/>
        <v>0</v>
      </c>
      <c r="AP111" s="3">
        <f t="shared" si="122"/>
        <v>0</v>
      </c>
      <c r="AQ111" s="3">
        <f t="shared" si="123"/>
        <v>0</v>
      </c>
      <c r="AR111" s="3">
        <f t="shared" si="124"/>
        <v>0</v>
      </c>
      <c r="AS111" s="3">
        <f t="shared" si="125"/>
        <v>0</v>
      </c>
      <c r="AT111" s="3">
        <f t="shared" si="126"/>
        <v>0</v>
      </c>
      <c r="AU111" s="3">
        <f t="shared" si="127"/>
        <v>0</v>
      </c>
      <c r="AV111" s="3">
        <f t="shared" si="128"/>
        <v>0</v>
      </c>
      <c r="AW111" s="3">
        <f t="shared" si="129"/>
        <v>0</v>
      </c>
      <c r="AX111" s="3">
        <f t="shared" si="130"/>
        <v>0</v>
      </c>
      <c r="AY111" s="3">
        <f t="shared" si="132"/>
        <v>0</v>
      </c>
    </row>
    <row r="112" spans="1:51" ht="15.5" x14ac:dyDescent="0.35">
      <c r="A112" s="5" t="s">
        <v>148</v>
      </c>
      <c r="B112" t="s">
        <v>146</v>
      </c>
      <c r="C112">
        <v>35</v>
      </c>
      <c r="D112" s="16">
        <v>0</v>
      </c>
      <c r="E112" s="3">
        <f t="shared" si="131"/>
        <v>0</v>
      </c>
      <c r="F112" s="16">
        <v>0</v>
      </c>
      <c r="G112" s="3">
        <f t="shared" si="102"/>
        <v>0</v>
      </c>
      <c r="H112" s="16">
        <v>0</v>
      </c>
      <c r="I112" s="3">
        <f t="shared" si="103"/>
        <v>0</v>
      </c>
      <c r="J112" s="16">
        <v>0.2</v>
      </c>
      <c r="K112" s="3">
        <f t="shared" si="104"/>
        <v>0.10892254479727373</v>
      </c>
      <c r="L112" s="16">
        <v>0</v>
      </c>
      <c r="M112" s="3">
        <f t="shared" si="105"/>
        <v>0</v>
      </c>
      <c r="N112" s="16">
        <v>0</v>
      </c>
      <c r="O112" s="3">
        <f t="shared" si="106"/>
        <v>0</v>
      </c>
      <c r="P112" s="16">
        <v>0</v>
      </c>
      <c r="Q112" s="3">
        <f t="shared" si="107"/>
        <v>0</v>
      </c>
      <c r="R112" s="16">
        <v>0</v>
      </c>
      <c r="S112" s="3">
        <f t="shared" si="108"/>
        <v>0</v>
      </c>
      <c r="T112" s="16">
        <v>0</v>
      </c>
      <c r="U112" s="3">
        <f t="shared" si="109"/>
        <v>0</v>
      </c>
      <c r="V112" s="16">
        <v>0</v>
      </c>
      <c r="W112" s="3">
        <f t="shared" si="110"/>
        <v>0</v>
      </c>
      <c r="X112" s="3">
        <f t="shared" si="133"/>
        <v>0.10892254479727373</v>
      </c>
      <c r="AA112" s="5" t="s">
        <v>148</v>
      </c>
      <c r="AB112" s="16">
        <f t="shared" si="111"/>
        <v>0</v>
      </c>
      <c r="AC112" s="16">
        <f t="shared" si="112"/>
        <v>0</v>
      </c>
      <c r="AD112" s="16">
        <f>+G112</f>
        <v>0</v>
      </c>
      <c r="AE112" s="16">
        <f>+H112</f>
        <v>0</v>
      </c>
      <c r="AF112" s="16">
        <f t="shared" si="115"/>
        <v>0</v>
      </c>
      <c r="AG112" s="16">
        <f t="shared" si="116"/>
        <v>0</v>
      </c>
      <c r="AH112" s="16">
        <f t="shared" si="117"/>
        <v>0</v>
      </c>
      <c r="AI112" s="16">
        <f t="shared" si="118"/>
        <v>0</v>
      </c>
      <c r="AJ112" s="16">
        <f t="shared" si="119"/>
        <v>0</v>
      </c>
      <c r="AK112" s="16">
        <f t="shared" si="120"/>
        <v>0</v>
      </c>
      <c r="AN112" s="5" t="s">
        <v>148</v>
      </c>
      <c r="AO112" s="3">
        <f t="shared" si="121"/>
        <v>0</v>
      </c>
      <c r="AP112" s="3">
        <f t="shared" si="122"/>
        <v>0</v>
      </c>
      <c r="AQ112" s="3">
        <f t="shared" si="123"/>
        <v>0</v>
      </c>
      <c r="AR112" s="3">
        <f t="shared" si="124"/>
        <v>0.10892254479727373</v>
      </c>
      <c r="AS112" s="3">
        <f t="shared" si="125"/>
        <v>0</v>
      </c>
      <c r="AT112" s="3">
        <f t="shared" si="126"/>
        <v>0</v>
      </c>
      <c r="AU112" s="3">
        <f t="shared" si="127"/>
        <v>0</v>
      </c>
      <c r="AV112" s="3">
        <f t="shared" si="128"/>
        <v>0</v>
      </c>
      <c r="AW112" s="3">
        <f t="shared" si="129"/>
        <v>0</v>
      </c>
      <c r="AX112" s="3">
        <f t="shared" si="130"/>
        <v>0</v>
      </c>
      <c r="AY112" s="3">
        <f t="shared" si="132"/>
        <v>0.10892254479727373</v>
      </c>
    </row>
    <row r="113" spans="1:51" ht="15.5" x14ac:dyDescent="0.35">
      <c r="A113" s="5" t="s">
        <v>149</v>
      </c>
      <c r="B113" t="s">
        <v>143</v>
      </c>
      <c r="C113">
        <v>25</v>
      </c>
      <c r="D113" s="16">
        <v>0</v>
      </c>
      <c r="E113" s="3">
        <f t="shared" si="131"/>
        <v>0</v>
      </c>
      <c r="F113" s="16">
        <v>0.05</v>
      </c>
      <c r="G113" s="3">
        <f t="shared" si="102"/>
        <v>4.3673793095905333</v>
      </c>
      <c r="H113" s="16">
        <v>0.5</v>
      </c>
      <c r="I113" s="3">
        <f t="shared" si="103"/>
        <v>4.6642988650691271</v>
      </c>
      <c r="J113" s="16">
        <v>0.3</v>
      </c>
      <c r="K113" s="3">
        <f t="shared" si="104"/>
        <v>0.16338381719591058</v>
      </c>
      <c r="L113" s="16">
        <v>0.1</v>
      </c>
      <c r="M113" s="3">
        <f t="shared" si="105"/>
        <v>3.1328860940419561</v>
      </c>
      <c r="N113" s="16">
        <v>0.1</v>
      </c>
      <c r="O113" s="3">
        <f t="shared" si="106"/>
        <v>55.712922829505231</v>
      </c>
      <c r="P113" s="16">
        <v>0.05</v>
      </c>
      <c r="Q113" s="3">
        <f t="shared" si="107"/>
        <v>6.1204275745155305</v>
      </c>
      <c r="R113" s="16">
        <v>0.4</v>
      </c>
      <c r="S113" s="3">
        <f t="shared" si="108"/>
        <v>6.1315470544085846</v>
      </c>
      <c r="T113" s="16">
        <v>0.6</v>
      </c>
      <c r="U113" s="3">
        <f t="shared" si="109"/>
        <v>4.7201328584036042E-2</v>
      </c>
      <c r="V113" s="16">
        <v>0.6</v>
      </c>
      <c r="W113" s="3">
        <f t="shared" si="110"/>
        <v>20.241033029633339</v>
      </c>
      <c r="X113" s="3">
        <f t="shared" si="133"/>
        <v>100.58107990254423</v>
      </c>
      <c r="AA113" s="5" t="s">
        <v>149</v>
      </c>
      <c r="AB113" s="16">
        <f t="shared" si="111"/>
        <v>0</v>
      </c>
      <c r="AC113" s="16">
        <f t="shared" si="112"/>
        <v>0.05</v>
      </c>
      <c r="AD113" s="16">
        <f>+G113</f>
        <v>4.3673793095905333</v>
      </c>
      <c r="AE113" s="16">
        <f>+H113</f>
        <v>0.5</v>
      </c>
      <c r="AF113" s="16">
        <f t="shared" si="115"/>
        <v>0.1</v>
      </c>
      <c r="AG113" s="16">
        <f t="shared" si="116"/>
        <v>0.1</v>
      </c>
      <c r="AH113" s="16">
        <f t="shared" si="117"/>
        <v>0.05</v>
      </c>
      <c r="AI113" s="16">
        <f t="shared" si="118"/>
        <v>0.4</v>
      </c>
      <c r="AJ113" s="16">
        <f t="shared" si="119"/>
        <v>0.6</v>
      </c>
      <c r="AK113" s="16">
        <f t="shared" si="120"/>
        <v>0.6</v>
      </c>
      <c r="AN113" s="5" t="s">
        <v>149</v>
      </c>
      <c r="AO113" s="3">
        <f t="shared" si="121"/>
        <v>0</v>
      </c>
      <c r="AP113" s="3">
        <f t="shared" si="122"/>
        <v>4.3673793095905333</v>
      </c>
      <c r="AQ113" s="3">
        <f t="shared" si="123"/>
        <v>4.6642988650691271</v>
      </c>
      <c r="AR113" s="3">
        <f t="shared" si="124"/>
        <v>0.16338381719591058</v>
      </c>
      <c r="AS113" s="3">
        <f t="shared" si="125"/>
        <v>3.1328860940419561</v>
      </c>
      <c r="AT113" s="3">
        <f t="shared" si="126"/>
        <v>55.712922829505231</v>
      </c>
      <c r="AU113" s="3">
        <f t="shared" si="127"/>
        <v>6.1204275745155305</v>
      </c>
      <c r="AV113" s="3">
        <f t="shared" si="128"/>
        <v>6.1315470544085846</v>
      </c>
      <c r="AW113" s="3">
        <f t="shared" si="129"/>
        <v>4.7201328584036042E-2</v>
      </c>
      <c r="AX113" s="3">
        <f t="shared" si="130"/>
        <v>20.241033029633339</v>
      </c>
      <c r="AY113" s="3">
        <f t="shared" si="132"/>
        <v>100.58107990254426</v>
      </c>
    </row>
    <row r="114" spans="1:51" ht="15.5" x14ac:dyDescent="0.35">
      <c r="A114" s="5" t="s">
        <v>10</v>
      </c>
      <c r="D114" s="16">
        <f t="shared" ref="D114:W114" si="134">SUM(D106:D113)</f>
        <v>1</v>
      </c>
      <c r="E114" s="30">
        <f t="shared" si="134"/>
        <v>100.5267787320446</v>
      </c>
      <c r="F114" s="16">
        <f t="shared" si="134"/>
        <v>1</v>
      </c>
      <c r="G114" s="30">
        <f t="shared" si="134"/>
        <v>87.347586191810663</v>
      </c>
      <c r="H114" s="16">
        <f t="shared" si="134"/>
        <v>1</v>
      </c>
      <c r="I114" s="30">
        <f t="shared" si="134"/>
        <v>9.3285977301382541</v>
      </c>
      <c r="J114" s="16">
        <f t="shared" si="134"/>
        <v>1</v>
      </c>
      <c r="K114" s="30">
        <f t="shared" si="134"/>
        <v>0.54461272398636862</v>
      </c>
      <c r="L114" s="16">
        <f t="shared" si="134"/>
        <v>1</v>
      </c>
      <c r="M114" s="30">
        <f t="shared" si="134"/>
        <v>31.328860940419567</v>
      </c>
      <c r="N114" s="16">
        <f t="shared" si="134"/>
        <v>1</v>
      </c>
      <c r="O114" s="30">
        <f t="shared" si="134"/>
        <v>557.12922829505226</v>
      </c>
      <c r="P114" s="16">
        <f t="shared" si="134"/>
        <v>1.0000000000000002</v>
      </c>
      <c r="Q114" s="30">
        <f t="shared" si="134"/>
        <v>122.40855149031061</v>
      </c>
      <c r="R114" s="16">
        <f t="shared" si="134"/>
        <v>1</v>
      </c>
      <c r="S114" s="30">
        <f t="shared" si="134"/>
        <v>15.32886763602146</v>
      </c>
      <c r="T114" s="16">
        <f t="shared" si="134"/>
        <v>1</v>
      </c>
      <c r="U114" s="30">
        <f t="shared" si="134"/>
        <v>7.8668880973393404E-2</v>
      </c>
      <c r="V114" s="16">
        <f t="shared" si="134"/>
        <v>1</v>
      </c>
      <c r="W114" s="30">
        <f t="shared" si="134"/>
        <v>33.735055049388897</v>
      </c>
      <c r="X114" s="3">
        <f>+E114+G114+I114+K114+M114+O114+Q114+S114+U114+W114</f>
        <v>957.75680767014603</v>
      </c>
      <c r="Y114" s="3">
        <f>+X103+X114</f>
        <v>957.75680767014603</v>
      </c>
      <c r="AN114" s="5" t="s">
        <v>10</v>
      </c>
      <c r="AO114" s="3">
        <f>SUM(AO106:AO113)</f>
        <v>100.5267787320446</v>
      </c>
      <c r="AP114" s="3">
        <f t="shared" ref="AP114:AY114" si="135">SUM(AP106:AP113)</f>
        <v>87.347586191810663</v>
      </c>
      <c r="AQ114" s="3">
        <f t="shared" si="135"/>
        <v>9.3285977301382541</v>
      </c>
      <c r="AR114" s="3">
        <f t="shared" si="135"/>
        <v>0.54461272398636862</v>
      </c>
      <c r="AS114" s="3">
        <f t="shared" si="135"/>
        <v>31.328860940419567</v>
      </c>
      <c r="AT114" s="3">
        <f t="shared" si="135"/>
        <v>557.12922829505226</v>
      </c>
      <c r="AU114" s="3">
        <f t="shared" si="135"/>
        <v>122.40855149031061</v>
      </c>
      <c r="AV114" s="3">
        <f t="shared" si="135"/>
        <v>15.32886763602146</v>
      </c>
      <c r="AW114" s="3">
        <f t="shared" si="135"/>
        <v>7.8668880973393404E-2</v>
      </c>
      <c r="AX114" s="3">
        <f t="shared" si="135"/>
        <v>33.735055049388897</v>
      </c>
      <c r="AY114" s="3">
        <f t="shared" si="135"/>
        <v>957.75680767014626</v>
      </c>
    </row>
    <row r="115" spans="1:51" ht="15.5" x14ac:dyDescent="0.35">
      <c r="A115" s="4" t="s">
        <v>191</v>
      </c>
      <c r="D115" s="16"/>
      <c r="E115" s="30"/>
      <c r="F115" s="16"/>
      <c r="G115" s="30"/>
      <c r="H115" s="16"/>
      <c r="I115" s="30"/>
      <c r="J115" s="16"/>
      <c r="K115" s="30"/>
      <c r="L115" s="16"/>
      <c r="M115" s="30"/>
      <c r="N115" s="16"/>
      <c r="O115" s="30"/>
      <c r="P115" s="16"/>
      <c r="Q115" s="30"/>
      <c r="R115" s="16"/>
      <c r="S115" s="30"/>
      <c r="T115" s="16"/>
      <c r="U115" s="30"/>
      <c r="V115" s="16"/>
      <c r="W115" s="30"/>
      <c r="X115" s="3"/>
      <c r="Y115" s="3"/>
    </row>
    <row r="116" spans="1:51" ht="15.5" x14ac:dyDescent="0.35">
      <c r="A116" s="4" t="s">
        <v>203</v>
      </c>
      <c r="D116" s="16"/>
      <c r="E116" s="30"/>
      <c r="F116" s="16"/>
      <c r="G116" s="30"/>
      <c r="H116" s="16"/>
      <c r="I116" s="30"/>
      <c r="J116" s="16"/>
      <c r="K116" s="30"/>
      <c r="L116" s="16"/>
      <c r="M116" s="30"/>
      <c r="N116" s="16"/>
      <c r="O116" s="30"/>
      <c r="P116" s="16"/>
      <c r="Q116" s="30"/>
      <c r="R116" s="16"/>
      <c r="S116" s="30"/>
      <c r="T116" s="16"/>
      <c r="U116" s="30"/>
      <c r="V116" s="16"/>
      <c r="W116" s="30"/>
      <c r="X116" s="3"/>
      <c r="Y116" s="3"/>
    </row>
    <row r="117" spans="1:51" ht="15.5" x14ac:dyDescent="0.35">
      <c r="A117" s="5" t="s">
        <v>152</v>
      </c>
      <c r="C117">
        <v>16</v>
      </c>
      <c r="D117" s="16">
        <v>0.2</v>
      </c>
      <c r="E117" s="3">
        <f>+D117*E$63</f>
        <v>0</v>
      </c>
      <c r="F117" s="16">
        <v>0.2</v>
      </c>
      <c r="G117" s="3">
        <f>+F117*G$63</f>
        <v>0</v>
      </c>
      <c r="H117" s="16">
        <v>0.2</v>
      </c>
      <c r="I117" s="3">
        <f>+H117*I$63</f>
        <v>0</v>
      </c>
      <c r="J117" s="16">
        <v>0.2</v>
      </c>
      <c r="K117" s="3">
        <f>+J117*K$63</f>
        <v>0</v>
      </c>
      <c r="L117" s="16">
        <v>0.2</v>
      </c>
      <c r="M117" s="3">
        <f>+L117*M$63</f>
        <v>0</v>
      </c>
      <c r="N117" s="16">
        <v>0.2</v>
      </c>
      <c r="O117" s="3">
        <f>+N117*O$63</f>
        <v>0</v>
      </c>
      <c r="P117" s="16">
        <v>0.2</v>
      </c>
      <c r="Q117" s="3">
        <f>+P117*Q$63</f>
        <v>0</v>
      </c>
      <c r="R117" s="16">
        <v>0.8</v>
      </c>
      <c r="S117" s="3">
        <f>+R117*S$63</f>
        <v>0</v>
      </c>
      <c r="T117" s="16">
        <v>0.2</v>
      </c>
      <c r="U117" s="3">
        <f>+T117*U$63</f>
        <v>0</v>
      </c>
      <c r="V117" s="16">
        <v>0.2</v>
      </c>
      <c r="W117" s="3">
        <f>+V117*W$63</f>
        <v>0</v>
      </c>
      <c r="X117" s="3">
        <f>+W117+U117+S117+Q117+O117+M117+K117+I117+G117+E117</f>
        <v>0</v>
      </c>
      <c r="Y117" s="3"/>
    </row>
    <row r="118" spans="1:51" ht="15.5" x14ac:dyDescent="0.35">
      <c r="A118" s="5" t="s">
        <v>153</v>
      </c>
      <c r="C118">
        <v>18</v>
      </c>
      <c r="D118" s="16">
        <v>0.8</v>
      </c>
      <c r="E118" s="30">
        <f>+D118*E$63</f>
        <v>0</v>
      </c>
      <c r="F118" s="16">
        <v>0.8</v>
      </c>
      <c r="G118" s="30">
        <f>+F118*G$63</f>
        <v>0</v>
      </c>
      <c r="H118" s="16">
        <v>0.8</v>
      </c>
      <c r="I118" s="30">
        <f>+H118*I$63</f>
        <v>0</v>
      </c>
      <c r="J118" s="16">
        <v>0.8</v>
      </c>
      <c r="K118" s="30">
        <f>+J118*K$63</f>
        <v>0</v>
      </c>
      <c r="L118" s="16">
        <v>0.8</v>
      </c>
      <c r="M118" s="30">
        <f>+L118*M$63</f>
        <v>0</v>
      </c>
      <c r="N118" s="16">
        <v>0.8</v>
      </c>
      <c r="O118" s="30">
        <f>+N118*O$63</f>
        <v>0</v>
      </c>
      <c r="P118" s="16">
        <v>0.8</v>
      </c>
      <c r="Q118" s="30">
        <f>+P118*Q$63</f>
        <v>0</v>
      </c>
      <c r="R118" s="16">
        <v>0.2</v>
      </c>
      <c r="S118" s="30">
        <f>+R118*S$63</f>
        <v>0</v>
      </c>
      <c r="T118" s="16">
        <v>0.8</v>
      </c>
      <c r="U118" s="30">
        <f>+T118*U$63</f>
        <v>0</v>
      </c>
      <c r="V118" s="16">
        <v>0.8</v>
      </c>
      <c r="W118" s="30">
        <f>+V118*W$63</f>
        <v>0</v>
      </c>
      <c r="X118" s="3">
        <f>+W118+U118+S118+Q118+O118+M118+K118+I118+G118+E118</f>
        <v>0</v>
      </c>
      <c r="Y118" s="3"/>
    </row>
    <row r="119" spans="1:51" ht="15.5" x14ac:dyDescent="0.35">
      <c r="A119" s="5" t="s">
        <v>10</v>
      </c>
      <c r="D119" s="16">
        <f t="shared" ref="D119:V119" si="136">SUM(D117:D118)</f>
        <v>1</v>
      </c>
      <c r="E119" s="30">
        <f>SUM(E117:E118)</f>
        <v>0</v>
      </c>
      <c r="F119" s="16">
        <f t="shared" si="136"/>
        <v>1</v>
      </c>
      <c r="G119" s="30">
        <f>SUM(G117:G118)</f>
        <v>0</v>
      </c>
      <c r="H119" s="16">
        <f t="shared" si="136"/>
        <v>1</v>
      </c>
      <c r="I119" s="30">
        <f>SUM(I117:I118)</f>
        <v>0</v>
      </c>
      <c r="J119" s="16">
        <f t="shared" si="136"/>
        <v>1</v>
      </c>
      <c r="K119" s="30">
        <f>SUM(K117:K118)</f>
        <v>0</v>
      </c>
      <c r="L119" s="16">
        <f t="shared" si="136"/>
        <v>1</v>
      </c>
      <c r="M119" s="30">
        <f>SUM(M117:M118)</f>
        <v>0</v>
      </c>
      <c r="N119" s="16">
        <f t="shared" si="136"/>
        <v>1</v>
      </c>
      <c r="O119" s="30">
        <f>SUM(O117:O118)</f>
        <v>0</v>
      </c>
      <c r="P119" s="16">
        <f t="shared" si="136"/>
        <v>1</v>
      </c>
      <c r="Q119" s="30">
        <f>SUM(Q117:Q118)</f>
        <v>0</v>
      </c>
      <c r="R119" s="16">
        <f t="shared" si="136"/>
        <v>1</v>
      </c>
      <c r="S119" s="30">
        <f>SUM(S117:S118)</f>
        <v>0</v>
      </c>
      <c r="T119" s="16">
        <f t="shared" si="136"/>
        <v>1</v>
      </c>
      <c r="U119" s="30">
        <f>SUM(U117:U118)</f>
        <v>0</v>
      </c>
      <c r="V119" s="16">
        <f t="shared" si="136"/>
        <v>1</v>
      </c>
      <c r="W119" s="30">
        <f>SUM(W117:W118)</f>
        <v>0</v>
      </c>
      <c r="X119" s="3">
        <f t="shared" ref="X119" si="137">SUM(X117:X118)</f>
        <v>0</v>
      </c>
      <c r="Y119" s="3"/>
    </row>
    <row r="120" spans="1:51" ht="15.5" x14ac:dyDescent="0.35">
      <c r="A120" s="4" t="s">
        <v>172</v>
      </c>
      <c r="D120" s="16"/>
      <c r="E120" s="30"/>
      <c r="F120" s="16"/>
      <c r="G120" s="30"/>
      <c r="H120" s="16"/>
      <c r="I120" s="30"/>
      <c r="J120" s="16"/>
      <c r="K120" s="30"/>
      <c r="L120" s="16"/>
      <c r="M120" s="30"/>
      <c r="N120" s="16"/>
      <c r="O120" s="30"/>
      <c r="P120" s="16"/>
      <c r="Q120" s="30"/>
      <c r="R120" s="16"/>
      <c r="S120" s="30"/>
      <c r="T120" s="16"/>
      <c r="U120" s="30"/>
      <c r="V120" s="16"/>
      <c r="W120" s="30"/>
      <c r="X120" s="3"/>
      <c r="Y120" s="3"/>
      <c r="AA120" s="4" t="s">
        <v>185</v>
      </c>
      <c r="AB120" s="4" t="s">
        <v>0</v>
      </c>
      <c r="AC120" s="4" t="s">
        <v>1</v>
      </c>
      <c r="AD120" s="4" t="s">
        <v>2</v>
      </c>
      <c r="AE120" s="4" t="s">
        <v>3</v>
      </c>
      <c r="AF120" s="4" t="s">
        <v>4</v>
      </c>
      <c r="AG120" s="4" t="s">
        <v>5</v>
      </c>
      <c r="AH120" s="4" t="s">
        <v>6</v>
      </c>
      <c r="AI120" s="4" t="s">
        <v>7</v>
      </c>
      <c r="AJ120" s="4" t="s">
        <v>8</v>
      </c>
      <c r="AK120" s="4" t="s">
        <v>9</v>
      </c>
      <c r="AL120" s="4" t="s">
        <v>10</v>
      </c>
      <c r="AN120" s="4" t="s">
        <v>185</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156</v>
      </c>
      <c r="B121" t="s">
        <v>143</v>
      </c>
      <c r="C121">
        <v>25</v>
      </c>
      <c r="D121" s="16">
        <v>0.1</v>
      </c>
      <c r="E121" s="3">
        <f t="shared" ref="E121:E127" si="138">+D121*(E$39-E$118)</f>
        <v>10.904624410924253</v>
      </c>
      <c r="F121" s="16">
        <v>0.1</v>
      </c>
      <c r="G121" s="3">
        <f t="shared" ref="G121:G127" si="139">+F121*(G$39-G$118)</f>
        <v>9.4585790574310344</v>
      </c>
      <c r="H121" s="16">
        <v>0</v>
      </c>
      <c r="I121" s="3">
        <f>+H121*(I$39-I$118)</f>
        <v>0</v>
      </c>
      <c r="J121" s="16">
        <v>0</v>
      </c>
      <c r="K121" s="3">
        <f>+J121*(K$39-K$118)</f>
        <v>0</v>
      </c>
      <c r="L121" s="16">
        <v>0.1</v>
      </c>
      <c r="M121" s="3">
        <f>+L121*(M$39-M$118)</f>
        <v>3.6139467011466899</v>
      </c>
      <c r="N121" s="16">
        <v>0</v>
      </c>
      <c r="O121" s="3">
        <f>+N121*(O$39-O$118)</f>
        <v>0</v>
      </c>
      <c r="P121" s="16">
        <v>0</v>
      </c>
      <c r="Q121" s="3">
        <f>+P121*(Q$39-Q$118)</f>
        <v>0</v>
      </c>
      <c r="R121" s="16">
        <v>0</v>
      </c>
      <c r="S121" s="3">
        <f>+R121*(S$39-S$118)</f>
        <v>0</v>
      </c>
      <c r="T121" s="16">
        <v>0</v>
      </c>
      <c r="U121" s="3">
        <f>+T121*(U$39-U$118)</f>
        <v>0</v>
      </c>
      <c r="V121" s="16">
        <v>0</v>
      </c>
      <c r="W121" s="3">
        <f>+V121*(W$39-W$118)</f>
        <v>0</v>
      </c>
      <c r="X121" s="3">
        <f>+W121+U121+S121+Q121+O121+M121+K121+I121+G121+E121</f>
        <v>23.977150169501975</v>
      </c>
      <c r="Y121" s="3"/>
      <c r="AA121" s="5" t="s">
        <v>156</v>
      </c>
      <c r="AB121" s="16">
        <f t="shared" ref="AB121:AB126" si="140">+D121</f>
        <v>0.1</v>
      </c>
      <c r="AC121" s="16">
        <f t="shared" ref="AC121:AC126" si="141">+F121</f>
        <v>0.1</v>
      </c>
      <c r="AD121" s="16">
        <f t="shared" ref="AD121:AD126" si="142">+H121</f>
        <v>0</v>
      </c>
      <c r="AE121" s="16">
        <f t="shared" ref="AE121:AE126" si="143">+J121</f>
        <v>0</v>
      </c>
      <c r="AF121" s="16">
        <f t="shared" ref="AF121:AF126" si="144">+L121</f>
        <v>0.1</v>
      </c>
      <c r="AG121" s="16">
        <f t="shared" ref="AG121:AG126" si="145">+N121</f>
        <v>0</v>
      </c>
      <c r="AH121" s="16">
        <f t="shared" ref="AH121:AH126" si="146">+P121</f>
        <v>0</v>
      </c>
      <c r="AI121" s="16">
        <f t="shared" ref="AI121:AI126" si="147">+R121</f>
        <v>0</v>
      </c>
      <c r="AJ121" s="16">
        <f t="shared" ref="AJ121:AJ126" si="148">+T121</f>
        <v>0</v>
      </c>
      <c r="AK121" s="16">
        <f t="shared" ref="AK121:AK126" si="149">+V121</f>
        <v>0</v>
      </c>
      <c r="AN121" s="5" t="s">
        <v>156</v>
      </c>
      <c r="AO121" s="3">
        <f t="shared" ref="AO121:AO126" si="150">+E121</f>
        <v>10.904624410924253</v>
      </c>
      <c r="AP121" s="3">
        <f t="shared" ref="AP121:AP126" si="151">+G121</f>
        <v>9.4585790574310344</v>
      </c>
      <c r="AQ121" s="3">
        <f t="shared" ref="AQ121:AQ126" si="152">+I121</f>
        <v>0</v>
      </c>
      <c r="AR121" s="3">
        <f t="shared" ref="AR121:AR126" si="153">+K121</f>
        <v>0</v>
      </c>
      <c r="AS121" s="3">
        <f t="shared" ref="AS121:AS126" si="154">+M121</f>
        <v>3.6139467011466899</v>
      </c>
      <c r="AT121" s="3">
        <f t="shared" ref="AT121:AT126" si="155">+O121</f>
        <v>0</v>
      </c>
      <c r="AU121" s="3">
        <f t="shared" ref="AU121:AU126" si="156">+Q121</f>
        <v>0</v>
      </c>
      <c r="AV121" s="3">
        <f t="shared" ref="AV121:AV126" si="157">+S121</f>
        <v>0</v>
      </c>
      <c r="AW121" s="3">
        <f t="shared" ref="AW121:AW126" si="158">+U121</f>
        <v>0</v>
      </c>
      <c r="AX121" s="3">
        <f t="shared" ref="AX121:AX126" si="159">+W121</f>
        <v>0</v>
      </c>
      <c r="AY121" s="3">
        <f>SUM(AO121:AX121)</f>
        <v>23.977150169501979</v>
      </c>
    </row>
    <row r="122" spans="1:51" ht="15.5" x14ac:dyDescent="0.35">
      <c r="A122" s="5" t="s">
        <v>170</v>
      </c>
      <c r="B122" t="s">
        <v>140</v>
      </c>
      <c r="C122">
        <v>25</v>
      </c>
      <c r="D122" s="16">
        <v>0.1</v>
      </c>
      <c r="E122" s="3">
        <f t="shared" si="138"/>
        <v>10.904624410924253</v>
      </c>
      <c r="F122" s="16">
        <v>0.1</v>
      </c>
      <c r="G122" s="3">
        <f t="shared" si="139"/>
        <v>9.4585790574310344</v>
      </c>
      <c r="H122" s="16">
        <v>0.1</v>
      </c>
      <c r="I122" s="3">
        <f t="shared" ref="I122:I127" si="160">+H122*(I$39-I$118)</f>
        <v>1.1482513193760706</v>
      </c>
      <c r="J122" s="16">
        <v>0.1</v>
      </c>
      <c r="K122" s="3">
        <f t="shared" ref="K122:K127" si="161">+J122*(K$39-K$118)</f>
        <v>0.20377959991019257</v>
      </c>
      <c r="L122" s="16">
        <v>0.1</v>
      </c>
      <c r="M122" s="3">
        <f t="shared" ref="M122:M127" si="162">+L122*(M$39-M$118)</f>
        <v>3.6139467011466899</v>
      </c>
      <c r="N122" s="16">
        <v>0.1</v>
      </c>
      <c r="O122" s="3">
        <f t="shared" ref="O122:O127" si="163">+N122*(O$39-O$118)</f>
        <v>68.437983898742104</v>
      </c>
      <c r="P122" s="16">
        <v>0.1</v>
      </c>
      <c r="Q122" s="3">
        <f t="shared" ref="Q122:Q127" si="164">+P122*(Q$39-Q$118)</f>
        <v>13.908438380013695</v>
      </c>
      <c r="R122" s="16">
        <v>0.1</v>
      </c>
      <c r="S122" s="3">
        <f t="shared" ref="S122:S127" si="165">+R122*(S$39-S$118)</f>
        <v>1.5825488510143406</v>
      </c>
      <c r="T122" s="16">
        <v>0.1</v>
      </c>
      <c r="U122" s="3">
        <f t="shared" ref="U122:U127" si="166">+T122*(U$39-U$118)</f>
        <v>5.0639492744961184E-2</v>
      </c>
      <c r="V122" s="16">
        <v>0.1</v>
      </c>
      <c r="W122" s="3">
        <f t="shared" ref="W122:W127" si="167">+V122*(W$39-W$118)</f>
        <v>3.7014912669470763</v>
      </c>
      <c r="X122" s="3">
        <f t="shared" ref="X122:X126" si="168">+W122+U122+S122+Q122+O122+M122+K122+I122+G122+E122</f>
        <v>113.01028297825043</v>
      </c>
      <c r="Y122" s="3"/>
      <c r="AA122" s="5" t="s">
        <v>170</v>
      </c>
      <c r="AB122" s="16">
        <f t="shared" si="140"/>
        <v>0.1</v>
      </c>
      <c r="AC122" s="16">
        <f t="shared" si="141"/>
        <v>0.1</v>
      </c>
      <c r="AD122" s="16">
        <f t="shared" si="142"/>
        <v>0.1</v>
      </c>
      <c r="AE122" s="16">
        <f t="shared" si="143"/>
        <v>0.1</v>
      </c>
      <c r="AF122" s="16">
        <f t="shared" si="144"/>
        <v>0.1</v>
      </c>
      <c r="AG122" s="16">
        <f t="shared" si="145"/>
        <v>0.1</v>
      </c>
      <c r="AH122" s="16">
        <f t="shared" si="146"/>
        <v>0.1</v>
      </c>
      <c r="AI122" s="16">
        <f t="shared" si="147"/>
        <v>0.1</v>
      </c>
      <c r="AJ122" s="16">
        <f t="shared" si="148"/>
        <v>0.1</v>
      </c>
      <c r="AK122" s="16">
        <f t="shared" si="149"/>
        <v>0.1</v>
      </c>
      <c r="AN122" s="5" t="s">
        <v>170</v>
      </c>
      <c r="AO122" s="3">
        <f t="shared" si="150"/>
        <v>10.904624410924253</v>
      </c>
      <c r="AP122" s="3">
        <f t="shared" si="151"/>
        <v>9.4585790574310344</v>
      </c>
      <c r="AQ122" s="3">
        <f t="shared" si="152"/>
        <v>1.1482513193760706</v>
      </c>
      <c r="AR122" s="3">
        <f t="shared" si="153"/>
        <v>0.20377959991019257</v>
      </c>
      <c r="AS122" s="3">
        <f t="shared" si="154"/>
        <v>3.6139467011466899</v>
      </c>
      <c r="AT122" s="3">
        <f t="shared" si="155"/>
        <v>68.437983898742104</v>
      </c>
      <c r="AU122" s="3">
        <f t="shared" si="156"/>
        <v>13.908438380013695</v>
      </c>
      <c r="AV122" s="3">
        <f t="shared" si="157"/>
        <v>1.5825488510143406</v>
      </c>
      <c r="AW122" s="3">
        <f t="shared" si="158"/>
        <v>5.0639492744961184E-2</v>
      </c>
      <c r="AX122" s="3">
        <f t="shared" si="159"/>
        <v>3.7014912669470763</v>
      </c>
      <c r="AY122" s="3">
        <f t="shared" ref="AY122:AY126" si="169">SUM(AO122:AX122)</f>
        <v>113.01028297825042</v>
      </c>
    </row>
    <row r="123" spans="1:51" ht="15.5" x14ac:dyDescent="0.35">
      <c r="A123" s="5" t="s">
        <v>158</v>
      </c>
      <c r="B123" t="s">
        <v>143</v>
      </c>
      <c r="C123">
        <v>25</v>
      </c>
      <c r="D123" s="16">
        <v>0.1</v>
      </c>
      <c r="E123" s="3">
        <f t="shared" si="138"/>
        <v>10.904624410924253</v>
      </c>
      <c r="F123" s="16">
        <v>0.1</v>
      </c>
      <c r="G123" s="3">
        <f t="shared" si="139"/>
        <v>9.4585790574310344</v>
      </c>
      <c r="H123" s="16">
        <v>0.1</v>
      </c>
      <c r="I123" s="3">
        <f t="shared" si="160"/>
        <v>1.1482513193760706</v>
      </c>
      <c r="J123" s="16">
        <v>0.1</v>
      </c>
      <c r="K123" s="3">
        <f t="shared" si="161"/>
        <v>0.20377959991019257</v>
      </c>
      <c r="L123" s="16">
        <v>0.1</v>
      </c>
      <c r="M123" s="3">
        <f t="shared" si="162"/>
        <v>3.6139467011466899</v>
      </c>
      <c r="N123" s="16">
        <v>0.1</v>
      </c>
      <c r="O123" s="3">
        <f t="shared" si="163"/>
        <v>68.437983898742104</v>
      </c>
      <c r="P123" s="16">
        <v>0.1</v>
      </c>
      <c r="Q123" s="3">
        <f t="shared" si="164"/>
        <v>13.908438380013695</v>
      </c>
      <c r="R123" s="16">
        <v>0.1</v>
      </c>
      <c r="S123" s="3">
        <f t="shared" si="165"/>
        <v>1.5825488510143406</v>
      </c>
      <c r="T123" s="16">
        <v>0.1</v>
      </c>
      <c r="U123" s="3">
        <f t="shared" si="166"/>
        <v>5.0639492744961184E-2</v>
      </c>
      <c r="V123" s="16">
        <v>0.1</v>
      </c>
      <c r="W123" s="3">
        <f t="shared" si="167"/>
        <v>3.7014912669470763</v>
      </c>
      <c r="X123" s="3">
        <f t="shared" si="168"/>
        <v>113.01028297825043</v>
      </c>
      <c r="Y123" s="3"/>
      <c r="AA123" s="5" t="s">
        <v>158</v>
      </c>
      <c r="AB123" s="16">
        <f t="shared" si="140"/>
        <v>0.1</v>
      </c>
      <c r="AC123" s="16">
        <f t="shared" si="141"/>
        <v>0.1</v>
      </c>
      <c r="AD123" s="16">
        <f t="shared" si="142"/>
        <v>0.1</v>
      </c>
      <c r="AE123" s="16">
        <f t="shared" si="143"/>
        <v>0.1</v>
      </c>
      <c r="AF123" s="16">
        <f t="shared" si="144"/>
        <v>0.1</v>
      </c>
      <c r="AG123" s="16">
        <f t="shared" si="145"/>
        <v>0.1</v>
      </c>
      <c r="AH123" s="16">
        <f t="shared" si="146"/>
        <v>0.1</v>
      </c>
      <c r="AI123" s="16">
        <f t="shared" si="147"/>
        <v>0.1</v>
      </c>
      <c r="AJ123" s="16">
        <f t="shared" si="148"/>
        <v>0.1</v>
      </c>
      <c r="AK123" s="16">
        <f t="shared" si="149"/>
        <v>0.1</v>
      </c>
      <c r="AN123" s="5" t="s">
        <v>158</v>
      </c>
      <c r="AO123" s="3">
        <f t="shared" si="150"/>
        <v>10.904624410924253</v>
      </c>
      <c r="AP123" s="3">
        <f t="shared" si="151"/>
        <v>9.4585790574310344</v>
      </c>
      <c r="AQ123" s="3">
        <f t="shared" si="152"/>
        <v>1.1482513193760706</v>
      </c>
      <c r="AR123" s="3">
        <f t="shared" si="153"/>
        <v>0.20377959991019257</v>
      </c>
      <c r="AS123" s="3">
        <f t="shared" si="154"/>
        <v>3.6139467011466899</v>
      </c>
      <c r="AT123" s="3">
        <f t="shared" si="155"/>
        <v>68.437983898742104</v>
      </c>
      <c r="AU123" s="3">
        <f t="shared" si="156"/>
        <v>13.908438380013695</v>
      </c>
      <c r="AV123" s="3">
        <f t="shared" si="157"/>
        <v>1.5825488510143406</v>
      </c>
      <c r="AW123" s="3">
        <f t="shared" si="158"/>
        <v>5.0639492744961184E-2</v>
      </c>
      <c r="AX123" s="3">
        <f t="shared" si="159"/>
        <v>3.7014912669470763</v>
      </c>
      <c r="AY123" s="3">
        <f t="shared" si="169"/>
        <v>113.01028297825042</v>
      </c>
    </row>
    <row r="124" spans="1:51" ht="15.5" x14ac:dyDescent="0.35">
      <c r="A124" s="5" t="s">
        <v>159</v>
      </c>
      <c r="B124" t="s">
        <v>143</v>
      </c>
      <c r="C124">
        <v>25</v>
      </c>
      <c r="D124" s="16">
        <v>0.02</v>
      </c>
      <c r="E124" s="3">
        <f t="shared" si="138"/>
        <v>2.1809248821848506</v>
      </c>
      <c r="F124" s="16">
        <v>0.02</v>
      </c>
      <c r="G124" s="3">
        <f t="shared" si="139"/>
        <v>1.8917158114862067</v>
      </c>
      <c r="H124" s="16">
        <v>0</v>
      </c>
      <c r="I124" s="3">
        <f t="shared" si="160"/>
        <v>0</v>
      </c>
      <c r="J124" s="16">
        <v>0</v>
      </c>
      <c r="K124" s="3">
        <f t="shared" si="161"/>
        <v>0</v>
      </c>
      <c r="L124" s="16">
        <v>0.02</v>
      </c>
      <c r="M124" s="3">
        <f t="shared" si="162"/>
        <v>0.72278934022933794</v>
      </c>
      <c r="N124" s="16">
        <v>0.02</v>
      </c>
      <c r="O124" s="3">
        <f t="shared" si="163"/>
        <v>13.68759677974842</v>
      </c>
      <c r="P124" s="16">
        <v>0</v>
      </c>
      <c r="Q124" s="3">
        <f t="shared" si="164"/>
        <v>0</v>
      </c>
      <c r="R124" s="16">
        <v>0</v>
      </c>
      <c r="S124" s="3">
        <f t="shared" si="165"/>
        <v>0</v>
      </c>
      <c r="T124" s="16">
        <v>0</v>
      </c>
      <c r="U124" s="3">
        <f t="shared" si="166"/>
        <v>0</v>
      </c>
      <c r="V124" s="16">
        <v>0</v>
      </c>
      <c r="W124" s="3">
        <f t="shared" si="167"/>
        <v>0</v>
      </c>
      <c r="X124" s="3">
        <f t="shared" si="168"/>
        <v>18.483026813648816</v>
      </c>
      <c r="Y124" s="3"/>
      <c r="AA124" s="5" t="s">
        <v>159</v>
      </c>
      <c r="AB124" s="16">
        <f t="shared" si="140"/>
        <v>0.02</v>
      </c>
      <c r="AC124" s="16">
        <f t="shared" si="141"/>
        <v>0.02</v>
      </c>
      <c r="AD124" s="16">
        <f t="shared" si="142"/>
        <v>0</v>
      </c>
      <c r="AE124" s="16">
        <f t="shared" si="143"/>
        <v>0</v>
      </c>
      <c r="AF124" s="16">
        <f t="shared" si="144"/>
        <v>0.02</v>
      </c>
      <c r="AG124" s="16">
        <f t="shared" si="145"/>
        <v>0.02</v>
      </c>
      <c r="AH124" s="16">
        <f t="shared" si="146"/>
        <v>0</v>
      </c>
      <c r="AI124" s="16">
        <f t="shared" si="147"/>
        <v>0</v>
      </c>
      <c r="AJ124" s="16">
        <f t="shared" si="148"/>
        <v>0</v>
      </c>
      <c r="AK124" s="16">
        <f t="shared" si="149"/>
        <v>0</v>
      </c>
      <c r="AN124" s="5" t="s">
        <v>159</v>
      </c>
      <c r="AO124" s="3">
        <f t="shared" si="150"/>
        <v>2.1809248821848506</v>
      </c>
      <c r="AP124" s="3">
        <f t="shared" si="151"/>
        <v>1.8917158114862067</v>
      </c>
      <c r="AQ124" s="3">
        <f t="shared" si="152"/>
        <v>0</v>
      </c>
      <c r="AR124" s="3">
        <f t="shared" si="153"/>
        <v>0</v>
      </c>
      <c r="AS124" s="3">
        <f t="shared" si="154"/>
        <v>0.72278934022933794</v>
      </c>
      <c r="AT124" s="3">
        <f t="shared" si="155"/>
        <v>13.68759677974842</v>
      </c>
      <c r="AU124" s="3">
        <f t="shared" si="156"/>
        <v>0</v>
      </c>
      <c r="AV124" s="3">
        <f t="shared" si="157"/>
        <v>0</v>
      </c>
      <c r="AW124" s="3">
        <f t="shared" si="158"/>
        <v>0</v>
      </c>
      <c r="AX124" s="3">
        <f t="shared" si="159"/>
        <v>0</v>
      </c>
      <c r="AY124" s="3">
        <f t="shared" si="169"/>
        <v>18.483026813648813</v>
      </c>
    </row>
    <row r="125" spans="1:51" ht="15.5" x14ac:dyDescent="0.35">
      <c r="A125" s="5" t="s">
        <v>148</v>
      </c>
      <c r="B125" t="s">
        <v>146</v>
      </c>
      <c r="C125">
        <v>35</v>
      </c>
      <c r="D125" s="16">
        <v>0.2</v>
      </c>
      <c r="E125" s="3">
        <f t="shared" si="138"/>
        <v>21.809248821848506</v>
      </c>
      <c r="F125" s="16">
        <v>0</v>
      </c>
      <c r="G125" s="3">
        <f t="shared" si="139"/>
        <v>0</v>
      </c>
      <c r="H125" s="16">
        <v>0</v>
      </c>
      <c r="I125" s="3">
        <f t="shared" si="160"/>
        <v>0</v>
      </c>
      <c r="J125" s="16">
        <v>0</v>
      </c>
      <c r="K125" s="3">
        <f t="shared" si="161"/>
        <v>0</v>
      </c>
      <c r="L125" s="16">
        <v>0</v>
      </c>
      <c r="M125" s="3">
        <f t="shared" si="162"/>
        <v>0</v>
      </c>
      <c r="N125" s="16">
        <v>0</v>
      </c>
      <c r="O125" s="3">
        <f t="shared" si="163"/>
        <v>0</v>
      </c>
      <c r="P125" s="16">
        <v>0</v>
      </c>
      <c r="Q125" s="3">
        <f t="shared" si="164"/>
        <v>0</v>
      </c>
      <c r="R125" s="16">
        <v>0</v>
      </c>
      <c r="S125" s="3">
        <f t="shared" si="165"/>
        <v>0</v>
      </c>
      <c r="T125" s="16">
        <v>0</v>
      </c>
      <c r="U125" s="3">
        <f t="shared" si="166"/>
        <v>0</v>
      </c>
      <c r="V125" s="16">
        <v>0</v>
      </c>
      <c r="W125" s="3">
        <f t="shared" si="167"/>
        <v>0</v>
      </c>
      <c r="X125" s="3">
        <f t="shared" si="168"/>
        <v>21.809248821848506</v>
      </c>
      <c r="Y125" s="3"/>
      <c r="AA125" s="5" t="s">
        <v>148</v>
      </c>
      <c r="AB125" s="16">
        <f t="shared" si="140"/>
        <v>0.2</v>
      </c>
      <c r="AC125" s="16">
        <f t="shared" si="141"/>
        <v>0</v>
      </c>
      <c r="AD125" s="16">
        <f t="shared" si="142"/>
        <v>0</v>
      </c>
      <c r="AE125" s="16">
        <f t="shared" si="143"/>
        <v>0</v>
      </c>
      <c r="AF125" s="16">
        <f t="shared" si="144"/>
        <v>0</v>
      </c>
      <c r="AG125" s="16">
        <f t="shared" si="145"/>
        <v>0</v>
      </c>
      <c r="AH125" s="16">
        <f t="shared" si="146"/>
        <v>0</v>
      </c>
      <c r="AI125" s="16">
        <f t="shared" si="147"/>
        <v>0</v>
      </c>
      <c r="AJ125" s="16">
        <f t="shared" si="148"/>
        <v>0</v>
      </c>
      <c r="AK125" s="16">
        <f t="shared" si="149"/>
        <v>0</v>
      </c>
      <c r="AN125" s="5" t="s">
        <v>148</v>
      </c>
      <c r="AO125" s="3">
        <f t="shared" si="150"/>
        <v>21.809248821848506</v>
      </c>
      <c r="AP125" s="3">
        <f t="shared" si="151"/>
        <v>0</v>
      </c>
      <c r="AQ125" s="3">
        <f t="shared" si="152"/>
        <v>0</v>
      </c>
      <c r="AR125" s="3">
        <f t="shared" si="153"/>
        <v>0</v>
      </c>
      <c r="AS125" s="3">
        <f t="shared" si="154"/>
        <v>0</v>
      </c>
      <c r="AT125" s="3">
        <f t="shared" si="155"/>
        <v>0</v>
      </c>
      <c r="AU125" s="3">
        <f t="shared" si="156"/>
        <v>0</v>
      </c>
      <c r="AV125" s="3">
        <f t="shared" si="157"/>
        <v>0</v>
      </c>
      <c r="AW125" s="3">
        <f t="shared" si="158"/>
        <v>0</v>
      </c>
      <c r="AX125" s="3">
        <f t="shared" si="159"/>
        <v>0</v>
      </c>
      <c r="AY125" s="3">
        <f t="shared" si="169"/>
        <v>21.809248821848506</v>
      </c>
    </row>
    <row r="126" spans="1:51" ht="15.5" x14ac:dyDescent="0.35">
      <c r="A126" s="5" t="s">
        <v>149</v>
      </c>
      <c r="B126" t="s">
        <v>143</v>
      </c>
      <c r="C126">
        <v>25</v>
      </c>
      <c r="D126" s="16">
        <v>0.48</v>
      </c>
      <c r="E126" s="3">
        <f t="shared" si="138"/>
        <v>52.342197172436407</v>
      </c>
      <c r="F126" s="16">
        <v>0.68</v>
      </c>
      <c r="G126" s="3">
        <f t="shared" si="139"/>
        <v>64.31833759053103</v>
      </c>
      <c r="H126" s="16">
        <v>0.8</v>
      </c>
      <c r="I126" s="3">
        <f t="shared" si="160"/>
        <v>9.1860105550085649</v>
      </c>
      <c r="J126" s="16">
        <v>0.8</v>
      </c>
      <c r="K126" s="3">
        <f t="shared" si="161"/>
        <v>1.6302367992815405</v>
      </c>
      <c r="L126" s="16">
        <v>0.68</v>
      </c>
      <c r="M126" s="3">
        <f t="shared" si="162"/>
        <v>24.574837567797491</v>
      </c>
      <c r="N126" s="16">
        <v>0.78</v>
      </c>
      <c r="O126" s="3">
        <f t="shared" si="163"/>
        <v>533.81627441018838</v>
      </c>
      <c r="P126" s="16">
        <v>0.8</v>
      </c>
      <c r="Q126" s="3">
        <f t="shared" si="164"/>
        <v>111.26750704010956</v>
      </c>
      <c r="R126" s="16">
        <v>0.8</v>
      </c>
      <c r="S126" s="3">
        <f t="shared" si="165"/>
        <v>12.660390808114725</v>
      </c>
      <c r="T126" s="16">
        <v>0.8</v>
      </c>
      <c r="U126" s="3">
        <f t="shared" si="166"/>
        <v>0.40511594195968947</v>
      </c>
      <c r="V126" s="16">
        <v>0.8</v>
      </c>
      <c r="W126" s="3">
        <f t="shared" si="167"/>
        <v>29.61193013557661</v>
      </c>
      <c r="X126" s="3">
        <f t="shared" si="168"/>
        <v>839.81283802100404</v>
      </c>
      <c r="Y126" s="3"/>
      <c r="AA126" s="5" t="s">
        <v>149</v>
      </c>
      <c r="AB126" s="16">
        <f t="shared" si="140"/>
        <v>0.48</v>
      </c>
      <c r="AC126" s="16">
        <f t="shared" si="141"/>
        <v>0.68</v>
      </c>
      <c r="AD126" s="16">
        <f t="shared" si="142"/>
        <v>0.8</v>
      </c>
      <c r="AE126" s="16">
        <f t="shared" si="143"/>
        <v>0.8</v>
      </c>
      <c r="AF126" s="16">
        <f t="shared" si="144"/>
        <v>0.68</v>
      </c>
      <c r="AG126" s="16">
        <f t="shared" si="145"/>
        <v>0.78</v>
      </c>
      <c r="AH126" s="16">
        <f t="shared" si="146"/>
        <v>0.8</v>
      </c>
      <c r="AI126" s="16">
        <f t="shared" si="147"/>
        <v>0.8</v>
      </c>
      <c r="AJ126" s="16">
        <f t="shared" si="148"/>
        <v>0.8</v>
      </c>
      <c r="AK126" s="16">
        <f t="shared" si="149"/>
        <v>0.8</v>
      </c>
      <c r="AN126" s="5" t="s">
        <v>149</v>
      </c>
      <c r="AO126" s="3">
        <f t="shared" si="150"/>
        <v>52.342197172436407</v>
      </c>
      <c r="AP126" s="3">
        <f t="shared" si="151"/>
        <v>64.31833759053103</v>
      </c>
      <c r="AQ126" s="3">
        <f t="shared" si="152"/>
        <v>9.1860105550085649</v>
      </c>
      <c r="AR126" s="3">
        <f t="shared" si="153"/>
        <v>1.6302367992815405</v>
      </c>
      <c r="AS126" s="3">
        <f t="shared" si="154"/>
        <v>24.574837567797491</v>
      </c>
      <c r="AT126" s="3">
        <f t="shared" si="155"/>
        <v>533.81627441018838</v>
      </c>
      <c r="AU126" s="3">
        <f t="shared" si="156"/>
        <v>111.26750704010956</v>
      </c>
      <c r="AV126" s="3">
        <f t="shared" si="157"/>
        <v>12.660390808114725</v>
      </c>
      <c r="AW126" s="3">
        <f t="shared" si="158"/>
        <v>0.40511594195968947</v>
      </c>
      <c r="AX126" s="3">
        <f t="shared" si="159"/>
        <v>29.61193013557661</v>
      </c>
      <c r="AY126" s="3">
        <f t="shared" si="169"/>
        <v>839.81283802100393</v>
      </c>
    </row>
    <row r="127" spans="1:51" ht="15.5" x14ac:dyDescent="0.35">
      <c r="A127" s="5" t="s">
        <v>10</v>
      </c>
      <c r="D127" s="16">
        <f t="shared" ref="D127:F127" si="170">SUM(D121:D126)</f>
        <v>1</v>
      </c>
      <c r="E127" s="3">
        <f t="shared" si="138"/>
        <v>109.04624410924252</v>
      </c>
      <c r="F127" s="16">
        <f t="shared" si="170"/>
        <v>1</v>
      </c>
      <c r="G127" s="3">
        <f t="shared" si="139"/>
        <v>94.585790574310337</v>
      </c>
      <c r="H127" s="16">
        <f t="shared" ref="H127" si="171">SUM(H121:H126)</f>
        <v>1</v>
      </c>
      <c r="I127" s="3">
        <f t="shared" si="160"/>
        <v>11.482513193760706</v>
      </c>
      <c r="J127" s="16">
        <f t="shared" ref="J127" si="172">SUM(J121:J126)</f>
        <v>1</v>
      </c>
      <c r="K127" s="3">
        <f t="shared" si="161"/>
        <v>2.0377959991019257</v>
      </c>
      <c r="L127" s="16">
        <f t="shared" ref="L127" si="173">SUM(L121:L126)</f>
        <v>1</v>
      </c>
      <c r="M127" s="3">
        <f t="shared" si="162"/>
        <v>36.139467011466898</v>
      </c>
      <c r="N127" s="16">
        <f t="shared" ref="N127" si="174">SUM(N121:N126)</f>
        <v>1</v>
      </c>
      <c r="O127" s="3">
        <f t="shared" si="163"/>
        <v>684.37983898742095</v>
      </c>
      <c r="P127" s="16">
        <f t="shared" ref="P127" si="175">SUM(P121:P126)</f>
        <v>1</v>
      </c>
      <c r="Q127" s="3">
        <f t="shared" si="164"/>
        <v>139.08438380013695</v>
      </c>
      <c r="R127" s="16">
        <f t="shared" ref="R127" si="176">SUM(R121:R126)</f>
        <v>1</v>
      </c>
      <c r="S127" s="3">
        <f t="shared" si="165"/>
        <v>15.825488510143405</v>
      </c>
      <c r="T127" s="16">
        <f t="shared" ref="T127" si="177">SUM(T121:T126)</f>
        <v>1</v>
      </c>
      <c r="U127" s="3">
        <f t="shared" si="166"/>
        <v>0.50639492744961179</v>
      </c>
      <c r="V127" s="16">
        <f t="shared" ref="V127" si="178">SUM(V121:V126)</f>
        <v>1</v>
      </c>
      <c r="W127" s="3">
        <f t="shared" si="167"/>
        <v>37.01491266947076</v>
      </c>
      <c r="X127" s="3">
        <f t="shared" ref="X127" si="179">SUM(X121:X126)</f>
        <v>1130.1028297825042</v>
      </c>
      <c r="Y127" s="3"/>
      <c r="AA127" s="5" t="s">
        <v>10</v>
      </c>
      <c r="AN127" s="5" t="s">
        <v>10</v>
      </c>
      <c r="AO127" s="3">
        <f>SUM(AO121:AO126)</f>
        <v>109.04624410924252</v>
      </c>
      <c r="AP127" s="3">
        <f t="shared" ref="AP127:AY127" si="180">SUM(AP121:AP126)</f>
        <v>94.585790574310337</v>
      </c>
      <c r="AQ127" s="3">
        <f t="shared" si="180"/>
        <v>11.482513193760706</v>
      </c>
      <c r="AR127" s="3">
        <f t="shared" si="180"/>
        <v>2.0377959991019257</v>
      </c>
      <c r="AS127" s="3">
        <f t="shared" si="180"/>
        <v>36.139467011466898</v>
      </c>
      <c r="AT127" s="3">
        <f t="shared" si="180"/>
        <v>684.37983898742095</v>
      </c>
      <c r="AU127" s="3">
        <f t="shared" si="180"/>
        <v>139.08438380013695</v>
      </c>
      <c r="AV127" s="3">
        <f t="shared" si="180"/>
        <v>15.825488510143407</v>
      </c>
      <c r="AW127" s="3">
        <f t="shared" si="180"/>
        <v>0.50639492744961179</v>
      </c>
      <c r="AX127" s="3">
        <f t="shared" si="180"/>
        <v>37.01491266947076</v>
      </c>
      <c r="AY127" s="3">
        <f t="shared" si="180"/>
        <v>1130.1028297825042</v>
      </c>
    </row>
    <row r="128" spans="1:51" ht="15.5" x14ac:dyDescent="0.35">
      <c r="A128" s="4" t="s">
        <v>175</v>
      </c>
      <c r="E128" s="4" t="s">
        <v>72</v>
      </c>
      <c r="F128" s="4"/>
      <c r="G128" s="4" t="s">
        <v>73</v>
      </c>
      <c r="H128" s="4"/>
      <c r="I128" s="4" t="s">
        <v>80</v>
      </c>
      <c r="J128" s="4"/>
      <c r="K128" s="4" t="s">
        <v>75</v>
      </c>
      <c r="L128" s="4"/>
      <c r="M128" s="4" t="s">
        <v>76</v>
      </c>
      <c r="N128" s="4"/>
      <c r="O128" s="4" t="s">
        <v>77</v>
      </c>
      <c r="P128" s="4"/>
      <c r="Q128" s="4" t="s">
        <v>78</v>
      </c>
      <c r="R128" s="4"/>
      <c r="S128" s="4" t="s">
        <v>79</v>
      </c>
      <c r="T128" s="4"/>
      <c r="U128" s="4" t="s">
        <v>81</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13987.028396318632</v>
      </c>
      <c r="F129" s="11"/>
      <c r="G129" s="12">
        <f>+G36</f>
        <v>6946.1163463623416</v>
      </c>
      <c r="H129" s="11"/>
      <c r="I129" s="12">
        <f>+I36</f>
        <v>2332.7502894968725</v>
      </c>
      <c r="J129" s="11"/>
      <c r="K129" s="12">
        <f>+K36</f>
        <v>278.37370828056135</v>
      </c>
      <c r="L129" s="11"/>
      <c r="M129" s="12">
        <f>+M36</f>
        <v>1319.1839035199519</v>
      </c>
      <c r="N129" s="11"/>
      <c r="O129" s="12">
        <f>+O36</f>
        <v>131875.45630403041</v>
      </c>
      <c r="P129" s="11"/>
      <c r="Q129" s="12">
        <f>+Q36</f>
        <v>24597.690663515994</v>
      </c>
      <c r="R129" s="11"/>
      <c r="S129" s="12">
        <f>+S36</f>
        <v>2728.3385077766893</v>
      </c>
      <c r="T129" s="11"/>
      <c r="U129" s="12">
        <f>+U36</f>
        <v>155.04565945856174</v>
      </c>
      <c r="V129" s="11"/>
      <c r="W129" s="12">
        <f>+W36</f>
        <v>2785.6549061471496</v>
      </c>
      <c r="X129" s="12">
        <f>+X36</f>
        <v>187005.63868490717</v>
      </c>
      <c r="AA129" s="5" t="s">
        <v>30</v>
      </c>
      <c r="AB129" s="12">
        <f>+E129</f>
        <v>13987.028396318632</v>
      </c>
      <c r="AC129" s="12">
        <f>+G129</f>
        <v>6946.1163463623416</v>
      </c>
      <c r="AD129" s="12">
        <f>+I129</f>
        <v>2332.7502894968725</v>
      </c>
      <c r="AE129" s="12">
        <f>+K129</f>
        <v>278.37370828056135</v>
      </c>
      <c r="AF129" s="12">
        <f>+M129</f>
        <v>1319.1839035199519</v>
      </c>
      <c r="AG129" s="12">
        <f>+O129</f>
        <v>131875.45630403041</v>
      </c>
      <c r="AH129" s="12">
        <f>+Q129</f>
        <v>24597.690663515994</v>
      </c>
      <c r="AI129" s="12">
        <f>+S129</f>
        <v>2728.3385077766893</v>
      </c>
      <c r="AJ129" s="12">
        <f>+U129</f>
        <v>155.04565945856174</v>
      </c>
      <c r="AK129" s="12">
        <f>+W129</f>
        <v>2785.6549061471496</v>
      </c>
      <c r="AL129" s="12">
        <f>+X129</f>
        <v>187005.63868490717</v>
      </c>
      <c r="AM129" s="5"/>
      <c r="AN129" s="5"/>
    </row>
    <row r="130" spans="1:40" ht="15.5" x14ac:dyDescent="0.35">
      <c r="A130" s="5" t="s">
        <v>269</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63</v>
      </c>
      <c r="AB130" s="12">
        <f t="shared" ref="AB130:AB146" si="181">+E130</f>
        <v>0</v>
      </c>
      <c r="AC130" s="12">
        <f t="shared" ref="AC130:AC146" si="182">+G130</f>
        <v>0</v>
      </c>
      <c r="AD130" s="12">
        <f t="shared" ref="AD130:AD146" si="183">+I130</f>
        <v>0</v>
      </c>
      <c r="AE130" s="12">
        <f t="shared" ref="AE130:AE146" si="184">+K130</f>
        <v>0</v>
      </c>
      <c r="AF130" s="12">
        <f t="shared" ref="AF130:AF146" si="185">+M130</f>
        <v>0</v>
      </c>
      <c r="AG130" s="12">
        <f t="shared" ref="AG130:AG146" si="186">+O130</f>
        <v>0</v>
      </c>
      <c r="AH130" s="12">
        <f t="shared" ref="AH130:AH146" si="187">+Q130</f>
        <v>0</v>
      </c>
      <c r="AI130" s="12">
        <f t="shared" ref="AI130:AI146" si="188">+S130</f>
        <v>0</v>
      </c>
      <c r="AJ130" s="12">
        <f t="shared" ref="AJ130:AJ145" si="189">+U130</f>
        <v>0</v>
      </c>
      <c r="AK130" s="12">
        <f t="shared" ref="AK130:AL145" si="190">+W130</f>
        <v>0</v>
      </c>
      <c r="AL130" s="12">
        <f t="shared" si="190"/>
        <v>0</v>
      </c>
      <c r="AM130" s="5"/>
      <c r="AN130" s="5"/>
    </row>
    <row r="131" spans="1:40" ht="15.5" x14ac:dyDescent="0.35">
      <c r="A131" s="5" t="s">
        <v>282</v>
      </c>
      <c r="E131" s="12">
        <f>+E114</f>
        <v>100.5267787320446</v>
      </c>
      <c r="F131" s="11"/>
      <c r="G131" s="12">
        <f>+G114</f>
        <v>87.347586191810663</v>
      </c>
      <c r="H131" s="11"/>
      <c r="I131" s="12">
        <f>+I114</f>
        <v>9.3285977301382541</v>
      </c>
      <c r="J131" s="11"/>
      <c r="K131" s="12">
        <f>+K114</f>
        <v>0.54461272398636862</v>
      </c>
      <c r="L131" s="11"/>
      <c r="M131" s="12">
        <f>+M114</f>
        <v>31.328860940419567</v>
      </c>
      <c r="N131" s="11"/>
      <c r="O131" s="12">
        <f>+O114</f>
        <v>557.12922829505226</v>
      </c>
      <c r="P131" s="11"/>
      <c r="Q131" s="12">
        <f>+Q114</f>
        <v>122.40855149031061</v>
      </c>
      <c r="R131" s="11"/>
      <c r="S131" s="12">
        <f>+S114</f>
        <v>15.32886763602146</v>
      </c>
      <c r="T131" s="11"/>
      <c r="U131" s="12">
        <f>+U114</f>
        <v>7.8668880973393404E-2</v>
      </c>
      <c r="V131" s="11"/>
      <c r="W131" s="12">
        <f>+W114</f>
        <v>33.735055049388897</v>
      </c>
      <c r="X131" s="12">
        <f>+X114</f>
        <v>957.75680767014603</v>
      </c>
      <c r="AA131" s="5" t="s">
        <v>60</v>
      </c>
      <c r="AB131" s="12">
        <f t="shared" si="181"/>
        <v>100.5267787320446</v>
      </c>
      <c r="AC131" s="12">
        <f t="shared" si="182"/>
        <v>87.347586191810663</v>
      </c>
      <c r="AD131" s="12">
        <f t="shared" si="183"/>
        <v>9.3285977301382541</v>
      </c>
      <c r="AE131" s="12">
        <f t="shared" si="184"/>
        <v>0.54461272398636862</v>
      </c>
      <c r="AF131" s="12">
        <f t="shared" si="185"/>
        <v>31.328860940419567</v>
      </c>
      <c r="AG131" s="12">
        <f t="shared" si="186"/>
        <v>557.12922829505226</v>
      </c>
      <c r="AH131" s="12">
        <f t="shared" si="187"/>
        <v>122.40855149031061</v>
      </c>
      <c r="AI131" s="12">
        <f t="shared" si="188"/>
        <v>15.32886763602146</v>
      </c>
      <c r="AJ131" s="12">
        <f t="shared" si="189"/>
        <v>7.8668880973393404E-2</v>
      </c>
      <c r="AK131" s="12">
        <f t="shared" si="190"/>
        <v>33.735055049388897</v>
      </c>
      <c r="AL131" s="12">
        <f t="shared" si="190"/>
        <v>957.75680767014603</v>
      </c>
      <c r="AM131" s="5"/>
      <c r="AN131" s="5"/>
    </row>
    <row r="132" spans="1:40" ht="15.5" x14ac:dyDescent="0.35">
      <c r="A132" s="5" t="s">
        <v>61</v>
      </c>
      <c r="E132" s="12">
        <f>+E98+E85</f>
        <v>157.45249323510299</v>
      </c>
      <c r="F132" s="11"/>
      <c r="G132" s="12">
        <f>+G98+G85</f>
        <v>165.92182838737915</v>
      </c>
      <c r="H132" s="11"/>
      <c r="I132" s="12">
        <f>+I98+I85</f>
        <v>27.022600794163701</v>
      </c>
      <c r="J132" s="11"/>
      <c r="K132" s="12">
        <f>+K98+K85</f>
        <v>0.23031051196667807</v>
      </c>
      <c r="L132" s="11"/>
      <c r="M132" s="12">
        <f>+M98+M85</f>
        <v>36.624858746743413</v>
      </c>
      <c r="N132" s="11"/>
      <c r="O132" s="12">
        <f>+O98+O85</f>
        <v>715.69340930026908</v>
      </c>
      <c r="P132" s="11"/>
      <c r="Q132" s="12">
        <f>+Q98+Q85</f>
        <v>168.19525215189847</v>
      </c>
      <c r="R132" s="11"/>
      <c r="S132" s="12">
        <f>+S98+S85</f>
        <v>9.1484371593080205</v>
      </c>
      <c r="T132" s="11"/>
      <c r="U132" s="12">
        <f>+U98+U85</f>
        <v>0.10605806882944877</v>
      </c>
      <c r="V132" s="11"/>
      <c r="W132" s="12">
        <f>+W98+W85</f>
        <v>37.049733522734861</v>
      </c>
      <c r="X132" s="12">
        <f>+X98+X85</f>
        <v>1317.444981878396</v>
      </c>
      <c r="AA132" s="5" t="s">
        <v>61</v>
      </c>
      <c r="AB132" s="12">
        <f t="shared" si="181"/>
        <v>157.45249323510299</v>
      </c>
      <c r="AC132" s="12">
        <f t="shared" si="182"/>
        <v>165.92182838737915</v>
      </c>
      <c r="AD132" s="12">
        <f t="shared" si="183"/>
        <v>27.022600794163701</v>
      </c>
      <c r="AE132" s="12">
        <f t="shared" si="184"/>
        <v>0.23031051196667807</v>
      </c>
      <c r="AF132" s="12">
        <f t="shared" si="185"/>
        <v>36.624858746743413</v>
      </c>
      <c r="AG132" s="12">
        <f t="shared" si="186"/>
        <v>715.69340930026908</v>
      </c>
      <c r="AH132" s="12">
        <f t="shared" si="187"/>
        <v>168.19525215189847</v>
      </c>
      <c r="AI132" s="12">
        <f t="shared" si="188"/>
        <v>9.1484371593080205</v>
      </c>
      <c r="AJ132" s="12">
        <f t="shared" si="189"/>
        <v>0.10605806882944877</v>
      </c>
      <c r="AK132" s="12">
        <f t="shared" si="190"/>
        <v>37.049733522734861</v>
      </c>
      <c r="AL132" s="12">
        <f t="shared" si="190"/>
        <v>1317.444981878396</v>
      </c>
      <c r="AM132" s="5"/>
      <c r="AN132" s="5"/>
    </row>
    <row r="133" spans="1:40" ht="15.5" x14ac:dyDescent="0.35">
      <c r="A133" s="5" t="s">
        <v>62</v>
      </c>
      <c r="E133" s="12">
        <f>+E130+E131+E132</f>
        <v>257.97927196714761</v>
      </c>
      <c r="F133" s="11"/>
      <c r="G133" s="12">
        <f>+G130/2+G131+G132</f>
        <v>253.2694145791898</v>
      </c>
      <c r="H133" s="11"/>
      <c r="I133" s="12">
        <f>+I130/2+I131+I132</f>
        <v>36.351198524301957</v>
      </c>
      <c r="J133" s="11"/>
      <c r="K133" s="12">
        <f>+K130/2+K131+K132</f>
        <v>0.77492323595304669</v>
      </c>
      <c r="L133" s="11"/>
      <c r="M133" s="12">
        <f>+M130/2+M131+M132</f>
        <v>67.953719687162987</v>
      </c>
      <c r="N133" s="11"/>
      <c r="O133" s="12">
        <f>+O130/2+O131+O132</f>
        <v>1272.8226375953213</v>
      </c>
      <c r="P133" s="11"/>
      <c r="Q133" s="12">
        <f>+Q130/2+Q131+Q132</f>
        <v>290.60380364220907</v>
      </c>
      <c r="R133" s="11"/>
      <c r="S133" s="12">
        <f>+S130/2+S131+S132</f>
        <v>24.477304795329481</v>
      </c>
      <c r="T133" s="11"/>
      <c r="U133" s="12">
        <f>+U130/2+U131+U132</f>
        <v>0.18472694980284216</v>
      </c>
      <c r="V133" s="11"/>
      <c r="W133" s="12">
        <f>+W130/2+W131+W132</f>
        <v>70.784788572123759</v>
      </c>
      <c r="X133" s="12">
        <f>+X130/2+X131+X132</f>
        <v>2275.2017895485419</v>
      </c>
      <c r="AA133" s="5" t="s">
        <v>62</v>
      </c>
      <c r="AB133" s="12">
        <f t="shared" si="181"/>
        <v>257.97927196714761</v>
      </c>
      <c r="AC133" s="12">
        <f t="shared" si="182"/>
        <v>253.2694145791898</v>
      </c>
      <c r="AD133" s="12">
        <f t="shared" si="183"/>
        <v>36.351198524301957</v>
      </c>
      <c r="AE133" s="12">
        <f t="shared" si="184"/>
        <v>0.77492323595304669</v>
      </c>
      <c r="AF133" s="12">
        <f t="shared" si="185"/>
        <v>67.953719687162987</v>
      </c>
      <c r="AG133" s="12">
        <f t="shared" si="186"/>
        <v>1272.8226375953213</v>
      </c>
      <c r="AH133" s="12">
        <f t="shared" si="187"/>
        <v>290.60380364220907</v>
      </c>
      <c r="AI133" s="12">
        <f t="shared" si="188"/>
        <v>24.477304795329481</v>
      </c>
      <c r="AJ133" s="12">
        <f t="shared" si="189"/>
        <v>0.18472694980284216</v>
      </c>
      <c r="AK133" s="12">
        <f t="shared" si="190"/>
        <v>70.784788572123759</v>
      </c>
      <c r="AL133" s="12">
        <f t="shared" si="190"/>
        <v>2275.2017895485419</v>
      </c>
      <c r="AM133" s="5"/>
      <c r="AN133" s="5"/>
    </row>
    <row r="134" spans="1:40" ht="15.5" x14ac:dyDescent="0.35">
      <c r="A134" s="5" t="s">
        <v>12</v>
      </c>
      <c r="E134" s="12">
        <f>+E73+E79</f>
        <v>18.507018315343032</v>
      </c>
      <c r="F134" s="4"/>
      <c r="G134" s="12">
        <f>+G73+G79</f>
        <v>23.260955378044819</v>
      </c>
      <c r="H134" s="4"/>
      <c r="I134" s="12">
        <f>+I73+I79</f>
        <v>0</v>
      </c>
      <c r="J134" s="4"/>
      <c r="K134" s="12">
        <f>+K73+K79</f>
        <v>0</v>
      </c>
      <c r="L134" s="4"/>
      <c r="M134" s="12">
        <f>+M73+M79</f>
        <v>15.242369857402149</v>
      </c>
      <c r="N134" s="4"/>
      <c r="O134" s="12">
        <f>+O73+O79</f>
        <v>119.09956066005671</v>
      </c>
      <c r="P134" s="4"/>
      <c r="Q134" s="12">
        <f>+Q73+Q79</f>
        <v>37.225675213918841</v>
      </c>
      <c r="R134" s="4"/>
      <c r="S134" s="12">
        <f>+S73+S79</f>
        <v>0</v>
      </c>
      <c r="T134" s="4"/>
      <c r="U134" s="12">
        <f>+U73+U79</f>
        <v>0</v>
      </c>
      <c r="V134" s="4"/>
      <c r="W134" s="12">
        <f>+W73+W79</f>
        <v>6.3369997556677067</v>
      </c>
      <c r="X134" s="12">
        <f>SUM(E134:W134)</f>
        <v>219.67257918043325</v>
      </c>
      <c r="AA134" s="5" t="s">
        <v>12</v>
      </c>
      <c r="AB134" s="12">
        <f t="shared" si="181"/>
        <v>18.507018315343032</v>
      </c>
      <c r="AC134" s="12">
        <f t="shared" si="182"/>
        <v>23.260955378044819</v>
      </c>
      <c r="AD134" s="12">
        <f t="shared" si="183"/>
        <v>0</v>
      </c>
      <c r="AE134" s="12">
        <f t="shared" si="184"/>
        <v>0</v>
      </c>
      <c r="AF134" s="12">
        <f t="shared" si="185"/>
        <v>15.242369857402149</v>
      </c>
      <c r="AG134" s="12">
        <f t="shared" si="186"/>
        <v>119.09956066005671</v>
      </c>
      <c r="AH134" s="12">
        <f t="shared" si="187"/>
        <v>37.225675213918841</v>
      </c>
      <c r="AI134" s="12">
        <f t="shared" si="188"/>
        <v>0</v>
      </c>
      <c r="AJ134" s="12">
        <f t="shared" si="189"/>
        <v>0</v>
      </c>
      <c r="AK134" s="12">
        <f t="shared" si="190"/>
        <v>6.3369997556677067</v>
      </c>
      <c r="AL134" s="12">
        <f t="shared" si="190"/>
        <v>219.67257918043325</v>
      </c>
      <c r="AM134" s="5"/>
      <c r="AN134" s="5"/>
    </row>
    <row r="135" spans="1:40" ht="15.5" x14ac:dyDescent="0.35">
      <c r="A135" s="5" t="s">
        <v>13</v>
      </c>
      <c r="E135" s="12">
        <f>+E80+E81+E106+E107</f>
        <v>90.474100858840146</v>
      </c>
      <c r="F135" s="4"/>
      <c r="G135" s="12">
        <f>+G80+G81+G106+G107</f>
        <v>69.878068953448533</v>
      </c>
      <c r="H135" s="4"/>
      <c r="I135" s="12">
        <f>+I80+I81+I106+I107</f>
        <v>2.7985793190414761</v>
      </c>
      <c r="J135" s="4"/>
      <c r="K135" s="12">
        <f>+K80+K81+K106+K107</f>
        <v>0.16338381719591058</v>
      </c>
      <c r="L135" s="4"/>
      <c r="M135" s="12">
        <f>+M80+M81+M106+M107</f>
        <v>18.797316564251737</v>
      </c>
      <c r="N135" s="4"/>
      <c r="O135" s="12">
        <f>+O80+O81+O106+O107</f>
        <v>417.84692122128916</v>
      </c>
      <c r="P135" s="4"/>
      <c r="Q135" s="12">
        <f>+Q80+Q81+Q106+Q107</f>
        <v>97.926841192248489</v>
      </c>
      <c r="R135" s="4"/>
      <c r="S135" s="12">
        <f>+S80+S81+S106+S107</f>
        <v>3.0657735272042923</v>
      </c>
      <c r="T135" s="4"/>
      <c r="U135" s="12">
        <f>+U80+U81+U106+U107</f>
        <v>0</v>
      </c>
      <c r="V135" s="4"/>
      <c r="W135" s="12">
        <f>+W80+W81+W106+W107</f>
        <v>0</v>
      </c>
      <c r="X135" s="12">
        <f>SUM(E135:W135)</f>
        <v>700.95098545351982</v>
      </c>
      <c r="Y135" s="3">
        <f>+X134+X135</f>
        <v>920.62356463395304</v>
      </c>
      <c r="AA135" s="5" t="s">
        <v>13</v>
      </c>
      <c r="AB135" s="12">
        <f t="shared" si="181"/>
        <v>90.474100858840146</v>
      </c>
      <c r="AC135" s="12">
        <f t="shared" si="182"/>
        <v>69.878068953448533</v>
      </c>
      <c r="AD135" s="12">
        <f t="shared" si="183"/>
        <v>2.7985793190414761</v>
      </c>
      <c r="AE135" s="12">
        <f t="shared" si="184"/>
        <v>0.16338381719591058</v>
      </c>
      <c r="AF135" s="12">
        <f t="shared" si="185"/>
        <v>18.797316564251737</v>
      </c>
      <c r="AG135" s="12">
        <f t="shared" si="186"/>
        <v>417.84692122128916</v>
      </c>
      <c r="AH135" s="12">
        <f t="shared" si="187"/>
        <v>97.926841192248489</v>
      </c>
      <c r="AI135" s="12">
        <f t="shared" si="188"/>
        <v>3.0657735272042923</v>
      </c>
      <c r="AJ135" s="12">
        <f t="shared" si="189"/>
        <v>0</v>
      </c>
      <c r="AK135" s="12">
        <f t="shared" si="190"/>
        <v>0</v>
      </c>
      <c r="AL135" s="12">
        <f t="shared" si="190"/>
        <v>700.95098545351982</v>
      </c>
      <c r="AM135" s="6">
        <f>10*AL135/1000</f>
        <v>7.0095098545351986</v>
      </c>
      <c r="AN135" s="6">
        <f>5*AL135/1000</f>
        <v>3.5047549272675993</v>
      </c>
    </row>
    <row r="136" spans="1:40" ht="15.5" x14ac:dyDescent="0.35">
      <c r="A136" s="5" t="s">
        <v>14</v>
      </c>
      <c r="E136" s="12">
        <f>+E92+E93+E108+E109+E121+E122</f>
        <v>59.65102167900497</v>
      </c>
      <c r="F136" s="4"/>
      <c r="G136" s="12">
        <f>+G92+G93+G108+G109+G121+G122</f>
        <v>60.551470645500544</v>
      </c>
      <c r="H136" s="4"/>
      <c r="I136" s="12">
        <f>+I92+I93+I108+I109+I121+I122</f>
        <v>6.1345012115144506</v>
      </c>
      <c r="J136" s="4"/>
      <c r="K136" s="12">
        <f>+K92+K93+K108+K109+K121+K122</f>
        <v>0.29278744910383114</v>
      </c>
      <c r="L136" s="4"/>
      <c r="M136" s="12">
        <f>+M92+M93+M108+M109+M121+M122</f>
        <v>17.770163368245544</v>
      </c>
      <c r="N136" s="4"/>
      <c r="O136" s="12">
        <f>+O92+O93+O108+O109+O121+O122</f>
        <v>275.27259990555842</v>
      </c>
      <c r="P136" s="4"/>
      <c r="Q136" s="12">
        <f>+Q92+Q93+Q108+Q109+Q121+Q122</f>
        <v>65.440166610438652</v>
      </c>
      <c r="R136" s="4"/>
      <c r="S136" s="12">
        <f>+S92+S93+S108+S109+S121+S122</f>
        <v>8.4683184316477842</v>
      </c>
      <c r="T136" s="4"/>
      <c r="U136" s="12">
        <f>+U92+U93+U108+U109+U121+U122</f>
        <v>0.1007546742443414</v>
      </c>
      <c r="V136" s="4"/>
      <c r="W136" s="12">
        <f>+W92+W93+W108+W109+W121+W122</f>
        <v>21.500191223530535</v>
      </c>
      <c r="X136" s="12">
        <f>SUM(E136:W136)</f>
        <v>515.18197519878913</v>
      </c>
      <c r="AA136" s="5" t="s">
        <v>14</v>
      </c>
      <c r="AB136" s="12">
        <f t="shared" si="181"/>
        <v>59.65102167900497</v>
      </c>
      <c r="AC136" s="12">
        <f t="shared" si="182"/>
        <v>60.551470645500544</v>
      </c>
      <c r="AD136" s="12">
        <f t="shared" si="183"/>
        <v>6.1345012115144506</v>
      </c>
      <c r="AE136" s="12">
        <f t="shared" si="184"/>
        <v>0.29278744910383114</v>
      </c>
      <c r="AF136" s="12">
        <f t="shared" si="185"/>
        <v>17.770163368245544</v>
      </c>
      <c r="AG136" s="12">
        <f t="shared" si="186"/>
        <v>275.27259990555842</v>
      </c>
      <c r="AH136" s="12">
        <f t="shared" si="187"/>
        <v>65.440166610438652</v>
      </c>
      <c r="AI136" s="12">
        <f t="shared" si="188"/>
        <v>8.4683184316477842</v>
      </c>
      <c r="AJ136" s="12">
        <f t="shared" si="189"/>
        <v>0.1007546742443414</v>
      </c>
      <c r="AK136" s="12">
        <f t="shared" si="190"/>
        <v>21.500191223530535</v>
      </c>
      <c r="AL136" s="12">
        <f t="shared" si="190"/>
        <v>515.18197519878913</v>
      </c>
      <c r="AM136" s="6"/>
      <c r="AN136" s="6"/>
    </row>
    <row r="137" spans="1:40" ht="15.5" x14ac:dyDescent="0.35">
      <c r="A137" s="5" t="s">
        <v>176</v>
      </c>
      <c r="E137" s="3">
        <f>+E77+E79+E82+E90+E93+E103+E109+E119+E122</f>
        <v>48.332529154845517</v>
      </c>
      <c r="F137" s="3"/>
      <c r="G137" s="3">
        <f>+G77+G79+G82+G90+G93+G103+G109+G119+G122</f>
        <v>55.720380355590351</v>
      </c>
      <c r="H137" s="3"/>
      <c r="I137" s="3">
        <f>+I77+I79+I82+I90+I93+I103+I109+I119+I122</f>
        <v>6.1345012115144506</v>
      </c>
      <c r="J137" s="3"/>
      <c r="K137" s="3">
        <f>+K77+K79+K82+K90+K93+K103+K109+K119+K122</f>
        <v>0.29278744910383114</v>
      </c>
      <c r="L137" s="3"/>
      <c r="M137" s="3">
        <f>+M77+M79+M82+M90+M93+M103+M109+M119+M122</f>
        <v>24.127451541524923</v>
      </c>
      <c r="N137" s="3"/>
      <c r="O137" s="3">
        <f>+O77+O79+O82+O90+O93+O103+O109+O119+O122</f>
        <v>394.37216056561516</v>
      </c>
      <c r="P137" s="3"/>
      <c r="Q137" s="3">
        <f>+Q77+Q79+Q82+Q90+Q93+Q103+Q109+Q119+Q122</f>
        <v>96.545414249841954</v>
      </c>
      <c r="R137" s="3"/>
      <c r="S137" s="3">
        <f>+S77+S79+S82+S90+S93+S103+S109+S119+S122</f>
        <v>5.4025449044434923</v>
      </c>
      <c r="T137" s="3"/>
      <c r="U137" s="3">
        <f>+U77+U79+U82+U90+U93+U103+U109+U119+U122</f>
        <v>8.5020898049662716E-2</v>
      </c>
      <c r="V137" s="3"/>
      <c r="W137" s="3">
        <f>+W77+W79+W82+W90+W93+W103+W109+W119+W122</f>
        <v>21.090179969320463</v>
      </c>
      <c r="X137" s="3">
        <f>SUM(E137:W137)</f>
        <v>652.10297029984986</v>
      </c>
      <c r="Y137" s="1">
        <f>+X137/(X137+X138)</f>
        <v>3.4870765121612327E-3</v>
      </c>
      <c r="Z137" s="1">
        <f>+X137/80415</f>
        <v>8.1092205471597328E-3</v>
      </c>
      <c r="AA137" s="5" t="s">
        <v>15</v>
      </c>
      <c r="AB137" s="12">
        <f t="shared" si="181"/>
        <v>48.332529154845517</v>
      </c>
      <c r="AC137" s="12">
        <f t="shared" si="182"/>
        <v>55.720380355590351</v>
      </c>
      <c r="AD137" s="12">
        <f t="shared" si="183"/>
        <v>6.1345012115144506</v>
      </c>
      <c r="AE137" s="12">
        <f t="shared" si="184"/>
        <v>0.29278744910383114</v>
      </c>
      <c r="AF137" s="12">
        <f t="shared" si="185"/>
        <v>24.127451541524923</v>
      </c>
      <c r="AG137" s="12">
        <f t="shared" si="186"/>
        <v>394.37216056561516</v>
      </c>
      <c r="AH137" s="12">
        <f t="shared" si="187"/>
        <v>96.545414249841954</v>
      </c>
      <c r="AI137" s="12">
        <f t="shared" si="188"/>
        <v>5.4025449044434923</v>
      </c>
      <c r="AJ137" s="12">
        <f t="shared" si="189"/>
        <v>8.5020898049662716E-2</v>
      </c>
      <c r="AK137" s="12">
        <f t="shared" si="190"/>
        <v>21.090179969320463</v>
      </c>
      <c r="AL137" s="12">
        <f t="shared" si="190"/>
        <v>652.10297029984986</v>
      </c>
      <c r="AM137" s="6"/>
      <c r="AN137" s="6"/>
    </row>
    <row r="138" spans="1:40" ht="15.5" x14ac:dyDescent="0.35">
      <c r="A138" s="5" t="s">
        <v>16</v>
      </c>
      <c r="E138" s="3">
        <f>+E36-E137</f>
        <v>13938.695867163786</v>
      </c>
      <c r="F138" s="3"/>
      <c r="G138" s="3">
        <f>+G36-G137</f>
        <v>6890.3959660067512</v>
      </c>
      <c r="H138" s="3"/>
      <c r="I138" s="3">
        <f>+I36-I137</f>
        <v>2326.6157882853581</v>
      </c>
      <c r="J138" s="3"/>
      <c r="K138" s="3">
        <f>+K36-K137</f>
        <v>278.08092083145749</v>
      </c>
      <c r="L138" s="3"/>
      <c r="M138" s="3">
        <f>+M36-M137</f>
        <v>1295.0564519784268</v>
      </c>
      <c r="N138" s="3"/>
      <c r="O138" s="3">
        <f>+O36-O137</f>
        <v>131481.0841434648</v>
      </c>
      <c r="P138" s="3"/>
      <c r="Q138" s="3">
        <f>+Q36-Q137</f>
        <v>24501.145249266152</v>
      </c>
      <c r="R138" s="3"/>
      <c r="S138" s="3">
        <f>+S36-S137</f>
        <v>2722.9359628722459</v>
      </c>
      <c r="T138" s="3"/>
      <c r="U138" s="3">
        <f>+U36-U137</f>
        <v>154.96063856051208</v>
      </c>
      <c r="V138" s="3"/>
      <c r="W138" s="3">
        <f t="shared" ref="W138" si="191">+W36-W137</f>
        <v>2764.564726177829</v>
      </c>
      <c r="X138" s="3">
        <f>SUM(E138:W138)</f>
        <v>186353.53571460734</v>
      </c>
      <c r="AA138" s="5" t="s">
        <v>16</v>
      </c>
      <c r="AB138" s="12">
        <f t="shared" si="181"/>
        <v>13938.695867163786</v>
      </c>
      <c r="AC138" s="12">
        <f t="shared" si="182"/>
        <v>6890.3959660067512</v>
      </c>
      <c r="AD138" s="12">
        <f t="shared" si="183"/>
        <v>2326.6157882853581</v>
      </c>
      <c r="AE138" s="12">
        <f t="shared" si="184"/>
        <v>278.08092083145749</v>
      </c>
      <c r="AF138" s="12">
        <f t="shared" si="185"/>
        <v>1295.0564519784268</v>
      </c>
      <c r="AG138" s="12">
        <f t="shared" si="186"/>
        <v>131481.0841434648</v>
      </c>
      <c r="AH138" s="12">
        <f t="shared" si="187"/>
        <v>24501.145249266152</v>
      </c>
      <c r="AI138" s="12">
        <f t="shared" si="188"/>
        <v>2722.9359628722459</v>
      </c>
      <c r="AJ138" s="12">
        <f t="shared" si="189"/>
        <v>154.96063856051208</v>
      </c>
      <c r="AK138" s="12">
        <f t="shared" si="190"/>
        <v>2764.564726177829</v>
      </c>
      <c r="AL138" s="12">
        <f t="shared" si="190"/>
        <v>186353.53571460734</v>
      </c>
      <c r="AM138" s="6"/>
      <c r="AN138" s="6"/>
    </row>
    <row r="139" spans="1:40" ht="15.5" x14ac:dyDescent="0.35">
      <c r="A139" s="5" t="s">
        <v>17</v>
      </c>
      <c r="E139" s="7">
        <f>-E137/E129</f>
        <v>-3.4555252041646371E-3</v>
      </c>
      <c r="F139" s="7"/>
      <c r="G139" s="7">
        <f>-G137/G129</f>
        <v>-8.0218034909206402E-3</v>
      </c>
      <c r="H139" s="7"/>
      <c r="I139" s="7">
        <f>-I137/I129</f>
        <v>-2.6297290537846377E-3</v>
      </c>
      <c r="J139" s="7"/>
      <c r="K139" s="7">
        <f>-K137/K129</f>
        <v>-1.0517783842170282E-3</v>
      </c>
      <c r="L139" s="7"/>
      <c r="M139" s="7">
        <f>-M137/M129</f>
        <v>-1.8289680064429326E-2</v>
      </c>
      <c r="N139" s="7"/>
      <c r="O139" s="7">
        <f>-O137/O129</f>
        <v>-2.9904894482898734E-3</v>
      </c>
      <c r="P139" s="7"/>
      <c r="Q139" s="7">
        <f>-Q137/Q129</f>
        <v>-3.9249787945760655E-3</v>
      </c>
      <c r="R139" s="7"/>
      <c r="S139" s="7">
        <f>-S137/S129</f>
        <v>-1.9801593127261917E-3</v>
      </c>
      <c r="T139" s="7"/>
      <c r="U139" s="7">
        <f>-U137/U129</f>
        <v>-5.4836038845954157E-4</v>
      </c>
      <c r="V139" s="7"/>
      <c r="W139" s="7">
        <f>-W137/W129</f>
        <v>-7.5709952165217672E-3</v>
      </c>
      <c r="X139" s="7">
        <f>-X137/X129</f>
        <v>-3.4870765121612331E-3</v>
      </c>
      <c r="AA139" s="5" t="s">
        <v>17</v>
      </c>
      <c r="AB139" s="52">
        <f t="shared" si="181"/>
        <v>-3.4555252041646371E-3</v>
      </c>
      <c r="AC139" s="52">
        <f t="shared" si="182"/>
        <v>-8.0218034909206402E-3</v>
      </c>
      <c r="AD139" s="52">
        <f t="shared" si="183"/>
        <v>-2.6297290537846377E-3</v>
      </c>
      <c r="AE139" s="52">
        <f t="shared" si="184"/>
        <v>-1.0517783842170282E-3</v>
      </c>
      <c r="AF139" s="52">
        <f t="shared" si="185"/>
        <v>-1.8289680064429326E-2</v>
      </c>
      <c r="AG139" s="52">
        <f t="shared" si="186"/>
        <v>-2.9904894482898734E-3</v>
      </c>
      <c r="AH139" s="52">
        <f t="shared" si="187"/>
        <v>-3.9249787945760655E-3</v>
      </c>
      <c r="AI139" s="52">
        <f t="shared" si="188"/>
        <v>-1.9801593127261917E-3</v>
      </c>
      <c r="AJ139" s="52">
        <f t="shared" si="189"/>
        <v>-5.4836038845954157E-4</v>
      </c>
      <c r="AK139" s="52">
        <f>-AK137/AK129</f>
        <v>-7.5709952165217672E-3</v>
      </c>
      <c r="AL139" s="52">
        <f>-AL137/AL129</f>
        <v>-3.4870765121612331E-3</v>
      </c>
      <c r="AM139" s="6"/>
      <c r="AN139" s="6"/>
    </row>
    <row r="140" spans="1:40" ht="15.5" x14ac:dyDescent="0.35">
      <c r="A140" s="5" t="s">
        <v>18</v>
      </c>
      <c r="E140" s="1">
        <f>+E35</f>
        <v>0.75228859925453861</v>
      </c>
      <c r="F140" s="3"/>
      <c r="G140" s="1">
        <f>+G35</f>
        <v>0.51724759863568515</v>
      </c>
      <c r="H140" s="3"/>
      <c r="I140" s="1">
        <f>+I35</f>
        <v>2.5816308016829739</v>
      </c>
      <c r="J140" s="3"/>
      <c r="K140" s="1">
        <f>+K35</f>
        <v>0.35556518829085021</v>
      </c>
      <c r="L140" s="3"/>
      <c r="M140" s="1">
        <f>+M35</f>
        <v>0.78587981344658686</v>
      </c>
      <c r="N140" s="3"/>
      <c r="O140" s="1">
        <f>+O35</f>
        <v>8.7484057483768526E-3</v>
      </c>
      <c r="P140" s="3"/>
      <c r="Q140" s="1">
        <f>+Q35</f>
        <v>1.7513839241786018E-2</v>
      </c>
      <c r="R140" s="3"/>
      <c r="S140" s="1">
        <f>+S35</f>
        <v>0.18051718970947847</v>
      </c>
      <c r="T140" s="3"/>
      <c r="U140" s="1">
        <f>+U35</f>
        <v>0</v>
      </c>
      <c r="V140" s="3"/>
      <c r="W140" s="1">
        <f>+W35</f>
        <v>0</v>
      </c>
      <c r="X140" s="1">
        <f>+X35</f>
        <v>0</v>
      </c>
      <c r="AA140" s="5" t="s">
        <v>18</v>
      </c>
      <c r="AB140" s="34">
        <f t="shared" si="181"/>
        <v>0.75228859925453861</v>
      </c>
      <c r="AC140" s="34">
        <f t="shared" si="182"/>
        <v>0.51724759863568515</v>
      </c>
      <c r="AD140" s="34">
        <f t="shared" si="183"/>
        <v>2.5816308016829739</v>
      </c>
      <c r="AE140" s="34">
        <f t="shared" si="184"/>
        <v>0.35556518829085021</v>
      </c>
      <c r="AF140" s="34">
        <f t="shared" si="185"/>
        <v>0.78587981344658686</v>
      </c>
      <c r="AG140" s="34">
        <f t="shared" si="186"/>
        <v>8.7484057483768526E-3</v>
      </c>
      <c r="AH140" s="34">
        <f t="shared" si="187"/>
        <v>1.7513839241786018E-2</v>
      </c>
      <c r="AI140" s="34">
        <f t="shared" si="188"/>
        <v>0.18051718970947847</v>
      </c>
      <c r="AJ140" s="34">
        <f t="shared" si="189"/>
        <v>0</v>
      </c>
      <c r="AK140" s="12">
        <f t="shared" si="190"/>
        <v>0</v>
      </c>
      <c r="AL140" s="12"/>
      <c r="AM140" s="6"/>
      <c r="AN140" s="6"/>
    </row>
    <row r="141" spans="1:40" ht="15.5" x14ac:dyDescent="0.35">
      <c r="A141" s="5" t="s">
        <v>19</v>
      </c>
      <c r="E141" s="1">
        <f>+E34/E138</f>
        <v>0.75489716543625607</v>
      </c>
      <c r="F141" s="1"/>
      <c r="G141" s="1">
        <f>+G34/G138</f>
        <v>0.52143041092632614</v>
      </c>
      <c r="H141" s="1"/>
      <c r="I141" s="1">
        <f>+I34/I138</f>
        <v>2.5884376914841809</v>
      </c>
      <c r="J141" s="1"/>
      <c r="K141" s="1">
        <f>+K34/K138</f>
        <v>0.35593955782385717</v>
      </c>
      <c r="L141" s="1"/>
      <c r="M141" s="1">
        <f>+M34/M138</f>
        <v>0.80052108803151212</v>
      </c>
      <c r="N141" s="1"/>
      <c r="O141" s="1">
        <f>+O34/O138</f>
        <v>8.7746462353561604E-3</v>
      </c>
      <c r="P141" s="1"/>
      <c r="Q141" s="1">
        <f>+Q34/Q138</f>
        <v>1.7582851561312351E-2</v>
      </c>
      <c r="R141" s="1"/>
      <c r="S141" s="1">
        <f>+S34/S138</f>
        <v>0.18087535172163266</v>
      </c>
      <c r="T141" s="1"/>
      <c r="U141" s="1">
        <f>+U34/U138</f>
        <v>0</v>
      </c>
      <c r="V141" s="1"/>
      <c r="W141" s="1">
        <f>+W34/W138</f>
        <v>0</v>
      </c>
      <c r="X141" s="1">
        <f>+X34/X138</f>
        <v>0.1253003111020109</v>
      </c>
      <c r="AA141" s="5" t="s">
        <v>19</v>
      </c>
      <c r="AB141" s="34">
        <f t="shared" si="181"/>
        <v>0.75489716543625607</v>
      </c>
      <c r="AC141" s="34">
        <f t="shared" si="182"/>
        <v>0.52143041092632614</v>
      </c>
      <c r="AD141" s="34">
        <f t="shared" si="183"/>
        <v>2.5884376914841809</v>
      </c>
      <c r="AE141" s="34">
        <f t="shared" si="184"/>
        <v>0.35593955782385717</v>
      </c>
      <c r="AF141" s="34">
        <f t="shared" si="185"/>
        <v>0.80052108803151212</v>
      </c>
      <c r="AG141" s="34">
        <f t="shared" si="186"/>
        <v>8.7746462353561604E-3</v>
      </c>
      <c r="AH141" s="34">
        <f t="shared" si="187"/>
        <v>1.7582851561312351E-2</v>
      </c>
      <c r="AI141" s="34">
        <f t="shared" si="188"/>
        <v>0.18087535172163266</v>
      </c>
      <c r="AJ141" s="34">
        <f t="shared" si="189"/>
        <v>0</v>
      </c>
      <c r="AK141" s="12">
        <f t="shared" si="190"/>
        <v>0</v>
      </c>
      <c r="AL141" s="12"/>
      <c r="AM141" s="6"/>
      <c r="AN141" s="6"/>
    </row>
    <row r="142" spans="1:40" ht="15.5" x14ac:dyDescent="0.35">
      <c r="A142" s="5" t="s">
        <v>177</v>
      </c>
      <c r="E142" s="1">
        <f>+E141-E35</f>
        <v>2.6085661817174532E-3</v>
      </c>
      <c r="F142" s="1"/>
      <c r="G142" s="1">
        <f>+G141-G35</f>
        <v>4.1828122906409915E-3</v>
      </c>
      <c r="H142" s="1"/>
      <c r="I142" s="1">
        <f>+I141-I35</f>
        <v>6.8068898012070278E-3</v>
      </c>
      <c r="J142" s="1"/>
      <c r="K142" s="1">
        <f>+K141-K35</f>
        <v>3.7436953300695741E-4</v>
      </c>
      <c r="L142" s="1"/>
      <c r="M142" s="1">
        <f>+M141-M35</f>
        <v>1.4641274584925257E-2</v>
      </c>
      <c r="N142" s="1"/>
      <c r="O142" s="1">
        <f>+O141-O35</f>
        <v>2.6240486979307864E-5</v>
      </c>
      <c r="P142" s="1"/>
      <c r="Q142" s="1">
        <f>+Q141-Q35</f>
        <v>6.9012319526332716E-5</v>
      </c>
      <c r="R142" s="1"/>
      <c r="S142" s="1">
        <f>+S141-S35</f>
        <v>3.5816201215418952E-4</v>
      </c>
      <c r="T142" s="1"/>
      <c r="U142" s="1">
        <f>+U141-U35</f>
        <v>0</v>
      </c>
      <c r="V142" s="1"/>
      <c r="W142" s="1">
        <f>+W141-W35</f>
        <v>0</v>
      </c>
      <c r="X142" s="1">
        <f>+X141-X35</f>
        <v>0.1253003111020109</v>
      </c>
      <c r="AA142" s="5" t="s">
        <v>20</v>
      </c>
      <c r="AB142" s="34">
        <f t="shared" si="181"/>
        <v>2.6085661817174532E-3</v>
      </c>
      <c r="AC142" s="34">
        <f t="shared" si="182"/>
        <v>4.1828122906409915E-3</v>
      </c>
      <c r="AD142" s="34">
        <f t="shared" si="183"/>
        <v>6.8068898012070278E-3</v>
      </c>
      <c r="AE142" s="34">
        <f t="shared" si="184"/>
        <v>3.7436953300695741E-4</v>
      </c>
      <c r="AF142" s="34">
        <f t="shared" si="185"/>
        <v>1.4641274584925257E-2</v>
      </c>
      <c r="AG142" s="34">
        <f t="shared" si="186"/>
        <v>2.6240486979307864E-5</v>
      </c>
      <c r="AH142" s="34">
        <f t="shared" si="187"/>
        <v>6.9012319526332716E-5</v>
      </c>
      <c r="AI142" s="34">
        <f t="shared" si="188"/>
        <v>3.5816201215418952E-4</v>
      </c>
      <c r="AJ142" s="34">
        <f t="shared" si="189"/>
        <v>0</v>
      </c>
      <c r="AK142" s="12">
        <f t="shared" si="190"/>
        <v>0</v>
      </c>
      <c r="AL142" s="12"/>
      <c r="AM142" s="6"/>
      <c r="AN142" s="6"/>
    </row>
    <row r="143" spans="1:40" ht="15.5" x14ac:dyDescent="0.35">
      <c r="A143" s="5" t="s">
        <v>21</v>
      </c>
      <c r="E143" s="3">
        <f>+E43</f>
        <v>103.49294433178382</v>
      </c>
      <c r="F143" s="1"/>
      <c r="G143" s="3">
        <f>+G43</f>
        <v>19.966184278993904</v>
      </c>
      <c r="H143" s="1"/>
      <c r="I143" s="3">
        <f>+I43</f>
        <v>7.3893473242157999</v>
      </c>
      <c r="J143" s="1"/>
      <c r="K143" s="3">
        <f>+K43</f>
        <v>0.65135174418117414</v>
      </c>
      <c r="L143" s="1"/>
      <c r="M143" s="3">
        <f>+M43</f>
        <v>14.061305303590371</v>
      </c>
      <c r="N143" s="1"/>
      <c r="O143" s="3">
        <f>+O43</f>
        <v>573.45462761661179</v>
      </c>
      <c r="P143" s="1"/>
      <c r="Q143" s="3">
        <f>+Q43</f>
        <v>74.430435016845522</v>
      </c>
      <c r="R143" s="1"/>
      <c r="S143" s="3">
        <f>+S43</f>
        <v>0.88184998787825852</v>
      </c>
      <c r="T143" s="1"/>
      <c r="U143" s="3">
        <f>+U43</f>
        <v>0</v>
      </c>
      <c r="V143" s="1"/>
      <c r="W143" s="3">
        <f>+W43</f>
        <v>0</v>
      </c>
      <c r="X143" s="3">
        <f>+X43</f>
        <v>794.32804560410068</v>
      </c>
      <c r="Y143" s="3">
        <f>SUM(E143:W143)</f>
        <v>794.32804560410057</v>
      </c>
      <c r="AA143" s="5" t="s">
        <v>21</v>
      </c>
      <c r="AB143" s="12">
        <f t="shared" si="181"/>
        <v>103.49294433178382</v>
      </c>
      <c r="AC143" s="12">
        <f t="shared" si="182"/>
        <v>19.966184278993904</v>
      </c>
      <c r="AD143" s="12">
        <f t="shared" si="183"/>
        <v>7.3893473242157999</v>
      </c>
      <c r="AE143" s="12">
        <f t="shared" si="184"/>
        <v>0.65135174418117414</v>
      </c>
      <c r="AF143" s="12">
        <f t="shared" si="185"/>
        <v>14.061305303590371</v>
      </c>
      <c r="AG143" s="12">
        <f t="shared" si="186"/>
        <v>573.45462761661179</v>
      </c>
      <c r="AH143" s="12">
        <f t="shared" si="187"/>
        <v>74.430435016845522</v>
      </c>
      <c r="AI143" s="12">
        <f t="shared" si="188"/>
        <v>0.88184998787825852</v>
      </c>
      <c r="AJ143" s="12">
        <f t="shared" si="189"/>
        <v>0</v>
      </c>
      <c r="AK143" s="12">
        <f t="shared" si="190"/>
        <v>0</v>
      </c>
      <c r="AL143" s="12">
        <f t="shared" si="190"/>
        <v>794.32804560410068</v>
      </c>
      <c r="AM143" s="6"/>
      <c r="AN143" s="6"/>
    </row>
    <row r="144" spans="1:40" ht="15.5" x14ac:dyDescent="0.35">
      <c r="A144" s="5" t="s">
        <v>22</v>
      </c>
      <c r="E144" s="3">
        <f>+E112+E96+E83+E125+E107</f>
        <v>35.703796313824505</v>
      </c>
      <c r="G144" s="3">
        <f>+G112+G96+G83+G125+G107</f>
        <v>14.266087300933433</v>
      </c>
      <c r="I144" s="3">
        <f>+I112+I96+I83+I125+I107</f>
        <v>4.1497093587496607</v>
      </c>
      <c r="K144" s="3">
        <f>+K112+K96+K83+K125+K107</f>
        <v>0.29533741318985213</v>
      </c>
      <c r="M144" s="3">
        <f>+M112+M96+M83+M125+M107</f>
        <v>7.3348966325509757</v>
      </c>
      <c r="O144" s="3">
        <f>+O112+O96+O83+O125+O107</f>
        <v>334.27753697703133</v>
      </c>
      <c r="Q144" s="3">
        <f>+Q112+Q96+Q83+Q125+Q107</f>
        <v>24.481710298062122</v>
      </c>
      <c r="S144" s="3">
        <f>+S112+S96+S83+S125+S107</f>
        <v>0.76644338180107308</v>
      </c>
      <c r="U144" s="3">
        <f>+U112+U96+U83+U125+U107</f>
        <v>0</v>
      </c>
      <c r="W144" s="3">
        <f>+W112+W96+W83+W125+W107</f>
        <v>0</v>
      </c>
      <c r="X144" s="3">
        <f>+X112+X96+X83+X125+X107</f>
        <v>421.27551767614295</v>
      </c>
      <c r="AA144" s="5" t="s">
        <v>22</v>
      </c>
      <c r="AB144" s="12">
        <f t="shared" si="181"/>
        <v>35.703796313824505</v>
      </c>
      <c r="AC144" s="12">
        <f t="shared" si="182"/>
        <v>14.266087300933433</v>
      </c>
      <c r="AD144" s="12">
        <f t="shared" si="183"/>
        <v>4.1497093587496607</v>
      </c>
      <c r="AE144" s="12">
        <f t="shared" si="184"/>
        <v>0.29533741318985213</v>
      </c>
      <c r="AF144" s="12">
        <f t="shared" si="185"/>
        <v>7.3348966325509757</v>
      </c>
      <c r="AG144" s="12">
        <f t="shared" si="186"/>
        <v>334.27753697703133</v>
      </c>
      <c r="AH144" s="12">
        <f t="shared" si="187"/>
        <v>24.481710298062122</v>
      </c>
      <c r="AI144" s="12">
        <f t="shared" si="188"/>
        <v>0.76644338180107308</v>
      </c>
      <c r="AJ144" s="12">
        <f t="shared" si="189"/>
        <v>0</v>
      </c>
      <c r="AK144" s="12">
        <f t="shared" si="190"/>
        <v>0</v>
      </c>
      <c r="AL144" s="12">
        <f t="shared" si="190"/>
        <v>421.27551767614295</v>
      </c>
      <c r="AM144" s="6"/>
      <c r="AN144" s="6"/>
    </row>
    <row r="145" spans="1:41" ht="15.5" x14ac:dyDescent="0.35">
      <c r="A145" s="5" t="s">
        <v>23</v>
      </c>
      <c r="E145" s="3">
        <f>+E43-E144</f>
        <v>67.78914801795932</v>
      </c>
      <c r="G145" s="3">
        <f>+G43-G144</f>
        <v>5.7000969780604702</v>
      </c>
      <c r="I145" s="3">
        <f>+I43-I144</f>
        <v>3.2396379654661391</v>
      </c>
      <c r="K145" s="3">
        <f>+K43-K144</f>
        <v>0.35601433099132201</v>
      </c>
      <c r="M145" s="3">
        <f>+M43-M144</f>
        <v>6.7264086710393958</v>
      </c>
      <c r="O145" s="3">
        <f>+O43-O144</f>
        <v>239.17709063958046</v>
      </c>
      <c r="Q145" s="3">
        <f>+Q43-Q144</f>
        <v>49.948724718783396</v>
      </c>
      <c r="S145" s="3">
        <f>+S43-S144</f>
        <v>0.11540660607718545</v>
      </c>
      <c r="U145" s="3">
        <f>+U43-U144</f>
        <v>0</v>
      </c>
      <c r="W145" s="3">
        <f>+W43-W144</f>
        <v>0</v>
      </c>
      <c r="X145" s="3">
        <f>+X43-X144</f>
        <v>373.05252792795773</v>
      </c>
      <c r="AA145" s="5" t="s">
        <v>23</v>
      </c>
      <c r="AB145" s="12">
        <f t="shared" si="181"/>
        <v>67.78914801795932</v>
      </c>
      <c r="AC145" s="12">
        <f t="shared" si="182"/>
        <v>5.7000969780604702</v>
      </c>
      <c r="AD145" s="12">
        <f t="shared" si="183"/>
        <v>3.2396379654661391</v>
      </c>
      <c r="AE145" s="12">
        <f t="shared" si="184"/>
        <v>0.35601433099132201</v>
      </c>
      <c r="AF145" s="12">
        <f t="shared" si="185"/>
        <v>6.7264086710393958</v>
      </c>
      <c r="AG145" s="12">
        <f t="shared" si="186"/>
        <v>239.17709063958046</v>
      </c>
      <c r="AH145" s="12">
        <f t="shared" si="187"/>
        <v>49.948724718783396</v>
      </c>
      <c r="AI145" s="12">
        <f t="shared" si="188"/>
        <v>0.11540660607718545</v>
      </c>
      <c r="AJ145" s="12">
        <f t="shared" si="189"/>
        <v>0</v>
      </c>
      <c r="AK145" s="12">
        <f t="shared" si="190"/>
        <v>0</v>
      </c>
      <c r="AL145" s="12">
        <f t="shared" si="190"/>
        <v>373.05252792795773</v>
      </c>
      <c r="AM145" s="6">
        <f>10*AL145/1000</f>
        <v>3.7305252792795773</v>
      </c>
      <c r="AN145" s="6">
        <f>5*AL145/1000</f>
        <v>1.8652626396397887</v>
      </c>
    </row>
    <row r="146" spans="1:41" ht="15.5" x14ac:dyDescent="0.35">
      <c r="A146" s="5" t="s">
        <v>178</v>
      </c>
      <c r="E146" s="16">
        <f>-E145/E143</f>
        <v>-0.6550122663496446</v>
      </c>
      <c r="G146" s="16">
        <f>-G145/G143</f>
        <v>-0.28548754726547571</v>
      </c>
      <c r="I146" s="16">
        <f>-I145/I143</f>
        <v>-0.43842004216657232</v>
      </c>
      <c r="K146" s="16">
        <f>-K145/K143</f>
        <v>-0.5465776888935393</v>
      </c>
      <c r="M146" s="16">
        <f>-M145/M143</f>
        <v>-0.47836303428543686</v>
      </c>
      <c r="O146" s="16">
        <f>-O145/O143</f>
        <v>-0.41708110654481356</v>
      </c>
      <c r="Q146" s="16">
        <f>-Q145/Q143</f>
        <v>-0.67107930656966752</v>
      </c>
      <c r="S146" s="16">
        <f>-S145/S143</f>
        <v>-0.13086875053982266</v>
      </c>
      <c r="U146" s="16" t="e">
        <f>-U145/U143</f>
        <v>#DIV/0!</v>
      </c>
      <c r="W146" s="16"/>
      <c r="X146" s="16">
        <f>-X145/X143</f>
        <v>-0.46964541915959246</v>
      </c>
      <c r="AA146" s="5" t="s">
        <v>24</v>
      </c>
      <c r="AB146" s="33">
        <f t="shared" si="181"/>
        <v>-0.6550122663496446</v>
      </c>
      <c r="AC146" s="33">
        <f t="shared" si="182"/>
        <v>-0.28548754726547571</v>
      </c>
      <c r="AD146" s="33">
        <f t="shared" si="183"/>
        <v>-0.43842004216657232</v>
      </c>
      <c r="AE146" s="33">
        <f t="shared" si="184"/>
        <v>-0.5465776888935393</v>
      </c>
      <c r="AF146" s="33">
        <f t="shared" si="185"/>
        <v>-0.47836303428543686</v>
      </c>
      <c r="AG146" s="33">
        <f t="shared" si="186"/>
        <v>-0.41708110654481356</v>
      </c>
      <c r="AH146" s="33">
        <f t="shared" si="187"/>
        <v>-0.67107930656966752</v>
      </c>
      <c r="AI146" s="33">
        <f t="shared" si="188"/>
        <v>-0.13086875053982266</v>
      </c>
      <c r="AJ146" s="12">
        <f>+V146</f>
        <v>0</v>
      </c>
      <c r="AK146" s="12">
        <f t="shared" ref="AK146" si="192">+W146</f>
        <v>0</v>
      </c>
      <c r="AL146" s="33">
        <f>+X146</f>
        <v>-0.46964541915959246</v>
      </c>
      <c r="AM146" s="6"/>
      <c r="AN146" s="6"/>
    </row>
    <row r="147" spans="1:41" ht="15.5" x14ac:dyDescent="0.35">
      <c r="AB147" s="5"/>
      <c r="AM147" s="2">
        <f>+AM135+AM145</f>
        <v>10.740035133814775</v>
      </c>
      <c r="AN147" s="2">
        <f>+AN135+AN145</f>
        <v>5.3700175669073875</v>
      </c>
      <c r="AO147" s="2">
        <f>+AM147-AN147</f>
        <v>5.3700175669073875</v>
      </c>
    </row>
    <row r="148" spans="1:41" ht="15.5" x14ac:dyDescent="0.35">
      <c r="E148" s="4" t="s">
        <v>72</v>
      </c>
      <c r="F148" s="4"/>
      <c r="G148" s="4" t="s">
        <v>73</v>
      </c>
      <c r="H148" s="4"/>
      <c r="I148" s="4" t="s">
        <v>80</v>
      </c>
      <c r="J148" s="4"/>
      <c r="K148" s="4" t="s">
        <v>75</v>
      </c>
      <c r="L148" s="4"/>
      <c r="M148" s="4" t="s">
        <v>76</v>
      </c>
      <c r="N148" s="4"/>
      <c r="O148" s="4" t="s">
        <v>77</v>
      </c>
      <c r="P148" s="4"/>
      <c r="Q148" s="4" t="s">
        <v>78</v>
      </c>
      <c r="R148" s="4"/>
      <c r="S148" s="4" t="s">
        <v>79</v>
      </c>
      <c r="T148" s="4"/>
      <c r="U148" s="4" t="s">
        <v>81</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51</v>
      </c>
      <c r="AN148" s="4" t="s">
        <v>52</v>
      </c>
    </row>
    <row r="149" spans="1:41" ht="15.5" x14ac:dyDescent="0.35">
      <c r="A149" t="s">
        <v>25</v>
      </c>
      <c r="E149" s="6">
        <f>+E54</f>
        <v>7.4844112424965274</v>
      </c>
      <c r="F149" s="6"/>
      <c r="G149" s="6">
        <f>+G54</f>
        <v>6.5313972072696842</v>
      </c>
      <c r="H149" s="6"/>
      <c r="I149" s="6">
        <f>+I54</f>
        <v>0.98267343634970694</v>
      </c>
      <c r="J149" s="6"/>
      <c r="K149" s="6">
        <f>+K54</f>
        <v>2.5886598340637907E-2</v>
      </c>
      <c r="L149" s="6"/>
      <c r="M149" s="6">
        <f>+M54</f>
        <v>1.8394560452149782</v>
      </c>
      <c r="N149" s="6"/>
      <c r="O149" s="6">
        <f>+O54</f>
        <v>37.555112216049153</v>
      </c>
      <c r="P149" s="6"/>
      <c r="Q149" s="6">
        <f>+Q54</f>
        <v>8.0093994412236817</v>
      </c>
      <c r="R149" s="6"/>
      <c r="S149" s="6">
        <f>+S54</f>
        <v>0.62075111976201969</v>
      </c>
      <c r="T149" s="6"/>
      <c r="U149" s="6">
        <f>+U54</f>
        <v>4.6181737450710541E-3</v>
      </c>
      <c r="V149" s="6"/>
      <c r="W149" s="6">
        <f>+W54</f>
        <v>1.7696197143030941</v>
      </c>
      <c r="X149" s="6">
        <f>+X54</f>
        <v>64.823325194754545</v>
      </c>
      <c r="AA149" t="s">
        <v>25</v>
      </c>
      <c r="AB149" s="12">
        <f>+E149</f>
        <v>7.4844112424965274</v>
      </c>
      <c r="AC149" s="12">
        <f>+G149</f>
        <v>6.5313972072696842</v>
      </c>
      <c r="AD149" s="12">
        <f>+I149</f>
        <v>0.98267343634970694</v>
      </c>
      <c r="AE149" s="12">
        <f>+K149</f>
        <v>2.5886598340637907E-2</v>
      </c>
      <c r="AF149" s="12">
        <f>+M149</f>
        <v>1.8394560452149782</v>
      </c>
      <c r="AG149" s="12">
        <f>+O149</f>
        <v>37.555112216049153</v>
      </c>
      <c r="AH149" s="12">
        <f>+Q149</f>
        <v>8.0093994412236817</v>
      </c>
      <c r="AI149" s="12">
        <f>+S149</f>
        <v>0.62075111976201969</v>
      </c>
      <c r="AJ149" s="12">
        <f>+U149</f>
        <v>4.6181737450710541E-3</v>
      </c>
      <c r="AK149" s="12">
        <f>+W149</f>
        <v>1.7696197143030941</v>
      </c>
      <c r="AL149" s="12">
        <f>+X149</f>
        <v>64.823325194754545</v>
      </c>
      <c r="AM149" s="2">
        <f>+AL149</f>
        <v>64.823325194754545</v>
      </c>
      <c r="AN149" s="3">
        <f>+AL149</f>
        <v>64.823325194754545</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5.2765318625725017</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5.2638745296376088</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0.92229126350463075</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2.0692616858765583E-2</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1.2488866559992196</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28.364681762919204</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5.7116789274071484</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0.58893931842920488</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4.6181737450710541E-3</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1.6302057196784048</v>
      </c>
      <c r="X150" s="2">
        <f>0.001*($C73*X73+$C74*X74+$C75*X75+$C76*X76+$C79*X79+$C80*X80+$C81*X81+$C82*X82+$C83*X83+$C84*X84+$C88*X88+$C89*X89+$C92*X92+$C93*X93+$C94*X94+$C95*X95+$C96*X96+$C97*X97+$C101*X101+$C102*X102+$C106*X106+$C107*X107+$C108*X108+$C109*X109+$C110*X110+$C111*X111+$C112*X112+$C113*X113+$N$2*($C117*X117+$C118*X118+$C121*X121+$C122*X122+$C123*X123+$C124*X124+$C125*X125+$C126*X126))</f>
        <v>49.032400830751762</v>
      </c>
      <c r="AA150" t="s">
        <v>26</v>
      </c>
      <c r="AB150" s="12">
        <f t="shared" ref="AB150:AB152" si="193">+E150</f>
        <v>5.2765318625725017</v>
      </c>
      <c r="AC150" s="12">
        <f t="shared" ref="AC150:AC152" si="194">+G150</f>
        <v>5.2638745296376088</v>
      </c>
      <c r="AD150" s="12">
        <f t="shared" ref="AD150:AD152" si="195">+I150</f>
        <v>0.92229126350463075</v>
      </c>
      <c r="AE150" s="12">
        <f t="shared" ref="AE150:AE152" si="196">+K150</f>
        <v>2.0692616858765583E-2</v>
      </c>
      <c r="AF150" s="12">
        <f t="shared" ref="AF150:AF152" si="197">+M150</f>
        <v>1.2488866559992196</v>
      </c>
      <c r="AG150" s="12">
        <f t="shared" ref="AG150:AG152" si="198">+O150</f>
        <v>28.364681762919204</v>
      </c>
      <c r="AH150" s="12">
        <f t="shared" ref="AH150:AH152" si="199">+Q150</f>
        <v>5.7116789274071484</v>
      </c>
      <c r="AI150" s="12">
        <f t="shared" ref="AI150:AI152" si="200">+S150</f>
        <v>0.58893931842920488</v>
      </c>
      <c r="AJ150" s="12">
        <f t="shared" ref="AJ150:AJ152" si="201">+U150</f>
        <v>4.6181737450710541E-3</v>
      </c>
      <c r="AK150" s="12">
        <f t="shared" ref="AK150:AK152" si="202">+W150</f>
        <v>1.6302057196784048</v>
      </c>
      <c r="AL150" s="12">
        <f t="shared" ref="AL150:AL152" si="203">+X150</f>
        <v>49.032400830751762</v>
      </c>
      <c r="AM150" s="2">
        <f>+AL150+AO147</f>
        <v>54.402418397659147</v>
      </c>
      <c r="AN150" s="2">
        <f>+AL150+AM147</f>
        <v>59.77243596456654</v>
      </c>
    </row>
    <row r="151" spans="1:41" ht="15.5" x14ac:dyDescent="0.35">
      <c r="A151" t="s">
        <v>35</v>
      </c>
      <c r="E151" s="2">
        <f>+E150-E149</f>
        <v>-2.2078793799240257</v>
      </c>
      <c r="F151" s="2"/>
      <c r="G151" s="2">
        <f t="shared" ref="G151:W151" si="204">+G150-G149</f>
        <v>-1.2675226776320754</v>
      </c>
      <c r="H151" s="2"/>
      <c r="I151" s="2">
        <f t="shared" ref="I151" si="205">+I150-I149</f>
        <v>-6.0382172845076187E-2</v>
      </c>
      <c r="J151" s="2"/>
      <c r="K151" s="2">
        <f t="shared" ref="K151" si="206">+K150-K149</f>
        <v>-5.1939814818723236E-3</v>
      </c>
      <c r="L151" s="2"/>
      <c r="M151" s="2">
        <f t="shared" si="204"/>
        <v>-0.59056938921575863</v>
      </c>
      <c r="N151" s="2"/>
      <c r="O151" s="2">
        <f t="shared" si="204"/>
        <v>-9.1904304531299488</v>
      </c>
      <c r="P151" s="2"/>
      <c r="Q151" s="2">
        <f t="shared" si="204"/>
        <v>-2.2977205138165333</v>
      </c>
      <c r="R151" s="2"/>
      <c r="S151" s="2">
        <f t="shared" si="204"/>
        <v>-3.1811801332814804E-2</v>
      </c>
      <c r="T151" s="2"/>
      <c r="U151" s="2">
        <f t="shared" si="204"/>
        <v>0</v>
      </c>
      <c r="V151" s="2"/>
      <c r="W151" s="2">
        <f t="shared" si="204"/>
        <v>-0.13941399462468929</v>
      </c>
      <c r="X151" s="3">
        <f>SUM(E151:W151)</f>
        <v>-15.790924364002795</v>
      </c>
      <c r="AA151" t="s">
        <v>27</v>
      </c>
      <c r="AB151" s="12">
        <f t="shared" si="193"/>
        <v>-2.2078793799240257</v>
      </c>
      <c r="AC151" s="12">
        <f t="shared" si="194"/>
        <v>-1.2675226776320754</v>
      </c>
      <c r="AD151" s="12">
        <f t="shared" si="195"/>
        <v>-6.0382172845076187E-2</v>
      </c>
      <c r="AE151" s="12">
        <f t="shared" si="196"/>
        <v>-5.1939814818723236E-3</v>
      </c>
      <c r="AF151" s="12">
        <f t="shared" si="197"/>
        <v>-0.59056938921575863</v>
      </c>
      <c r="AG151" s="12">
        <f t="shared" si="198"/>
        <v>-9.1904304531299488</v>
      </c>
      <c r="AH151" s="12">
        <f t="shared" si="199"/>
        <v>-2.2977205138165333</v>
      </c>
      <c r="AI151" s="12">
        <f t="shared" si="200"/>
        <v>-3.1811801332814804E-2</v>
      </c>
      <c r="AJ151" s="12">
        <f t="shared" si="201"/>
        <v>0</v>
      </c>
      <c r="AK151" s="12">
        <f t="shared" si="202"/>
        <v>-0.13941399462468929</v>
      </c>
      <c r="AL151" s="12">
        <f t="shared" si="203"/>
        <v>-15.790924364002795</v>
      </c>
      <c r="AM151" s="2">
        <f>+AM150-AM149</f>
        <v>-10.420906797095398</v>
      </c>
      <c r="AN151" s="2">
        <f>+AN150-AN149</f>
        <v>-5.0508892301880053</v>
      </c>
    </row>
    <row r="152" spans="1:41" ht="15.5" x14ac:dyDescent="0.35">
      <c r="A152" t="s">
        <v>28</v>
      </c>
      <c r="E152" s="2">
        <f>100*E151/E149</f>
        <v>-29.499706902630827</v>
      </c>
      <c r="F152" s="2"/>
      <c r="G152" s="2">
        <f>100*G151/G149</f>
        <v>-19.406608378086027</v>
      </c>
      <c r="H152" s="2"/>
      <c r="I152" s="2">
        <f>100*I151/I149</f>
        <v>-6.1446835348857238</v>
      </c>
      <c r="J152" s="2"/>
      <c r="K152" s="2">
        <f>100*K151/K149</f>
        <v>-20.064364631943882</v>
      </c>
      <c r="L152" s="2"/>
      <c r="M152" s="2">
        <f>100*M151/M149</f>
        <v>-32.10565377476788</v>
      </c>
      <c r="N152" s="2"/>
      <c r="O152" s="2">
        <f>100*O151/O149</f>
        <v>-24.471849265843556</v>
      </c>
      <c r="P152" s="2"/>
      <c r="Q152" s="2">
        <f>100*Q151/Q149</f>
        <v>-28.687800261157733</v>
      </c>
      <c r="R152" s="2"/>
      <c r="S152" s="2">
        <f>100*S151/S149</f>
        <v>-5.1247271764907403</v>
      </c>
      <c r="T152" s="2"/>
      <c r="U152" s="2">
        <f>100*U151/U149</f>
        <v>0</v>
      </c>
      <c r="V152" s="2"/>
      <c r="W152" s="2">
        <f>100*W151/W149</f>
        <v>-7.8781895057940661</v>
      </c>
      <c r="X152" s="2">
        <f t="shared" ref="X152" si="207">100*X151/X149</f>
        <v>-24.359941913748948</v>
      </c>
      <c r="AA152" t="s">
        <v>28</v>
      </c>
      <c r="AB152" s="6">
        <f t="shared" si="193"/>
        <v>-29.499706902630827</v>
      </c>
      <c r="AC152" s="6">
        <f t="shared" si="194"/>
        <v>-19.406608378086027</v>
      </c>
      <c r="AD152" s="6">
        <f t="shared" si="195"/>
        <v>-6.1446835348857238</v>
      </c>
      <c r="AE152" s="6">
        <f t="shared" si="196"/>
        <v>-20.064364631943882</v>
      </c>
      <c r="AF152" s="6">
        <f t="shared" si="197"/>
        <v>-32.10565377476788</v>
      </c>
      <c r="AG152" s="6">
        <f t="shared" si="198"/>
        <v>-24.471849265843556</v>
      </c>
      <c r="AH152" s="6">
        <f t="shared" si="199"/>
        <v>-28.687800261157733</v>
      </c>
      <c r="AI152" s="6">
        <f t="shared" si="200"/>
        <v>-5.1247271764907403</v>
      </c>
      <c r="AJ152" s="6">
        <f t="shared" si="201"/>
        <v>0</v>
      </c>
      <c r="AK152" s="6">
        <f t="shared" si="202"/>
        <v>-7.8781895057940661</v>
      </c>
      <c r="AL152" s="6">
        <f t="shared" si="203"/>
        <v>-24.359941913748948</v>
      </c>
      <c r="AM152" s="2">
        <f>100*AM151/AM149</f>
        <v>-16.075859678266937</v>
      </c>
      <c r="AN152" s="2">
        <f>100*AN151/AN149</f>
        <v>-7.7917774427849302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AB57B-62A9-4BFB-8FC8-DE1505E80EC7}">
  <dimension ref="B3:U93"/>
  <sheetViews>
    <sheetView topLeftCell="A48" zoomScale="40" zoomScaleNormal="40" workbookViewId="0">
      <selection activeCell="O50" sqref="O50"/>
    </sheetView>
  </sheetViews>
  <sheetFormatPr defaultRowHeight="14.5" x14ac:dyDescent="0.35"/>
  <cols>
    <col min="2" max="2" width="20.36328125" customWidth="1"/>
    <col min="3" max="3" width="24" customWidth="1"/>
    <col min="4" max="4" width="22.81640625" customWidth="1"/>
    <col min="5" max="5" width="21.453125" customWidth="1"/>
    <col min="6" max="6" width="23.08984375" customWidth="1"/>
    <col min="7" max="7" width="14.6328125" customWidth="1"/>
    <col min="15" max="15" width="24.7265625" customWidth="1"/>
    <col min="16" max="16" width="16.26953125" customWidth="1"/>
    <col min="17" max="17" width="16.1796875" customWidth="1"/>
  </cols>
  <sheetData>
    <row r="3" spans="2:16" ht="64" x14ac:dyDescent="0.35">
      <c r="B3" s="44"/>
      <c r="C3" s="44">
        <v>2022</v>
      </c>
      <c r="D3" s="44">
        <v>2050</v>
      </c>
      <c r="E3" s="44" t="s">
        <v>283</v>
      </c>
      <c r="F3" s="44" t="s">
        <v>256</v>
      </c>
      <c r="G3" s="45" t="s">
        <v>258</v>
      </c>
      <c r="H3" s="45" t="s">
        <v>261</v>
      </c>
      <c r="I3" s="45" t="s">
        <v>259</v>
      </c>
      <c r="J3" s="45" t="s">
        <v>262</v>
      </c>
      <c r="K3" s="45" t="s">
        <v>263</v>
      </c>
      <c r="L3" s="45" t="s">
        <v>264</v>
      </c>
      <c r="P3" t="str">
        <f>+E3</f>
        <v>khk-päästöjen muutos 2022-2050</v>
      </c>
    </row>
    <row r="4" spans="2:16" ht="16" x14ac:dyDescent="0.35">
      <c r="B4" s="44" t="s">
        <v>37</v>
      </c>
      <c r="C4" s="46">
        <f>+Koko_maa!M483</f>
        <v>64.823325194754545</v>
      </c>
      <c r="D4" s="46">
        <f>+Koko_maa!M484</f>
        <v>49.032400830751762</v>
      </c>
      <c r="E4" s="46">
        <f>+Koko_maa!M485</f>
        <v>-15.790924364002795</v>
      </c>
      <c r="F4" s="48">
        <f>100*E4/C4</f>
        <v>-24.359941913748948</v>
      </c>
      <c r="G4" s="2">
        <f>+Koko_maa!N484</f>
        <v>54.402418397659147</v>
      </c>
      <c r="H4" s="2">
        <f>+Koko_maa!N485</f>
        <v>-10.420906797095398</v>
      </c>
      <c r="I4" s="49">
        <f>100*H4/C4</f>
        <v>-16.075859678266937</v>
      </c>
      <c r="J4" s="2">
        <f>+Koko_maa!O484</f>
        <v>59.77243596456654</v>
      </c>
      <c r="K4" s="2">
        <f>+Koko_maa!O485</f>
        <v>-5.0508892301880053</v>
      </c>
      <c r="L4" s="49">
        <f>100*K4/C4</f>
        <v>-7.7917774427849302</v>
      </c>
      <c r="O4" t="str">
        <f>+B4</f>
        <v>Uusimaa</v>
      </c>
    </row>
    <row r="5" spans="2:16" ht="32" x14ac:dyDescent="0.35">
      <c r="B5" s="44" t="s">
        <v>41</v>
      </c>
      <c r="C5" s="46">
        <f>+Koko_maa!M294</f>
        <v>129.17748941855427</v>
      </c>
      <c r="D5" s="46">
        <f>+Koko_maa!M295</f>
        <v>92.909419615839411</v>
      </c>
      <c r="E5" s="46">
        <f>+Koko_maa!M296</f>
        <v>-36.268069802714841</v>
      </c>
      <c r="F5" s="48">
        <f t="shared" ref="F5:F22" si="0">100*E5/C5</f>
        <v>-28.07615317959997</v>
      </c>
      <c r="G5" s="2">
        <f>+Koko_maa!N295</f>
        <v>106.462570596777</v>
      </c>
      <c r="H5" s="2">
        <f>+Koko_maa!N296</f>
        <v>-22.714918821777275</v>
      </c>
      <c r="I5" s="49">
        <f t="shared" ref="I5:I22" si="1">100*H5/C5</f>
        <v>-17.584270234713696</v>
      </c>
      <c r="J5" s="2">
        <f>+Koko_maa!O295</f>
        <v>120.01572157771457</v>
      </c>
      <c r="K5" s="2">
        <f>+Koko_maa!O296</f>
        <v>-9.1617678408397012</v>
      </c>
      <c r="L5" s="49">
        <f t="shared" ref="L5:L22" si="2">100*K5/C5</f>
        <v>-7.0923872898274185</v>
      </c>
      <c r="O5" t="str">
        <f t="shared" ref="O5:O22" si="3">+B5</f>
        <v>Varsinais-Suomi</v>
      </c>
    </row>
    <row r="6" spans="2:16" ht="32" x14ac:dyDescent="0.35">
      <c r="B6" s="44" t="s">
        <v>42</v>
      </c>
      <c r="C6" s="46">
        <f>+Koko_maa!M321</f>
        <v>398.53230299742029</v>
      </c>
      <c r="D6" s="46">
        <f>+Koko_maa!M322</f>
        <v>262.90122651349856</v>
      </c>
      <c r="E6" s="46">
        <f>+Koko_maa!M323</f>
        <v>-135.63107648392173</v>
      </c>
      <c r="F6" s="48">
        <f t="shared" si="0"/>
        <v>-34.032643141803156</v>
      </c>
      <c r="G6" s="2">
        <f>+Koko_maa!N322</f>
        <v>299.2211011775446</v>
      </c>
      <c r="H6" s="2">
        <f>+Koko_maa!N323</f>
        <v>-99.311201819875691</v>
      </c>
      <c r="I6" s="49">
        <f t="shared" si="1"/>
        <v>-24.919235171889827</v>
      </c>
      <c r="J6" s="2">
        <f>+Koko_maa!O322</f>
        <v>335.54097584159058</v>
      </c>
      <c r="K6" s="2">
        <f>+Koko_maa!O323</f>
        <v>-62.991327155829708</v>
      </c>
      <c r="L6" s="49">
        <f t="shared" si="2"/>
        <v>-15.805827201976513</v>
      </c>
      <c r="O6" t="str">
        <f t="shared" si="3"/>
        <v>Satakunta</v>
      </c>
    </row>
    <row r="7" spans="2:16" ht="16" x14ac:dyDescent="0.35">
      <c r="B7" s="44" t="s">
        <v>38</v>
      </c>
      <c r="C7" s="46">
        <f>+Koko_maa!M213</f>
        <v>129.76484845156827</v>
      </c>
      <c r="D7" s="46">
        <f>+Koko_maa!M214</f>
        <v>95.319244313750005</v>
      </c>
      <c r="E7" s="46">
        <f>+Koko_maa!M215</f>
        <v>-34.445604137818236</v>
      </c>
      <c r="F7" s="48">
        <f t="shared" si="0"/>
        <v>-26.544634042919768</v>
      </c>
      <c r="G7" s="2">
        <f>+Koko_maa!N214</f>
        <v>107.70919875211175</v>
      </c>
      <c r="H7" s="2">
        <f>+Koko_maa!N215</f>
        <v>-22.055649699456524</v>
      </c>
      <c r="I7" s="49">
        <f t="shared" si="1"/>
        <v>-16.996628873410419</v>
      </c>
      <c r="J7" s="2">
        <f>+Koko_maa!O214</f>
        <v>120.09915319047349</v>
      </c>
      <c r="K7" s="2">
        <f>+Koko_maa!O215</f>
        <v>-9.6656952610947826</v>
      </c>
      <c r="L7" s="49">
        <f t="shared" si="2"/>
        <v>-7.4486237039010454</v>
      </c>
      <c r="O7" t="str">
        <f t="shared" si="3"/>
        <v>Kanta-Häme</v>
      </c>
    </row>
    <row r="8" spans="2:16" ht="32" x14ac:dyDescent="0.35">
      <c r="B8" s="44" t="s">
        <v>40</v>
      </c>
      <c r="C8" s="46">
        <f>+Koko_maa!M267</f>
        <v>206.1551687935299</v>
      </c>
      <c r="D8" s="46">
        <f>+Koko_maa!M268</f>
        <v>149.73401378480008</v>
      </c>
      <c r="E8" s="46">
        <f>+Koko_maa!M269</f>
        <v>-56.421155008729876</v>
      </c>
      <c r="F8" s="48">
        <f t="shared" si="0"/>
        <v>-27.368295123969084</v>
      </c>
      <c r="G8" s="2">
        <f>+Koko_maa!N268</f>
        <v>164.568954578746</v>
      </c>
      <c r="H8" s="2">
        <f>+Koko_maa!N269</f>
        <v>-41.586214214783894</v>
      </c>
      <c r="I8" s="49">
        <f t="shared" si="1"/>
        <v>-20.172287921838933</v>
      </c>
      <c r="J8" s="2">
        <f>+Koko_maa!O268</f>
        <v>179.40389537269192</v>
      </c>
      <c r="K8" s="2">
        <f>+Koko_maa!O269</f>
        <v>-26.751273420837975</v>
      </c>
      <c r="L8" s="49">
        <f t="shared" si="2"/>
        <v>-12.976280719708811</v>
      </c>
      <c r="O8" t="str">
        <f t="shared" si="3"/>
        <v>Pirkanmaa</v>
      </c>
    </row>
    <row r="9" spans="2:16" ht="16" x14ac:dyDescent="0.35">
      <c r="B9" s="44" t="s">
        <v>39</v>
      </c>
      <c r="C9" s="46">
        <f>+Koko_maa!M240</f>
        <v>61.709938409948968</v>
      </c>
      <c r="D9" s="46">
        <f>+Koko_maa!M241</f>
        <v>45.396186813912422</v>
      </c>
      <c r="E9" s="46">
        <f>+Koko_maa!M242</f>
        <v>-16.313751596036543</v>
      </c>
      <c r="F9" s="48">
        <f t="shared" si="0"/>
        <v>-26.43618194473261</v>
      </c>
      <c r="G9" s="2">
        <f>+Koko_maa!N241</f>
        <v>51.174406830986065</v>
      </c>
      <c r="H9" s="2">
        <f>+Koko_maa!N242</f>
        <v>-10.535531578962903</v>
      </c>
      <c r="I9" s="49">
        <f t="shared" si="1"/>
        <v>-17.072665846745277</v>
      </c>
      <c r="J9" s="2">
        <f>+Koko_maa!O241</f>
        <v>56.952626848059708</v>
      </c>
      <c r="K9" s="2">
        <f>+Koko_maa!O242</f>
        <v>-4.7573115618892601</v>
      </c>
      <c r="L9" s="49">
        <f t="shared" si="2"/>
        <v>-7.7091497487579392</v>
      </c>
      <c r="O9" t="str">
        <f t="shared" si="3"/>
        <v>Päijät-Häme</v>
      </c>
    </row>
    <row r="10" spans="2:16" ht="32" x14ac:dyDescent="0.35">
      <c r="B10" s="44" t="s">
        <v>48</v>
      </c>
      <c r="C10" s="46">
        <f>+Koko_maa!M186</f>
        <v>44.465283368684041</v>
      </c>
      <c r="D10" s="46">
        <f>+Koko_maa!M187</f>
        <v>32.216180288083216</v>
      </c>
      <c r="E10" s="46">
        <f>+Koko_maa!M188</f>
        <v>-12.249103080600829</v>
      </c>
      <c r="F10" s="48">
        <f t="shared" si="0"/>
        <v>-27.547565544646034</v>
      </c>
      <c r="G10" s="2">
        <f>+Koko_maa!N187</f>
        <v>35.478281428625507</v>
      </c>
      <c r="H10" s="2">
        <f>+Koko_maa!N188</f>
        <v>-8.9870019400585335</v>
      </c>
      <c r="I10" s="49">
        <f t="shared" si="1"/>
        <v>-20.211277786183835</v>
      </c>
      <c r="J10" s="2">
        <f>+Koko_maa!O187</f>
        <v>38.740382569167792</v>
      </c>
      <c r="K10" s="2">
        <f>+Koko_maa!O188</f>
        <v>-5.7249007995162486</v>
      </c>
      <c r="L10" s="49">
        <f t="shared" si="2"/>
        <v>-12.874990027721662</v>
      </c>
      <c r="O10" t="str">
        <f t="shared" si="3"/>
        <v>Kymenlaakso</v>
      </c>
    </row>
    <row r="11" spans="2:16" ht="16" x14ac:dyDescent="0.35">
      <c r="B11" s="44" t="s">
        <v>31</v>
      </c>
      <c r="C11" s="46">
        <f>+Koko_maa!M159</f>
        <v>122.0403581871754</v>
      </c>
      <c r="D11" s="46">
        <f>+Koko_maa!M160</f>
        <v>88.284924311209835</v>
      </c>
      <c r="E11" s="46">
        <f>+Koko_maa!M161</f>
        <v>-33.755433875965551</v>
      </c>
      <c r="F11" s="48">
        <f t="shared" si="0"/>
        <v>-27.659238613667668</v>
      </c>
      <c r="G11" s="2">
        <f>+Koko_maa!N160</f>
        <v>97.776512965040155</v>
      </c>
      <c r="H11" s="2">
        <f>+Koko_maa!N161</f>
        <v>-24.263845222135245</v>
      </c>
      <c r="I11" s="49">
        <f t="shared" si="1"/>
        <v>-19.88182072107767</v>
      </c>
      <c r="J11" s="2">
        <f>+Koko_maa!O160</f>
        <v>107.26810161887046</v>
      </c>
      <c r="K11" s="2">
        <f>+Koko_maa!O161</f>
        <v>-14.77225656830494</v>
      </c>
      <c r="L11" s="49">
        <f t="shared" si="2"/>
        <v>-12.104402828487668</v>
      </c>
      <c r="O11" t="str">
        <f t="shared" si="3"/>
        <v>Etelä-Karjala</v>
      </c>
    </row>
    <row r="12" spans="2:16" ht="16" x14ac:dyDescent="0.35">
      <c r="B12" s="44" t="s">
        <v>46</v>
      </c>
      <c r="C12" s="46">
        <f>+Koko_maa!M402</f>
        <v>171.02079033341252</v>
      </c>
      <c r="D12" s="46">
        <f>+Koko_maa!M403</f>
        <v>128.56385688991296</v>
      </c>
      <c r="E12" s="46">
        <f>+Koko_maa!M404</f>
        <v>-42.456933443499629</v>
      </c>
      <c r="F12" s="48">
        <f t="shared" si="0"/>
        <v>-24.825597730385866</v>
      </c>
      <c r="G12" s="2">
        <f>+Koko_maa!N403</f>
        <v>137.15803042907177</v>
      </c>
      <c r="H12" s="2">
        <f>+Koko_maa!N404</f>
        <v>-33.862759904340749</v>
      </c>
      <c r="I12" s="49">
        <f t="shared" si="1"/>
        <v>-19.80037622228491</v>
      </c>
      <c r="J12" s="2">
        <f>+Koko_maa!O403</f>
        <v>145.75220396823056</v>
      </c>
      <c r="K12" s="2">
        <f>+Koko_maa!O404</f>
        <v>-25.26858636518196</v>
      </c>
      <c r="L12" s="49">
        <f t="shared" si="2"/>
        <v>-14.775154714184014</v>
      </c>
      <c r="O12" t="str">
        <f t="shared" si="3"/>
        <v>Etelä-Savo</v>
      </c>
    </row>
    <row r="13" spans="2:16" ht="32" x14ac:dyDescent="0.35">
      <c r="B13" s="44" t="s">
        <v>45</v>
      </c>
      <c r="C13" s="46">
        <f>+Koko_maa!M429</f>
        <v>523.0337587699737</v>
      </c>
      <c r="D13" s="46">
        <f>+Koko_maa!M430</f>
        <v>384.87299799834426</v>
      </c>
      <c r="E13" s="46">
        <f>+Koko_maa!M431</f>
        <v>-138.16076077162947</v>
      </c>
      <c r="F13" s="48">
        <f t="shared" si="0"/>
        <v>-26.415266405851927</v>
      </c>
      <c r="G13" s="2">
        <f>+Koko_maa!N430</f>
        <v>409.36044735695441</v>
      </c>
      <c r="H13" s="2">
        <f>+Koko_maa!N431</f>
        <v>-113.67331141301929</v>
      </c>
      <c r="I13" s="49">
        <f t="shared" si="1"/>
        <v>-21.733455920770108</v>
      </c>
      <c r="J13" s="2">
        <f>+Koko_maa!O430</f>
        <v>433.84789671556462</v>
      </c>
      <c r="K13" s="2">
        <f>+Koko_maa!O431</f>
        <v>-89.185862054409085</v>
      </c>
      <c r="L13" s="49">
        <f t="shared" si="2"/>
        <v>-17.051645435688283</v>
      </c>
      <c r="O13" t="str">
        <f t="shared" si="3"/>
        <v>Pohjois-Savo</v>
      </c>
    </row>
    <row r="14" spans="2:16" ht="32" x14ac:dyDescent="0.35">
      <c r="B14" s="44" t="s">
        <v>255</v>
      </c>
      <c r="C14" s="46">
        <f>+Koko_maa!M132</f>
        <v>435.77219421539633</v>
      </c>
      <c r="D14" s="46">
        <f>+Koko_maa!M133</f>
        <v>319.42527446782344</v>
      </c>
      <c r="E14" s="46">
        <f>+Koko_maa!M134</f>
        <v>-116.34691974757294</v>
      </c>
      <c r="F14" s="48">
        <f t="shared" si="0"/>
        <v>-26.699023318147791</v>
      </c>
      <c r="G14" s="2">
        <f>+Koko_maa!N133</f>
        <v>333.20217334940605</v>
      </c>
      <c r="H14" s="2">
        <f>+Koko_maa!N134</f>
        <v>-102.57002086599027</v>
      </c>
      <c r="I14" s="49">
        <f t="shared" si="1"/>
        <v>-23.537532276621413</v>
      </c>
      <c r="J14" s="2">
        <f>+Koko_maa!O133</f>
        <v>346.97907223098861</v>
      </c>
      <c r="K14" s="2">
        <f>+Koko_maa!O134</f>
        <v>-88.793121984407719</v>
      </c>
      <c r="L14" s="49">
        <f t="shared" si="2"/>
        <v>-20.376041235095066</v>
      </c>
      <c r="O14" t="str">
        <f t="shared" si="3"/>
        <v>Pohjois-Karjala</v>
      </c>
    </row>
    <row r="15" spans="2:16" ht="32" x14ac:dyDescent="0.35">
      <c r="B15" s="44" t="s">
        <v>44</v>
      </c>
      <c r="C15" s="46">
        <f>+Koko_maa!M375</f>
        <v>260.99407033317539</v>
      </c>
      <c r="D15" s="46">
        <f>+Koko_maa!M376</f>
        <v>197.92330846916968</v>
      </c>
      <c r="E15" s="46">
        <f>+Koko_maa!M377</f>
        <v>-63.070761864005661</v>
      </c>
      <c r="F15" s="48">
        <f t="shared" si="0"/>
        <v>-24.165591878578642</v>
      </c>
      <c r="G15" s="2">
        <f>+Koko_maa!N376</f>
        <v>209.27003178078684</v>
      </c>
      <c r="H15" s="2">
        <f>+Koko_maa!N377</f>
        <v>-51.724038552388549</v>
      </c>
      <c r="I15" s="49">
        <f t="shared" si="1"/>
        <v>-19.818089539873281</v>
      </c>
      <c r="J15" s="2">
        <f>+Koko_maa!O376</f>
        <v>220.61675509240399</v>
      </c>
      <c r="K15" s="2">
        <f>+Koko_maa!O377</f>
        <v>-40.377315240771395</v>
      </c>
      <c r="L15" s="49">
        <f t="shared" si="2"/>
        <v>-15.470587201167906</v>
      </c>
      <c r="O15" t="str">
        <f t="shared" si="3"/>
        <v>Keski-Suomi</v>
      </c>
    </row>
    <row r="16" spans="2:16" ht="16" x14ac:dyDescent="0.35">
      <c r="B16" s="44" t="s">
        <v>43</v>
      </c>
      <c r="C16" s="46">
        <f>+Koko_maa!M348</f>
        <v>1131.5110431714131</v>
      </c>
      <c r="D16" s="46">
        <f>+Koko_maa!M349</f>
        <v>784.93969611149203</v>
      </c>
      <c r="E16" s="46">
        <f>+Koko_maa!M350</f>
        <v>-346.57134705992144</v>
      </c>
      <c r="F16" s="48">
        <f t="shared" si="0"/>
        <v>-30.629073322037318</v>
      </c>
      <c r="G16" s="2">
        <f>+Koko_maa!N349</f>
        <v>853.2774242692451</v>
      </c>
      <c r="H16" s="2">
        <f>+Koko_maa!N350</f>
        <v>-278.23361890216802</v>
      </c>
      <c r="I16" s="49">
        <f t="shared" si="1"/>
        <v>-24.589562831161718</v>
      </c>
      <c r="J16" s="2">
        <f>+Koko_maa!O349</f>
        <v>921.61515242699818</v>
      </c>
      <c r="K16" s="2">
        <f>+Koko_maa!O350</f>
        <v>-209.89589074441494</v>
      </c>
      <c r="L16" s="49">
        <f t="shared" si="2"/>
        <v>-18.55005234028615</v>
      </c>
      <c r="O16" t="str">
        <f t="shared" si="3"/>
        <v>Etelä-Pohjanmaa</v>
      </c>
    </row>
    <row r="17" spans="2:15" ht="32" x14ac:dyDescent="0.35">
      <c r="B17" s="44" t="s">
        <v>47</v>
      </c>
      <c r="C17" s="46">
        <f>+Koko_maa!M456</f>
        <v>340.2586453795704</v>
      </c>
      <c r="D17" s="46">
        <f>+Koko_maa!M457</f>
        <v>240.25498373153098</v>
      </c>
      <c r="E17" s="46">
        <f>+Koko_maa!M458</f>
        <v>-100.00366164803938</v>
      </c>
      <c r="F17" s="48">
        <f t="shared" si="0"/>
        <v>-29.39048368234165</v>
      </c>
      <c r="G17" s="2">
        <f>+Koko_maa!N457</f>
        <v>262.64883107030983</v>
      </c>
      <c r="H17" s="2">
        <f>+Koko_maa!N458</f>
        <v>-77.609814309260571</v>
      </c>
      <c r="I17" s="49">
        <f t="shared" si="1"/>
        <v>-22.809064622791322</v>
      </c>
      <c r="J17" s="2">
        <f>+Koko_maa!O457</f>
        <v>285.04267840908864</v>
      </c>
      <c r="K17" s="2">
        <f>+Koko_maa!O458</f>
        <v>-55.215966970481759</v>
      </c>
      <c r="L17" s="49">
        <f t="shared" si="2"/>
        <v>-16.227645563240994</v>
      </c>
      <c r="O17" t="str">
        <f t="shared" si="3"/>
        <v>Pohjanmaa</v>
      </c>
    </row>
    <row r="18" spans="2:15" ht="48" x14ac:dyDescent="0.35">
      <c r="B18" s="44" t="s">
        <v>29</v>
      </c>
      <c r="C18" s="46">
        <f>+Koko_maa!M24</f>
        <v>536.40098522653534</v>
      </c>
      <c r="D18" s="46">
        <f>+Koko_maa!M25</f>
        <v>382.93069986886132</v>
      </c>
      <c r="E18" s="46">
        <f>+Koko_maa!M26</f>
        <v>-153.4702853576741</v>
      </c>
      <c r="F18" s="48">
        <f t="shared" si="0"/>
        <v>-28.611111758651937</v>
      </c>
      <c r="G18" s="2">
        <f>+Koko_maa!N25</f>
        <v>416.96085892193338</v>
      </c>
      <c r="H18" s="2">
        <f>+Koko_maa!N26</f>
        <v>-119.44012630460196</v>
      </c>
      <c r="I18" s="49">
        <f t="shared" si="1"/>
        <v>-22.266947599687846</v>
      </c>
      <c r="J18" s="2">
        <f>+Koko_maa!O25</f>
        <v>450.99101797500549</v>
      </c>
      <c r="K18" s="2">
        <f>+Koko_maa!O26</f>
        <v>-85.409967251529849</v>
      </c>
      <c r="L18" s="49">
        <f t="shared" si="2"/>
        <v>-15.922783440723757</v>
      </c>
      <c r="O18" t="str">
        <f t="shared" si="3"/>
        <v>Keski-Pohjanmaa</v>
      </c>
    </row>
    <row r="19" spans="2:15" ht="48" x14ac:dyDescent="0.35">
      <c r="B19" s="44" t="s">
        <v>32</v>
      </c>
      <c r="C19" s="46">
        <f>+Koko_maa!M51</f>
        <v>2288.5380847689125</v>
      </c>
      <c r="D19" s="46">
        <f>+Koko_maa!M52</f>
        <v>1585.5356202443784</v>
      </c>
      <c r="E19" s="46">
        <f>+Koko_maa!M53</f>
        <v>-703.0024645245345</v>
      </c>
      <c r="F19" s="48">
        <f t="shared" si="0"/>
        <v>-30.718407930516079</v>
      </c>
      <c r="G19" s="2">
        <f>+Koko_maa!N52</f>
        <v>1690.4797940504693</v>
      </c>
      <c r="H19" s="2">
        <f>+Koko_maa!N53</f>
        <v>-598.05829071844323</v>
      </c>
      <c r="I19" s="49">
        <f t="shared" si="1"/>
        <v>-26.13276548460118</v>
      </c>
      <c r="J19" s="2">
        <f>+Koko_maa!O52</f>
        <v>1795.4239678565605</v>
      </c>
      <c r="K19" s="2">
        <f>+Koko_maa!O53</f>
        <v>-493.11411691235207</v>
      </c>
      <c r="L19" s="49">
        <f t="shared" si="2"/>
        <v>-21.547123038686276</v>
      </c>
      <c r="O19" t="str">
        <f t="shared" si="3"/>
        <v>Pohjois-Pohjanmaa</v>
      </c>
    </row>
    <row r="20" spans="2:15" ht="16" x14ac:dyDescent="0.35">
      <c r="B20" s="44" t="s">
        <v>33</v>
      </c>
      <c r="C20" s="46">
        <f>+Koko_maa!M78</f>
        <v>255.60614321307742</v>
      </c>
      <c r="D20" s="46">
        <f>+Koko_maa!M79</f>
        <v>180.56797613775964</v>
      </c>
      <c r="E20" s="46">
        <f>+Koko_maa!M80</f>
        <v>-75.038167075317773</v>
      </c>
      <c r="F20" s="48">
        <f t="shared" si="0"/>
        <v>-29.356949771259895</v>
      </c>
      <c r="G20" s="2">
        <f>+Koko_maa!N79</f>
        <v>188.79157929137489</v>
      </c>
      <c r="H20" s="2">
        <f>+Koko_maa!N80</f>
        <v>-66.814563921702529</v>
      </c>
      <c r="I20" s="49">
        <f t="shared" si="1"/>
        <v>-26.139654971439722</v>
      </c>
      <c r="J20" s="2">
        <f>+Koko_maa!O79</f>
        <v>197.01518244499013</v>
      </c>
      <c r="K20" s="2">
        <f>+Koko_maa!O80</f>
        <v>-58.590960768087285</v>
      </c>
      <c r="L20" s="49">
        <f t="shared" si="2"/>
        <v>-22.922360171619552</v>
      </c>
      <c r="O20" t="str">
        <f t="shared" si="3"/>
        <v>Kainuu</v>
      </c>
    </row>
    <row r="21" spans="2:15" ht="16" x14ac:dyDescent="0.35">
      <c r="B21" s="44" t="s">
        <v>34</v>
      </c>
      <c r="C21" s="46">
        <f>+Koko_maa!M105</f>
        <v>647.13547692717975</v>
      </c>
      <c r="D21" s="46">
        <f>+Koko_maa!M106</f>
        <v>509.45088730372595</v>
      </c>
      <c r="E21" s="46">
        <f>+Koko_maa!M107</f>
        <v>-137.66952719943103</v>
      </c>
      <c r="F21" s="48">
        <f t="shared" si="0"/>
        <v>-21.273679485651591</v>
      </c>
      <c r="G21" s="2">
        <f>+Koko_maa!N106</f>
        <v>522.49173738257468</v>
      </c>
      <c r="H21" s="2">
        <f>+Koko_maa!N107</f>
        <v>-124.64373954460507</v>
      </c>
      <c r="I21" s="49">
        <f t="shared" si="1"/>
        <v>-19.260841661232377</v>
      </c>
      <c r="J21" s="2">
        <f>+Koko_maa!O106</f>
        <v>535.53258746142342</v>
      </c>
      <c r="K21" s="2">
        <f>+Koko_maa!O107</f>
        <v>-111.60288946575633</v>
      </c>
      <c r="L21" s="49">
        <f t="shared" si="2"/>
        <v>-17.245676283378092</v>
      </c>
      <c r="O21" t="str">
        <f t="shared" si="3"/>
        <v>Lappi</v>
      </c>
    </row>
    <row r="22" spans="2:15" ht="32" x14ac:dyDescent="0.35">
      <c r="B22" s="45" t="s">
        <v>257</v>
      </c>
      <c r="C22" s="47">
        <f>SUM(C4:C21)</f>
        <v>7746.939907160282</v>
      </c>
      <c r="D22" s="47">
        <f>SUM(D4:D21)</f>
        <v>5530.2588976948437</v>
      </c>
      <c r="E22" s="47">
        <f>SUM(E4:E21)</f>
        <v>-2216.6659470414161</v>
      </c>
      <c r="F22" s="48">
        <f t="shared" si="0"/>
        <v>-28.613439288364855</v>
      </c>
      <c r="G22" s="47">
        <f>SUM(G4:G21)</f>
        <v>5940.4343526296161</v>
      </c>
      <c r="H22" s="47">
        <f>SUM(H4:H21)</f>
        <v>-1806.5055545306659</v>
      </c>
      <c r="I22" s="49">
        <f t="shared" si="1"/>
        <v>-23.318956596797182</v>
      </c>
      <c r="J22" s="47">
        <f>SUM(J4:J21)</f>
        <v>6350.6098075643895</v>
      </c>
      <c r="K22" s="47">
        <f>SUM(K4:K21)</f>
        <v>-1396.3300995958932</v>
      </c>
      <c r="L22" s="49">
        <f t="shared" si="2"/>
        <v>-18.024279474600078</v>
      </c>
      <c r="O22" t="str">
        <f t="shared" si="3"/>
        <v>Koko maa</v>
      </c>
    </row>
    <row r="26" spans="2:15" x14ac:dyDescent="0.35">
      <c r="B26">
        <v>50</v>
      </c>
    </row>
    <row r="27" spans="2:15" x14ac:dyDescent="0.35">
      <c r="C27" s="36" t="s">
        <v>283</v>
      </c>
      <c r="D27" t="s">
        <v>284</v>
      </c>
      <c r="E27" t="s">
        <v>285</v>
      </c>
      <c r="F27" t="s">
        <v>286</v>
      </c>
      <c r="G27" t="s">
        <v>287</v>
      </c>
      <c r="H27" t="s">
        <v>288</v>
      </c>
    </row>
    <row r="28" spans="2:15" x14ac:dyDescent="0.35">
      <c r="B28" t="s">
        <v>37</v>
      </c>
      <c r="C28" s="2">
        <v>-15.790924364002795</v>
      </c>
      <c r="D28" s="2">
        <v>-10.420906797095398</v>
      </c>
      <c r="E28" s="2">
        <v>-5.0508892301880053</v>
      </c>
      <c r="F28" s="2">
        <f>-$B$26*C28/1000</f>
        <v>0.7895462182001397</v>
      </c>
      <c r="G28" s="2">
        <f t="shared" ref="G28:H28" si="4">-$B$26*D28/1000</f>
        <v>0.52104533985476997</v>
      </c>
      <c r="H28" s="2">
        <f t="shared" si="4"/>
        <v>0.25254446150940024</v>
      </c>
    </row>
    <row r="29" spans="2:15" x14ac:dyDescent="0.35">
      <c r="B29" t="s">
        <v>41</v>
      </c>
      <c r="C29" s="2">
        <v>-36.268069802714841</v>
      </c>
      <c r="D29" s="2">
        <v>-22.714918821777275</v>
      </c>
      <c r="E29" s="2">
        <v>-9.1617678408397012</v>
      </c>
      <c r="F29" s="2">
        <f t="shared" ref="F29:F46" si="5">-$B$26*C29/1000</f>
        <v>1.8134034901357421</v>
      </c>
      <c r="G29" s="2">
        <f t="shared" ref="G29:G46" si="6">-$B$26*D29/1000</f>
        <v>1.1357459410888637</v>
      </c>
      <c r="H29" s="2">
        <f t="shared" ref="H29:H46" si="7">-$B$26*E29/1000</f>
        <v>0.45808839204198504</v>
      </c>
    </row>
    <row r="30" spans="2:15" x14ac:dyDescent="0.35">
      <c r="B30" t="s">
        <v>42</v>
      </c>
      <c r="C30" s="2">
        <v>-135.63107648392173</v>
      </c>
      <c r="D30" s="2">
        <v>-99.311201819875691</v>
      </c>
      <c r="E30" s="2">
        <v>-62.991327155829708</v>
      </c>
      <c r="F30" s="2">
        <f t="shared" si="5"/>
        <v>6.7815538241960871</v>
      </c>
      <c r="G30" s="2">
        <f t="shared" si="6"/>
        <v>4.9655600909937849</v>
      </c>
      <c r="H30" s="2">
        <f t="shared" si="7"/>
        <v>3.1495663577914859</v>
      </c>
    </row>
    <row r="31" spans="2:15" x14ac:dyDescent="0.35">
      <c r="B31" t="s">
        <v>38</v>
      </c>
      <c r="C31" s="2">
        <v>-34.445604137818236</v>
      </c>
      <c r="D31" s="2">
        <v>-22.055649699456524</v>
      </c>
      <c r="E31" s="2">
        <v>-9.6656952610947826</v>
      </c>
      <c r="F31" s="2">
        <f t="shared" si="5"/>
        <v>1.7222802068909118</v>
      </c>
      <c r="G31" s="2">
        <f t="shared" si="6"/>
        <v>1.1027824849728263</v>
      </c>
      <c r="H31" s="2">
        <f t="shared" si="7"/>
        <v>0.48328476305473911</v>
      </c>
    </row>
    <row r="32" spans="2:15" x14ac:dyDescent="0.35">
      <c r="B32" t="s">
        <v>40</v>
      </c>
      <c r="C32" s="2">
        <v>-56.421155008729876</v>
      </c>
      <c r="D32" s="2">
        <v>-41.586214214783894</v>
      </c>
      <c r="E32" s="2">
        <v>-26.751273420837975</v>
      </c>
      <c r="F32" s="2">
        <f t="shared" si="5"/>
        <v>2.8210577504364935</v>
      </c>
      <c r="G32" s="2">
        <f t="shared" si="6"/>
        <v>2.0793107107391946</v>
      </c>
      <c r="H32" s="2">
        <f t="shared" si="7"/>
        <v>1.3375636710418988</v>
      </c>
    </row>
    <row r="33" spans="2:8" x14ac:dyDescent="0.35">
      <c r="B33" t="s">
        <v>39</v>
      </c>
      <c r="C33" s="2">
        <v>-16.313751596036543</v>
      </c>
      <c r="D33" s="2">
        <v>-10.535531578962903</v>
      </c>
      <c r="E33" s="2">
        <v>-4.7573115618892601</v>
      </c>
      <c r="F33" s="2">
        <f t="shared" si="5"/>
        <v>0.81568757980182716</v>
      </c>
      <c r="G33" s="2">
        <f t="shared" si="6"/>
        <v>0.52677657894814511</v>
      </c>
      <c r="H33" s="2">
        <f t="shared" si="7"/>
        <v>0.23786557809446299</v>
      </c>
    </row>
    <row r="34" spans="2:8" x14ac:dyDescent="0.35">
      <c r="B34" t="s">
        <v>48</v>
      </c>
      <c r="C34" s="2">
        <v>-12.249103080600829</v>
      </c>
      <c r="D34" s="2">
        <v>-8.9870019400585335</v>
      </c>
      <c r="E34" s="2">
        <v>-5.7249007995162486</v>
      </c>
      <c r="F34" s="2">
        <f t="shared" si="5"/>
        <v>0.61245515403004136</v>
      </c>
      <c r="G34" s="2">
        <f t="shared" si="6"/>
        <v>0.44935009700292666</v>
      </c>
      <c r="H34" s="2">
        <f t="shared" si="7"/>
        <v>0.28624503997581247</v>
      </c>
    </row>
    <row r="35" spans="2:8" x14ac:dyDescent="0.35">
      <c r="B35" t="s">
        <v>31</v>
      </c>
      <c r="C35" s="2">
        <v>-33.755433875965551</v>
      </c>
      <c r="D35" s="2">
        <v>-24.263845222135245</v>
      </c>
      <c r="E35" s="2">
        <v>-14.77225656830494</v>
      </c>
      <c r="F35" s="2">
        <f t="shared" si="5"/>
        <v>1.6877716937982774</v>
      </c>
      <c r="G35" s="2">
        <f t="shared" si="6"/>
        <v>1.2131922611067623</v>
      </c>
      <c r="H35" s="2">
        <f t="shared" si="7"/>
        <v>0.738612828415247</v>
      </c>
    </row>
    <row r="36" spans="2:8" x14ac:dyDescent="0.35">
      <c r="B36" t="s">
        <v>46</v>
      </c>
      <c r="C36" s="2">
        <v>-42.456933443499629</v>
      </c>
      <c r="D36" s="2">
        <v>-33.862759904340749</v>
      </c>
      <c r="E36" s="2">
        <v>-25.26858636518196</v>
      </c>
      <c r="F36" s="2">
        <f t="shared" si="5"/>
        <v>2.1228466721749815</v>
      </c>
      <c r="G36" s="2">
        <f t="shared" si="6"/>
        <v>1.6931379952170373</v>
      </c>
      <c r="H36" s="2">
        <f t="shared" si="7"/>
        <v>1.2634293182590979</v>
      </c>
    </row>
    <row r="37" spans="2:8" x14ac:dyDescent="0.35">
      <c r="B37" t="s">
        <v>45</v>
      </c>
      <c r="C37" s="2">
        <v>-138.16076077162947</v>
      </c>
      <c r="D37" s="2">
        <v>-113.67331141301929</v>
      </c>
      <c r="E37" s="2">
        <v>-89.185862054409085</v>
      </c>
      <c r="F37" s="2">
        <f t="shared" si="5"/>
        <v>6.9080380385814735</v>
      </c>
      <c r="G37" s="2">
        <f t="shared" si="6"/>
        <v>5.6836655706509642</v>
      </c>
      <c r="H37" s="2">
        <f t="shared" si="7"/>
        <v>4.4592931027204541</v>
      </c>
    </row>
    <row r="38" spans="2:8" x14ac:dyDescent="0.35">
      <c r="B38" t="s">
        <v>255</v>
      </c>
      <c r="C38" s="2">
        <v>-116.34691974757294</v>
      </c>
      <c r="D38" s="2">
        <v>-102.57002086599027</v>
      </c>
      <c r="E38" s="2">
        <v>-88.793121984407719</v>
      </c>
      <c r="F38" s="2">
        <f t="shared" si="5"/>
        <v>5.8173459873786468</v>
      </c>
      <c r="G38" s="2">
        <f t="shared" si="6"/>
        <v>5.1285010432995133</v>
      </c>
      <c r="H38" s="2">
        <f t="shared" si="7"/>
        <v>4.439656099220386</v>
      </c>
    </row>
    <row r="39" spans="2:8" x14ac:dyDescent="0.35">
      <c r="B39" t="s">
        <v>44</v>
      </c>
      <c r="C39" s="2">
        <v>-63.070761864005661</v>
      </c>
      <c r="D39" s="2">
        <v>-51.724038552388549</v>
      </c>
      <c r="E39" s="2">
        <v>-40.377315240771395</v>
      </c>
      <c r="F39" s="2">
        <f t="shared" si="5"/>
        <v>3.1535380932002832</v>
      </c>
      <c r="G39" s="2">
        <f t="shared" si="6"/>
        <v>2.5862019276194275</v>
      </c>
      <c r="H39" s="2">
        <f t="shared" si="7"/>
        <v>2.0188657620385699</v>
      </c>
    </row>
    <row r="40" spans="2:8" x14ac:dyDescent="0.35">
      <c r="B40" t="s">
        <v>43</v>
      </c>
      <c r="C40" s="2">
        <v>-346.57134705992144</v>
      </c>
      <c r="D40" s="2">
        <v>-278.23361890216802</v>
      </c>
      <c r="E40" s="2">
        <v>-209.89589074441494</v>
      </c>
      <c r="F40" s="2">
        <f t="shared" si="5"/>
        <v>17.328567352996075</v>
      </c>
      <c r="G40" s="2">
        <f t="shared" si="6"/>
        <v>13.911680945108401</v>
      </c>
      <c r="H40" s="2">
        <f t="shared" si="7"/>
        <v>10.494794537220747</v>
      </c>
    </row>
    <row r="41" spans="2:8" x14ac:dyDescent="0.35">
      <c r="B41" t="s">
        <v>47</v>
      </c>
      <c r="C41" s="2">
        <v>-100.00366164803938</v>
      </c>
      <c r="D41" s="2">
        <v>-77.609814309260571</v>
      </c>
      <c r="E41" s="2">
        <v>-55.215966970481759</v>
      </c>
      <c r="F41" s="2">
        <f t="shared" si="5"/>
        <v>5.0001830824019686</v>
      </c>
      <c r="G41" s="2">
        <f t="shared" si="6"/>
        <v>3.8804907154630288</v>
      </c>
      <c r="H41" s="2">
        <f t="shared" si="7"/>
        <v>2.7607983485240881</v>
      </c>
    </row>
    <row r="42" spans="2:8" x14ac:dyDescent="0.35">
      <c r="B42" t="s">
        <v>29</v>
      </c>
      <c r="C42" s="2">
        <v>-153.4702853576741</v>
      </c>
      <c r="D42" s="2">
        <v>-119.44012630460196</v>
      </c>
      <c r="E42" s="2">
        <v>-85.409967251529849</v>
      </c>
      <c r="F42" s="2">
        <f t="shared" si="5"/>
        <v>7.6735142678837045</v>
      </c>
      <c r="G42" s="2">
        <f t="shared" si="6"/>
        <v>5.9720063152300984</v>
      </c>
      <c r="H42" s="2">
        <f t="shared" si="7"/>
        <v>4.2704983625764923</v>
      </c>
    </row>
    <row r="43" spans="2:8" x14ac:dyDescent="0.35">
      <c r="B43" t="s">
        <v>32</v>
      </c>
      <c r="C43" s="2">
        <v>-703.0024645245345</v>
      </c>
      <c r="D43" s="2">
        <v>-598.05829071844323</v>
      </c>
      <c r="E43" s="2">
        <v>-493.11411691235207</v>
      </c>
      <c r="F43" s="2">
        <f t="shared" si="5"/>
        <v>35.150123226226725</v>
      </c>
      <c r="G43" s="2">
        <f t="shared" si="6"/>
        <v>29.902914535922161</v>
      </c>
      <c r="H43" s="2">
        <f t="shared" si="7"/>
        <v>24.6557058456176</v>
      </c>
    </row>
    <row r="44" spans="2:8" x14ac:dyDescent="0.35">
      <c r="B44" t="s">
        <v>33</v>
      </c>
      <c r="C44" s="2">
        <v>-75.038167075317773</v>
      </c>
      <c r="D44" s="2">
        <v>-66.814563921702529</v>
      </c>
      <c r="E44" s="2">
        <v>-58.590960768087285</v>
      </c>
      <c r="F44" s="2">
        <f t="shared" si="5"/>
        <v>3.7519083537658884</v>
      </c>
      <c r="G44" s="2">
        <f t="shared" si="6"/>
        <v>3.3407281960851263</v>
      </c>
      <c r="H44" s="2">
        <f t="shared" si="7"/>
        <v>2.9295480384043646</v>
      </c>
    </row>
    <row r="45" spans="2:8" x14ac:dyDescent="0.35">
      <c r="B45" t="s">
        <v>34</v>
      </c>
      <c r="C45" s="2">
        <v>-137.66952719943103</v>
      </c>
      <c r="D45" s="2">
        <v>-124.64373954460507</v>
      </c>
      <c r="E45" s="2">
        <v>-111.60288946575633</v>
      </c>
      <c r="F45" s="2">
        <f t="shared" si="5"/>
        <v>6.8834763599715512</v>
      </c>
      <c r="G45" s="2">
        <f t="shared" si="6"/>
        <v>6.2321869772302536</v>
      </c>
      <c r="H45" s="2">
        <f t="shared" si="7"/>
        <v>5.5801444732878176</v>
      </c>
    </row>
    <row r="46" spans="2:8" x14ac:dyDescent="0.35">
      <c r="B46" t="s">
        <v>257</v>
      </c>
      <c r="C46" s="2">
        <v>-2216.6659470414161</v>
      </c>
      <c r="D46" s="2">
        <v>-1806.5055545306659</v>
      </c>
      <c r="E46" s="2">
        <v>-1396.3300995958932</v>
      </c>
      <c r="F46" s="2">
        <f t="shared" si="5"/>
        <v>110.8332973520708</v>
      </c>
      <c r="G46" s="2">
        <f t="shared" si="6"/>
        <v>90.325277726533301</v>
      </c>
      <c r="H46" s="2">
        <f t="shared" si="7"/>
        <v>69.816504979794658</v>
      </c>
    </row>
    <row r="49" spans="2:21" x14ac:dyDescent="0.35">
      <c r="B49">
        <v>30</v>
      </c>
      <c r="O49">
        <v>36</v>
      </c>
    </row>
    <row r="50" spans="2:21" x14ac:dyDescent="0.35">
      <c r="C50" s="36" t="s">
        <v>283</v>
      </c>
      <c r="D50" t="s">
        <v>284</v>
      </c>
      <c r="E50" t="s">
        <v>285</v>
      </c>
      <c r="F50" t="s">
        <v>286</v>
      </c>
      <c r="G50" t="s">
        <v>287</v>
      </c>
      <c r="H50" t="s">
        <v>288</v>
      </c>
      <c r="P50" s="36" t="s">
        <v>283</v>
      </c>
      <c r="Q50" t="s">
        <v>284</v>
      </c>
      <c r="R50" t="s">
        <v>285</v>
      </c>
      <c r="S50" t="s">
        <v>286</v>
      </c>
      <c r="T50" t="s">
        <v>287</v>
      </c>
      <c r="U50" t="s">
        <v>288</v>
      </c>
    </row>
    <row r="51" spans="2:21" x14ac:dyDescent="0.35">
      <c r="B51" t="s">
        <v>37</v>
      </c>
      <c r="C51" s="2">
        <v>-15.790924364002795</v>
      </c>
      <c r="D51" s="2">
        <v>-10.420906797095398</v>
      </c>
      <c r="E51" s="2">
        <v>-5.0508892301880053</v>
      </c>
      <c r="F51" s="2">
        <f>-$B$49*C51/1000</f>
        <v>0.47372773092008386</v>
      </c>
      <c r="G51" s="2">
        <f t="shared" ref="G51:H51" si="8">-$B$49*D51/1000</f>
        <v>0.31262720391286192</v>
      </c>
      <c r="H51" s="2">
        <f t="shared" si="8"/>
        <v>0.15152667690564015</v>
      </c>
      <c r="O51" t="s">
        <v>37</v>
      </c>
      <c r="P51" s="2">
        <v>-15.790924364002795</v>
      </c>
      <c r="Q51" s="2">
        <v>-10.420906797095398</v>
      </c>
      <c r="R51" s="2">
        <v>-5.0508892301880053</v>
      </c>
      <c r="S51" s="2">
        <f>-$O$49*P51/1000</f>
        <v>0.56847327710410056</v>
      </c>
      <c r="T51" s="2">
        <f t="shared" ref="T51:U51" si="9">-$O$49*Q51/1000</f>
        <v>0.37515264469543436</v>
      </c>
      <c r="U51" s="2">
        <f t="shared" si="9"/>
        <v>0.18183201228676818</v>
      </c>
    </row>
    <row r="52" spans="2:21" x14ac:dyDescent="0.35">
      <c r="B52" t="s">
        <v>41</v>
      </c>
      <c r="C52" s="2">
        <v>-36.268069802714841</v>
      </c>
      <c r="D52" s="2">
        <v>-22.714918821777275</v>
      </c>
      <c r="E52" s="2">
        <v>-9.1617678408397012</v>
      </c>
      <c r="F52" s="2">
        <f t="shared" ref="F52:F69" si="10">-$B$49*C52/1000</f>
        <v>1.0880420940814453</v>
      </c>
      <c r="G52" s="2">
        <f t="shared" ref="G52:G69" si="11">-$B$49*D52/1000</f>
        <v>0.68144756465331835</v>
      </c>
      <c r="H52" s="2">
        <f t="shared" ref="H52:H69" si="12">-$B$49*E52/1000</f>
        <v>0.27485303522519106</v>
      </c>
      <c r="O52" t="s">
        <v>41</v>
      </c>
      <c r="P52" s="2">
        <v>-36.268069802714841</v>
      </c>
      <c r="Q52" s="2">
        <v>-22.714918821777275</v>
      </c>
      <c r="R52" s="2">
        <v>-9.1617678408397012</v>
      </c>
      <c r="S52" s="2">
        <f t="shared" ref="S52:S69" si="13">-$O$49*P52/1000</f>
        <v>1.3056505128977343</v>
      </c>
      <c r="T52" s="2">
        <f t="shared" ref="T52:T69" si="14">-$O$49*Q52/1000</f>
        <v>0.81773707758398184</v>
      </c>
      <c r="U52" s="2">
        <f t="shared" ref="U52:U69" si="15">-$O$49*R52/1000</f>
        <v>0.32982364227022926</v>
      </c>
    </row>
    <row r="53" spans="2:21" x14ac:dyDescent="0.35">
      <c r="B53" t="s">
        <v>42</v>
      </c>
      <c r="C53" s="2">
        <v>-135.63107648392173</v>
      </c>
      <c r="D53" s="2">
        <v>-99.311201819875691</v>
      </c>
      <c r="E53" s="2">
        <v>-62.991327155829708</v>
      </c>
      <c r="F53" s="2">
        <f t="shared" si="10"/>
        <v>4.0689322945176523</v>
      </c>
      <c r="G53" s="2">
        <f t="shared" si="11"/>
        <v>2.9793360545962706</v>
      </c>
      <c r="H53" s="2">
        <f t="shared" si="12"/>
        <v>1.8897398146748912</v>
      </c>
      <c r="O53" t="s">
        <v>42</v>
      </c>
      <c r="P53" s="2">
        <v>-135.63107648392173</v>
      </c>
      <c r="Q53" s="2">
        <v>-99.311201819875691</v>
      </c>
      <c r="R53" s="2">
        <v>-62.991327155829708</v>
      </c>
      <c r="S53" s="2">
        <f t="shared" si="13"/>
        <v>4.8827187534211829</v>
      </c>
      <c r="T53" s="2">
        <f t="shared" si="14"/>
        <v>3.5752032655155248</v>
      </c>
      <c r="U53" s="2">
        <f t="shared" si="15"/>
        <v>2.2676877776098694</v>
      </c>
    </row>
    <row r="54" spans="2:21" x14ac:dyDescent="0.35">
      <c r="B54" t="s">
        <v>38</v>
      </c>
      <c r="C54" s="2">
        <v>-34.445604137818236</v>
      </c>
      <c r="D54" s="2">
        <v>-22.055649699456524</v>
      </c>
      <c r="E54" s="2">
        <v>-9.6656952610947826</v>
      </c>
      <c r="F54" s="2">
        <f t="shared" si="10"/>
        <v>1.0333681241345472</v>
      </c>
      <c r="G54" s="2">
        <f t="shared" si="11"/>
        <v>0.66166949098369576</v>
      </c>
      <c r="H54" s="2">
        <f t="shared" si="12"/>
        <v>0.28997085783284349</v>
      </c>
      <c r="O54" t="s">
        <v>38</v>
      </c>
      <c r="P54" s="2">
        <v>-34.445604137818236</v>
      </c>
      <c r="Q54" s="2">
        <v>-22.055649699456524</v>
      </c>
      <c r="R54" s="2">
        <v>-9.6656952610947826</v>
      </c>
      <c r="S54" s="2">
        <f t="shared" si="13"/>
        <v>1.2400417489614566</v>
      </c>
      <c r="T54" s="2">
        <f t="shared" si="14"/>
        <v>0.79400338918043489</v>
      </c>
      <c r="U54" s="2">
        <f t="shared" si="15"/>
        <v>0.34796502939941215</v>
      </c>
    </row>
    <row r="55" spans="2:21" x14ac:dyDescent="0.35">
      <c r="B55" t="s">
        <v>40</v>
      </c>
      <c r="C55" s="2">
        <v>-56.421155008729876</v>
      </c>
      <c r="D55" s="2">
        <v>-41.586214214783894</v>
      </c>
      <c r="E55" s="2">
        <v>-26.751273420837975</v>
      </c>
      <c r="F55" s="2">
        <f t="shared" si="10"/>
        <v>1.6926346502618963</v>
      </c>
      <c r="G55" s="2">
        <f t="shared" si="11"/>
        <v>1.2475864264435168</v>
      </c>
      <c r="H55" s="2">
        <f t="shared" si="12"/>
        <v>0.80253820262513931</v>
      </c>
      <c r="O55" t="s">
        <v>40</v>
      </c>
      <c r="P55" s="2">
        <v>-56.421155008729876</v>
      </c>
      <c r="Q55" s="2">
        <v>-41.586214214783894</v>
      </c>
      <c r="R55" s="2">
        <v>-26.751273420837975</v>
      </c>
      <c r="S55" s="2">
        <f t="shared" si="13"/>
        <v>2.0311615803142757</v>
      </c>
      <c r="T55" s="2">
        <f t="shared" si="14"/>
        <v>1.4971037117322203</v>
      </c>
      <c r="U55" s="2">
        <f t="shared" si="15"/>
        <v>0.96304584315016717</v>
      </c>
    </row>
    <row r="56" spans="2:21" x14ac:dyDescent="0.35">
      <c r="B56" t="s">
        <v>39</v>
      </c>
      <c r="C56" s="2">
        <v>-16.313751596036543</v>
      </c>
      <c r="D56" s="2">
        <v>-10.535531578962903</v>
      </c>
      <c r="E56" s="2">
        <v>-4.7573115618892601</v>
      </c>
      <c r="F56" s="2">
        <f t="shared" si="10"/>
        <v>0.48941254788109628</v>
      </c>
      <c r="G56" s="2">
        <f t="shared" si="11"/>
        <v>0.3160659473688871</v>
      </c>
      <c r="H56" s="2">
        <f t="shared" si="12"/>
        <v>0.14271934685667781</v>
      </c>
      <c r="O56" t="s">
        <v>39</v>
      </c>
      <c r="P56" s="2">
        <v>-16.313751596036543</v>
      </c>
      <c r="Q56" s="2">
        <v>-10.535531578962903</v>
      </c>
      <c r="R56" s="2">
        <v>-4.7573115618892601</v>
      </c>
      <c r="S56" s="2">
        <f t="shared" si="13"/>
        <v>0.58729505745731558</v>
      </c>
      <c r="T56" s="2">
        <f t="shared" si="14"/>
        <v>0.37927913684266451</v>
      </c>
      <c r="U56" s="2">
        <f t="shared" si="15"/>
        <v>0.17126321622801335</v>
      </c>
    </row>
    <row r="57" spans="2:21" x14ac:dyDescent="0.35">
      <c r="B57" t="s">
        <v>48</v>
      </c>
      <c r="C57" s="2">
        <v>-12.249103080600829</v>
      </c>
      <c r="D57" s="2">
        <v>-8.9870019400585335</v>
      </c>
      <c r="E57" s="2">
        <v>-5.7249007995162486</v>
      </c>
      <c r="F57" s="2">
        <f t="shared" si="10"/>
        <v>0.36747309241802484</v>
      </c>
      <c r="G57" s="2">
        <f t="shared" si="11"/>
        <v>0.26961005820175604</v>
      </c>
      <c r="H57" s="2">
        <f t="shared" si="12"/>
        <v>0.17174702398548747</v>
      </c>
      <c r="O57" t="s">
        <v>48</v>
      </c>
      <c r="P57" s="2">
        <v>-12.249103080600829</v>
      </c>
      <c r="Q57" s="2">
        <v>-8.9870019400585335</v>
      </c>
      <c r="R57" s="2">
        <v>-5.7249007995162486</v>
      </c>
      <c r="S57" s="2">
        <f t="shared" si="13"/>
        <v>0.44096771090162984</v>
      </c>
      <c r="T57" s="2">
        <f t="shared" si="14"/>
        <v>0.32353206984210719</v>
      </c>
      <c r="U57" s="2">
        <f t="shared" si="15"/>
        <v>0.20609642878258494</v>
      </c>
    </row>
    <row r="58" spans="2:21" x14ac:dyDescent="0.35">
      <c r="B58" t="s">
        <v>31</v>
      </c>
      <c r="C58" s="2">
        <v>-33.755433875965551</v>
      </c>
      <c r="D58" s="2">
        <v>-24.263845222135245</v>
      </c>
      <c r="E58" s="2">
        <v>-14.77225656830494</v>
      </c>
      <c r="F58" s="2">
        <f t="shared" si="10"/>
        <v>1.0126630162789665</v>
      </c>
      <c r="G58" s="2">
        <f t="shared" si="11"/>
        <v>0.72791535666405727</v>
      </c>
      <c r="H58" s="2">
        <f t="shared" si="12"/>
        <v>0.44316769704914816</v>
      </c>
      <c r="O58" t="s">
        <v>31</v>
      </c>
      <c r="P58" s="2">
        <v>-33.755433875965551</v>
      </c>
      <c r="Q58" s="2">
        <v>-24.263845222135245</v>
      </c>
      <c r="R58" s="2">
        <v>-14.77225656830494</v>
      </c>
      <c r="S58" s="2">
        <f t="shared" si="13"/>
        <v>1.2151956195347597</v>
      </c>
      <c r="T58" s="2">
        <f t="shared" si="14"/>
        <v>0.87349842799686883</v>
      </c>
      <c r="U58" s="2">
        <f t="shared" si="15"/>
        <v>0.53180123645897792</v>
      </c>
    </row>
    <row r="59" spans="2:21" x14ac:dyDescent="0.35">
      <c r="B59" t="s">
        <v>46</v>
      </c>
      <c r="C59" s="2">
        <v>-42.456933443499629</v>
      </c>
      <c r="D59" s="2">
        <v>-33.862759904340749</v>
      </c>
      <c r="E59" s="2">
        <v>-25.26858636518196</v>
      </c>
      <c r="F59" s="2">
        <f t="shared" si="10"/>
        <v>1.2737080033049888</v>
      </c>
      <c r="G59" s="2">
        <f t="shared" si="11"/>
        <v>1.0158827971302224</v>
      </c>
      <c r="H59" s="2">
        <f t="shared" si="12"/>
        <v>0.75805759095545888</v>
      </c>
      <c r="O59" t="s">
        <v>46</v>
      </c>
      <c r="P59" s="2">
        <v>-42.456933443499629</v>
      </c>
      <c r="Q59" s="2">
        <v>-33.862759904340749</v>
      </c>
      <c r="R59" s="2">
        <v>-25.26858636518196</v>
      </c>
      <c r="S59" s="2">
        <f t="shared" si="13"/>
        <v>1.5284496039659867</v>
      </c>
      <c r="T59" s="2">
        <f t="shared" si="14"/>
        <v>1.2190593565562668</v>
      </c>
      <c r="U59" s="2">
        <f t="shared" si="15"/>
        <v>0.90966910914655053</v>
      </c>
    </row>
    <row r="60" spans="2:21" x14ac:dyDescent="0.35">
      <c r="B60" t="s">
        <v>45</v>
      </c>
      <c r="C60" s="2">
        <v>-138.16076077162947</v>
      </c>
      <c r="D60" s="2">
        <v>-113.67331141301929</v>
      </c>
      <c r="E60" s="2">
        <v>-89.185862054409085</v>
      </c>
      <c r="F60" s="2">
        <f t="shared" si="10"/>
        <v>4.1448228231488837</v>
      </c>
      <c r="G60" s="2">
        <f t="shared" si="11"/>
        <v>3.4101993423905785</v>
      </c>
      <c r="H60" s="2">
        <f t="shared" si="12"/>
        <v>2.6755758616322729</v>
      </c>
      <c r="O60" t="s">
        <v>45</v>
      </c>
      <c r="P60" s="2">
        <v>-138.16076077162947</v>
      </c>
      <c r="Q60" s="2">
        <v>-113.67331141301929</v>
      </c>
      <c r="R60" s="2">
        <v>-89.185862054409085</v>
      </c>
      <c r="S60" s="2">
        <f t="shared" si="13"/>
        <v>4.9737873877786605</v>
      </c>
      <c r="T60" s="2">
        <f t="shared" si="14"/>
        <v>4.0922392108686942</v>
      </c>
      <c r="U60" s="2">
        <f t="shared" si="15"/>
        <v>3.2106910339587271</v>
      </c>
    </row>
    <row r="61" spans="2:21" x14ac:dyDescent="0.35">
      <c r="B61" t="s">
        <v>255</v>
      </c>
      <c r="C61" s="2">
        <v>-116.34691974757294</v>
      </c>
      <c r="D61" s="2">
        <v>-102.57002086599027</v>
      </c>
      <c r="E61" s="2">
        <v>-88.793121984407719</v>
      </c>
      <c r="F61" s="2">
        <f t="shared" si="10"/>
        <v>3.4904075924271885</v>
      </c>
      <c r="G61" s="2">
        <f t="shared" si="11"/>
        <v>3.0771006259797082</v>
      </c>
      <c r="H61" s="2">
        <f t="shared" si="12"/>
        <v>2.6637936595322316</v>
      </c>
      <c r="O61" t="s">
        <v>255</v>
      </c>
      <c r="P61" s="2">
        <v>-116.34691974757294</v>
      </c>
      <c r="Q61" s="2">
        <v>-102.57002086599027</v>
      </c>
      <c r="R61" s="2">
        <v>-88.793121984407719</v>
      </c>
      <c r="S61" s="2">
        <f t="shared" si="13"/>
        <v>4.1884891109126254</v>
      </c>
      <c r="T61" s="2">
        <f t="shared" si="14"/>
        <v>3.6925207511756497</v>
      </c>
      <c r="U61" s="2">
        <f t="shared" si="15"/>
        <v>3.1965523914386775</v>
      </c>
    </row>
    <row r="62" spans="2:21" x14ac:dyDescent="0.35">
      <c r="B62" t="s">
        <v>44</v>
      </c>
      <c r="C62" s="2">
        <v>-63.070761864005661</v>
      </c>
      <c r="D62" s="2">
        <v>-51.724038552388549</v>
      </c>
      <c r="E62" s="2">
        <v>-40.377315240771395</v>
      </c>
      <c r="F62" s="2">
        <f t="shared" si="10"/>
        <v>1.8921228559201697</v>
      </c>
      <c r="G62" s="2">
        <f t="shared" si="11"/>
        <v>1.5517211565716567</v>
      </c>
      <c r="H62" s="2">
        <f t="shared" si="12"/>
        <v>1.2113194572231418</v>
      </c>
      <c r="O62" t="s">
        <v>44</v>
      </c>
      <c r="P62" s="2">
        <v>-63.070761864005661</v>
      </c>
      <c r="Q62" s="2">
        <v>-51.724038552388549</v>
      </c>
      <c r="R62" s="2">
        <v>-40.377315240771395</v>
      </c>
      <c r="S62" s="2">
        <f t="shared" si="13"/>
        <v>2.2705474271042041</v>
      </c>
      <c r="T62" s="2">
        <f t="shared" si="14"/>
        <v>1.8620653878859879</v>
      </c>
      <c r="U62" s="2">
        <f t="shared" si="15"/>
        <v>1.4535833486677703</v>
      </c>
    </row>
    <row r="63" spans="2:21" x14ac:dyDescent="0.35">
      <c r="B63" t="s">
        <v>43</v>
      </c>
      <c r="C63" s="2">
        <v>-346.57134705992144</v>
      </c>
      <c r="D63" s="2">
        <v>-278.23361890216802</v>
      </c>
      <c r="E63" s="2">
        <v>-209.89589074441494</v>
      </c>
      <c r="F63" s="2">
        <f t="shared" si="10"/>
        <v>10.397140411797643</v>
      </c>
      <c r="G63" s="2">
        <f t="shared" si="11"/>
        <v>8.3470085670650409</v>
      </c>
      <c r="H63" s="2">
        <f t="shared" si="12"/>
        <v>6.2968767223324482</v>
      </c>
      <c r="O63" t="s">
        <v>43</v>
      </c>
      <c r="P63" s="2">
        <v>-346.57134705992144</v>
      </c>
      <c r="Q63" s="2">
        <v>-278.23361890216802</v>
      </c>
      <c r="R63" s="2">
        <v>-209.89589074441494</v>
      </c>
      <c r="S63" s="2">
        <f t="shared" si="13"/>
        <v>12.476568494157171</v>
      </c>
      <c r="T63" s="2">
        <f t="shared" si="14"/>
        <v>10.016410280478048</v>
      </c>
      <c r="U63" s="2">
        <f t="shared" si="15"/>
        <v>7.5562520667989377</v>
      </c>
    </row>
    <row r="64" spans="2:21" x14ac:dyDescent="0.35">
      <c r="B64" t="s">
        <v>47</v>
      </c>
      <c r="C64" s="2">
        <v>-100.00366164803938</v>
      </c>
      <c r="D64" s="2">
        <v>-77.609814309260571</v>
      </c>
      <c r="E64" s="2">
        <v>-55.215966970481759</v>
      </c>
      <c r="F64" s="2">
        <f t="shared" si="10"/>
        <v>3.0001098494411815</v>
      </c>
      <c r="G64" s="2">
        <f t="shared" si="11"/>
        <v>2.3282944292778169</v>
      </c>
      <c r="H64" s="2">
        <f t="shared" si="12"/>
        <v>1.6564790091144528</v>
      </c>
      <c r="O64" t="s">
        <v>47</v>
      </c>
      <c r="P64" s="2">
        <v>-100.00366164803938</v>
      </c>
      <c r="Q64" s="2">
        <v>-77.609814309260571</v>
      </c>
      <c r="R64" s="2">
        <v>-55.215966970481759</v>
      </c>
      <c r="S64" s="2">
        <f t="shared" si="13"/>
        <v>3.6001318193294178</v>
      </c>
      <c r="T64" s="2">
        <f t="shared" si="14"/>
        <v>2.7939533151333809</v>
      </c>
      <c r="U64" s="2">
        <f t="shared" si="15"/>
        <v>1.9877748109373434</v>
      </c>
    </row>
    <row r="65" spans="2:21" x14ac:dyDescent="0.35">
      <c r="B65" t="s">
        <v>29</v>
      </c>
      <c r="C65" s="2">
        <v>-153.4702853576741</v>
      </c>
      <c r="D65" s="2">
        <v>-119.44012630460196</v>
      </c>
      <c r="E65" s="2">
        <v>-85.409967251529849</v>
      </c>
      <c r="F65" s="2">
        <f t="shared" si="10"/>
        <v>4.6041085607302232</v>
      </c>
      <c r="G65" s="2">
        <f t="shared" si="11"/>
        <v>3.5832037891380586</v>
      </c>
      <c r="H65" s="2">
        <f t="shared" si="12"/>
        <v>2.5622990175458953</v>
      </c>
      <c r="O65" t="s">
        <v>29</v>
      </c>
      <c r="P65" s="2">
        <v>-153.4702853576741</v>
      </c>
      <c r="Q65" s="2">
        <v>-119.44012630460196</v>
      </c>
      <c r="R65" s="2">
        <v>-85.409967251529849</v>
      </c>
      <c r="S65" s="2">
        <f t="shared" si="13"/>
        <v>5.5249302728762677</v>
      </c>
      <c r="T65" s="2">
        <f t="shared" si="14"/>
        <v>4.2998445469656712</v>
      </c>
      <c r="U65" s="2">
        <f t="shared" si="15"/>
        <v>3.0747588210550747</v>
      </c>
    </row>
    <row r="66" spans="2:21" x14ac:dyDescent="0.35">
      <c r="B66" t="s">
        <v>32</v>
      </c>
      <c r="C66" s="2">
        <v>-703.0024645245345</v>
      </c>
      <c r="D66" s="2">
        <v>-598.05829071844323</v>
      </c>
      <c r="E66" s="2">
        <v>-493.11411691235207</v>
      </c>
      <c r="F66" s="2">
        <f t="shared" si="10"/>
        <v>21.090073935736037</v>
      </c>
      <c r="G66" s="2">
        <f t="shared" si="11"/>
        <v>17.941748721553296</v>
      </c>
      <c r="H66" s="2">
        <f t="shared" si="12"/>
        <v>14.793423507370562</v>
      </c>
      <c r="O66" t="s">
        <v>32</v>
      </c>
      <c r="P66" s="2">
        <v>-703.0024645245345</v>
      </c>
      <c r="Q66" s="2">
        <v>-598.05829071844323</v>
      </c>
      <c r="R66" s="2">
        <v>-493.11411691235207</v>
      </c>
      <c r="S66" s="2">
        <f t="shared" si="13"/>
        <v>25.308088722883245</v>
      </c>
      <c r="T66" s="2">
        <f t="shared" si="14"/>
        <v>21.530098465863958</v>
      </c>
      <c r="U66" s="2">
        <f t="shared" si="15"/>
        <v>17.752108208844675</v>
      </c>
    </row>
    <row r="67" spans="2:21" x14ac:dyDescent="0.35">
      <c r="B67" t="s">
        <v>33</v>
      </c>
      <c r="C67" s="2">
        <v>-75.038167075317773</v>
      </c>
      <c r="D67" s="2">
        <v>-66.814563921702529</v>
      </c>
      <c r="E67" s="2">
        <v>-58.590960768087285</v>
      </c>
      <c r="F67" s="2">
        <f t="shared" si="10"/>
        <v>2.2511450122595336</v>
      </c>
      <c r="G67" s="2">
        <f t="shared" si="11"/>
        <v>2.0044369176510757</v>
      </c>
      <c r="H67" s="2">
        <f t="shared" si="12"/>
        <v>1.7577288230426187</v>
      </c>
      <c r="O67" t="s">
        <v>33</v>
      </c>
      <c r="P67" s="2">
        <v>-75.038167075317773</v>
      </c>
      <c r="Q67" s="2">
        <v>-66.814563921702529</v>
      </c>
      <c r="R67" s="2">
        <v>-58.590960768087285</v>
      </c>
      <c r="S67" s="2">
        <f t="shared" si="13"/>
        <v>2.70137401471144</v>
      </c>
      <c r="T67" s="2">
        <f t="shared" si="14"/>
        <v>2.4053243011812913</v>
      </c>
      <c r="U67" s="2">
        <f t="shared" si="15"/>
        <v>2.1092745876511421</v>
      </c>
    </row>
    <row r="68" spans="2:21" x14ac:dyDescent="0.35">
      <c r="B68" t="s">
        <v>34</v>
      </c>
      <c r="C68" s="2">
        <v>-137.66952719943103</v>
      </c>
      <c r="D68" s="2">
        <v>-124.64373954460507</v>
      </c>
      <c r="E68" s="2">
        <v>-111.60288946575633</v>
      </c>
      <c r="F68" s="2">
        <f t="shared" si="10"/>
        <v>4.1300858159829312</v>
      </c>
      <c r="G68" s="2">
        <f t="shared" si="11"/>
        <v>3.739312186338152</v>
      </c>
      <c r="H68" s="2">
        <f t="shared" si="12"/>
        <v>3.3480866839726899</v>
      </c>
      <c r="O68" t="s">
        <v>34</v>
      </c>
      <c r="P68" s="2">
        <v>-137.66952719943103</v>
      </c>
      <c r="Q68" s="2">
        <v>-124.64373954460507</v>
      </c>
      <c r="R68" s="2">
        <v>-111.60288946575633</v>
      </c>
      <c r="S68" s="2">
        <f t="shared" si="13"/>
        <v>4.9561029791795175</v>
      </c>
      <c r="T68" s="2">
        <f t="shared" si="14"/>
        <v>4.4871746236057826</v>
      </c>
      <c r="U68" s="2">
        <f t="shared" si="15"/>
        <v>4.0177040207672281</v>
      </c>
    </row>
    <row r="69" spans="2:21" x14ac:dyDescent="0.35">
      <c r="B69" t="s">
        <v>257</v>
      </c>
      <c r="C69" s="2">
        <v>-2216.6659470414161</v>
      </c>
      <c r="D69" s="2">
        <v>-1806.5055545306659</v>
      </c>
      <c r="E69" s="2">
        <v>-1396.3300995958932</v>
      </c>
      <c r="F69" s="2">
        <f t="shared" si="10"/>
        <v>66.499978411242481</v>
      </c>
      <c r="G69" s="2">
        <f t="shared" si="11"/>
        <v>54.195166635919975</v>
      </c>
      <c r="H69" s="2">
        <f t="shared" si="12"/>
        <v>41.889902987876795</v>
      </c>
      <c r="O69" t="s">
        <v>257</v>
      </c>
      <c r="P69" s="2">
        <v>-2216.6659470414161</v>
      </c>
      <c r="Q69" s="2">
        <v>-1806.5055545306659</v>
      </c>
      <c r="R69" s="2">
        <v>-1396.3300995958932</v>
      </c>
      <c r="S69" s="2">
        <f t="shared" si="13"/>
        <v>79.799974093490974</v>
      </c>
      <c r="T69" s="2">
        <f t="shared" si="14"/>
        <v>65.034199963103973</v>
      </c>
      <c r="U69" s="2">
        <f t="shared" si="15"/>
        <v>50.267883585452154</v>
      </c>
    </row>
    <row r="71" spans="2:21" x14ac:dyDescent="0.35">
      <c r="P71" s="36" t="s">
        <v>283</v>
      </c>
      <c r="Q71" t="s">
        <v>289</v>
      </c>
      <c r="R71" t="s">
        <v>290</v>
      </c>
      <c r="S71" t="s">
        <v>291</v>
      </c>
    </row>
    <row r="72" spans="2:21" x14ac:dyDescent="0.35">
      <c r="C72" s="36" t="s">
        <v>283</v>
      </c>
      <c r="D72" t="str">
        <f>+F50</f>
        <v>khk-päästövähennyksen arvo</v>
      </c>
      <c r="E72" t="str">
        <f t="shared" ref="E72:F72" si="16">+G50</f>
        <v>khk-päästövähennyksen arvo, hs1</v>
      </c>
      <c r="F72" t="str">
        <f t="shared" si="16"/>
        <v>khk-päästövähennyksen arvo, hs2</v>
      </c>
      <c r="O72" t="s">
        <v>37</v>
      </c>
      <c r="P72" s="2">
        <v>-15.790924364002795</v>
      </c>
      <c r="Q72" s="2">
        <f>+F28</f>
        <v>0.7895462182001397</v>
      </c>
      <c r="R72" s="2">
        <f>+F51</f>
        <v>0.47372773092008386</v>
      </c>
      <c r="S72" s="2">
        <f>+S51</f>
        <v>0.56847327710410056</v>
      </c>
    </row>
    <row r="73" spans="2:21" x14ac:dyDescent="0.35">
      <c r="B73" t="s">
        <v>37</v>
      </c>
      <c r="C73" s="2">
        <f>+C51</f>
        <v>-15.790924364002795</v>
      </c>
      <c r="D73" s="2">
        <f t="shared" ref="D73:D91" si="17">+F51</f>
        <v>0.47372773092008386</v>
      </c>
      <c r="E73" s="2">
        <f t="shared" ref="E73:E91" si="18">+G51</f>
        <v>0.31262720391286192</v>
      </c>
      <c r="F73" s="2">
        <f t="shared" ref="F73:F91" si="19">+H51</f>
        <v>0.15152667690564015</v>
      </c>
      <c r="O73" t="s">
        <v>41</v>
      </c>
      <c r="P73" s="2">
        <v>-36.268069802714841</v>
      </c>
      <c r="Q73" s="2">
        <f t="shared" ref="Q73:Q90" si="20">+F29</f>
        <v>1.8134034901357421</v>
      </c>
      <c r="R73" s="2">
        <f t="shared" ref="R73:R90" si="21">+F52</f>
        <v>1.0880420940814453</v>
      </c>
      <c r="S73" s="2">
        <f t="shared" ref="S73:S90" si="22">+S52</f>
        <v>1.3056505128977343</v>
      </c>
    </row>
    <row r="74" spans="2:21" x14ac:dyDescent="0.35">
      <c r="B74" t="s">
        <v>41</v>
      </c>
      <c r="C74" s="2">
        <f t="shared" ref="C74:C91" si="23">+C52</f>
        <v>-36.268069802714841</v>
      </c>
      <c r="D74" s="2">
        <f t="shared" si="17"/>
        <v>1.0880420940814453</v>
      </c>
      <c r="E74" s="2">
        <f t="shared" si="18"/>
        <v>0.68144756465331835</v>
      </c>
      <c r="F74" s="2">
        <f t="shared" si="19"/>
        <v>0.27485303522519106</v>
      </c>
      <c r="O74" t="s">
        <v>42</v>
      </c>
      <c r="P74" s="2">
        <v>-135.63107648392173</v>
      </c>
      <c r="Q74" s="2">
        <f t="shared" si="20"/>
        <v>6.7815538241960871</v>
      </c>
      <c r="R74" s="2">
        <f t="shared" si="21"/>
        <v>4.0689322945176523</v>
      </c>
      <c r="S74" s="2">
        <f t="shared" si="22"/>
        <v>4.8827187534211829</v>
      </c>
    </row>
    <row r="75" spans="2:21" x14ac:dyDescent="0.35">
      <c r="B75" t="s">
        <v>42</v>
      </c>
      <c r="C75" s="2">
        <f t="shared" si="23"/>
        <v>-135.63107648392173</v>
      </c>
      <c r="D75" s="2">
        <f t="shared" si="17"/>
        <v>4.0689322945176523</v>
      </c>
      <c r="E75" s="2">
        <f t="shared" si="18"/>
        <v>2.9793360545962706</v>
      </c>
      <c r="F75" s="2">
        <f t="shared" si="19"/>
        <v>1.8897398146748912</v>
      </c>
      <c r="O75" t="s">
        <v>38</v>
      </c>
      <c r="P75" s="2">
        <v>-34.445604137818236</v>
      </c>
      <c r="Q75" s="2">
        <f t="shared" si="20"/>
        <v>1.7222802068909118</v>
      </c>
      <c r="R75" s="2">
        <f t="shared" si="21"/>
        <v>1.0333681241345472</v>
      </c>
      <c r="S75" s="2">
        <f t="shared" si="22"/>
        <v>1.2400417489614566</v>
      </c>
    </row>
    <row r="76" spans="2:21" x14ac:dyDescent="0.35">
      <c r="B76" t="s">
        <v>38</v>
      </c>
      <c r="C76" s="2">
        <f t="shared" si="23"/>
        <v>-34.445604137818236</v>
      </c>
      <c r="D76" s="2">
        <f t="shared" si="17"/>
        <v>1.0333681241345472</v>
      </c>
      <c r="E76" s="2">
        <f t="shared" si="18"/>
        <v>0.66166949098369576</v>
      </c>
      <c r="F76" s="2">
        <f t="shared" si="19"/>
        <v>0.28997085783284349</v>
      </c>
      <c r="O76" t="s">
        <v>40</v>
      </c>
      <c r="P76" s="2">
        <v>-56.421155008729876</v>
      </c>
      <c r="Q76" s="2">
        <f t="shared" si="20"/>
        <v>2.8210577504364935</v>
      </c>
      <c r="R76" s="2">
        <f t="shared" si="21"/>
        <v>1.6926346502618963</v>
      </c>
      <c r="S76" s="2">
        <f t="shared" si="22"/>
        <v>2.0311615803142757</v>
      </c>
    </row>
    <row r="77" spans="2:21" x14ac:dyDescent="0.35">
      <c r="B77" t="s">
        <v>40</v>
      </c>
      <c r="C77" s="2">
        <f t="shared" si="23"/>
        <v>-56.421155008729876</v>
      </c>
      <c r="D77" s="2">
        <f t="shared" si="17"/>
        <v>1.6926346502618963</v>
      </c>
      <c r="E77" s="2">
        <f t="shared" si="18"/>
        <v>1.2475864264435168</v>
      </c>
      <c r="F77" s="2">
        <f t="shared" si="19"/>
        <v>0.80253820262513931</v>
      </c>
      <c r="O77" t="s">
        <v>39</v>
      </c>
      <c r="P77" s="2">
        <v>-16.313751596036543</v>
      </c>
      <c r="Q77" s="2">
        <f t="shared" si="20"/>
        <v>0.81568757980182716</v>
      </c>
      <c r="R77" s="2">
        <f t="shared" si="21"/>
        <v>0.48941254788109628</v>
      </c>
      <c r="S77" s="2">
        <f t="shared" si="22"/>
        <v>0.58729505745731558</v>
      </c>
    </row>
    <row r="78" spans="2:21" x14ac:dyDescent="0.35">
      <c r="B78" t="s">
        <v>39</v>
      </c>
      <c r="C78" s="2">
        <f t="shared" si="23"/>
        <v>-16.313751596036543</v>
      </c>
      <c r="D78" s="2">
        <f t="shared" si="17"/>
        <v>0.48941254788109628</v>
      </c>
      <c r="E78" s="2">
        <f t="shared" si="18"/>
        <v>0.3160659473688871</v>
      </c>
      <c r="F78" s="2">
        <f t="shared" si="19"/>
        <v>0.14271934685667781</v>
      </c>
      <c r="O78" t="s">
        <v>48</v>
      </c>
      <c r="P78" s="2">
        <v>-12.249103080600829</v>
      </c>
      <c r="Q78" s="2">
        <f t="shared" si="20"/>
        <v>0.61245515403004136</v>
      </c>
      <c r="R78" s="2">
        <f t="shared" si="21"/>
        <v>0.36747309241802484</v>
      </c>
      <c r="S78" s="2">
        <f t="shared" si="22"/>
        <v>0.44096771090162984</v>
      </c>
    </row>
    <row r="79" spans="2:21" x14ac:dyDescent="0.35">
      <c r="B79" t="s">
        <v>48</v>
      </c>
      <c r="C79" s="2">
        <f t="shared" si="23"/>
        <v>-12.249103080600829</v>
      </c>
      <c r="D79" s="2">
        <f t="shared" si="17"/>
        <v>0.36747309241802484</v>
      </c>
      <c r="E79" s="2">
        <f t="shared" si="18"/>
        <v>0.26961005820175604</v>
      </c>
      <c r="F79" s="2">
        <f t="shared" si="19"/>
        <v>0.17174702398548747</v>
      </c>
      <c r="O79" t="s">
        <v>31</v>
      </c>
      <c r="P79" s="2">
        <v>-33.755433875965551</v>
      </c>
      <c r="Q79" s="2">
        <f t="shared" si="20"/>
        <v>1.6877716937982774</v>
      </c>
      <c r="R79" s="2">
        <f t="shared" si="21"/>
        <v>1.0126630162789665</v>
      </c>
      <c r="S79" s="2">
        <f t="shared" si="22"/>
        <v>1.2151956195347597</v>
      </c>
    </row>
    <row r="80" spans="2:21" x14ac:dyDescent="0.35">
      <c r="B80" t="s">
        <v>31</v>
      </c>
      <c r="C80" s="2">
        <f t="shared" si="23"/>
        <v>-33.755433875965551</v>
      </c>
      <c r="D80" s="2">
        <f t="shared" si="17"/>
        <v>1.0126630162789665</v>
      </c>
      <c r="E80" s="2">
        <f t="shared" si="18"/>
        <v>0.72791535666405727</v>
      </c>
      <c r="F80" s="2">
        <f t="shared" si="19"/>
        <v>0.44316769704914816</v>
      </c>
      <c r="O80" t="s">
        <v>46</v>
      </c>
      <c r="P80" s="2">
        <v>-42.456933443499629</v>
      </c>
      <c r="Q80" s="2">
        <f t="shared" si="20"/>
        <v>2.1228466721749815</v>
      </c>
      <c r="R80" s="2">
        <f t="shared" si="21"/>
        <v>1.2737080033049888</v>
      </c>
      <c r="S80" s="2">
        <f t="shared" si="22"/>
        <v>1.5284496039659867</v>
      </c>
    </row>
    <row r="81" spans="2:19" x14ac:dyDescent="0.35">
      <c r="B81" t="s">
        <v>46</v>
      </c>
      <c r="C81" s="2">
        <f t="shared" si="23"/>
        <v>-42.456933443499629</v>
      </c>
      <c r="D81" s="2">
        <f t="shared" si="17"/>
        <v>1.2737080033049888</v>
      </c>
      <c r="E81" s="2">
        <f t="shared" si="18"/>
        <v>1.0158827971302224</v>
      </c>
      <c r="F81" s="2">
        <f t="shared" si="19"/>
        <v>0.75805759095545888</v>
      </c>
      <c r="O81" t="s">
        <v>45</v>
      </c>
      <c r="P81" s="2">
        <v>-138.16076077162947</v>
      </c>
      <c r="Q81" s="2">
        <f t="shared" si="20"/>
        <v>6.9080380385814735</v>
      </c>
      <c r="R81" s="2">
        <f t="shared" si="21"/>
        <v>4.1448228231488837</v>
      </c>
      <c r="S81" s="2">
        <f t="shared" si="22"/>
        <v>4.9737873877786605</v>
      </c>
    </row>
    <row r="82" spans="2:19" x14ac:dyDescent="0.35">
      <c r="B82" t="s">
        <v>45</v>
      </c>
      <c r="C82" s="2">
        <f t="shared" si="23"/>
        <v>-138.16076077162947</v>
      </c>
      <c r="D82" s="2">
        <f t="shared" si="17"/>
        <v>4.1448228231488837</v>
      </c>
      <c r="E82" s="2">
        <f t="shared" si="18"/>
        <v>3.4101993423905785</v>
      </c>
      <c r="F82" s="2">
        <f t="shared" si="19"/>
        <v>2.6755758616322729</v>
      </c>
      <c r="O82" t="s">
        <v>255</v>
      </c>
      <c r="P82" s="2">
        <v>-116.34691974757294</v>
      </c>
      <c r="Q82" s="2">
        <f t="shared" si="20"/>
        <v>5.8173459873786468</v>
      </c>
      <c r="R82" s="2">
        <f t="shared" si="21"/>
        <v>3.4904075924271885</v>
      </c>
      <c r="S82" s="2">
        <f t="shared" si="22"/>
        <v>4.1884891109126254</v>
      </c>
    </row>
    <row r="83" spans="2:19" x14ac:dyDescent="0.35">
      <c r="B83" t="s">
        <v>255</v>
      </c>
      <c r="C83" s="2">
        <f t="shared" si="23"/>
        <v>-116.34691974757294</v>
      </c>
      <c r="D83" s="2">
        <f t="shared" si="17"/>
        <v>3.4904075924271885</v>
      </c>
      <c r="E83" s="2">
        <f t="shared" si="18"/>
        <v>3.0771006259797082</v>
      </c>
      <c r="F83" s="2">
        <f t="shared" si="19"/>
        <v>2.6637936595322316</v>
      </c>
      <c r="O83" t="s">
        <v>44</v>
      </c>
      <c r="P83" s="2">
        <v>-63.070761864005661</v>
      </c>
      <c r="Q83" s="2">
        <f t="shared" si="20"/>
        <v>3.1535380932002832</v>
      </c>
      <c r="R83" s="2">
        <f t="shared" si="21"/>
        <v>1.8921228559201697</v>
      </c>
      <c r="S83" s="2">
        <f t="shared" si="22"/>
        <v>2.2705474271042041</v>
      </c>
    </row>
    <row r="84" spans="2:19" x14ac:dyDescent="0.35">
      <c r="B84" t="s">
        <v>44</v>
      </c>
      <c r="C84" s="2">
        <f t="shared" si="23"/>
        <v>-63.070761864005661</v>
      </c>
      <c r="D84" s="2">
        <f t="shared" si="17"/>
        <v>1.8921228559201697</v>
      </c>
      <c r="E84" s="2">
        <f t="shared" si="18"/>
        <v>1.5517211565716567</v>
      </c>
      <c r="F84" s="2">
        <f t="shared" si="19"/>
        <v>1.2113194572231418</v>
      </c>
      <c r="O84" t="s">
        <v>43</v>
      </c>
      <c r="P84" s="2">
        <v>-346.57134705992144</v>
      </c>
      <c r="Q84" s="2">
        <f t="shared" si="20"/>
        <v>17.328567352996075</v>
      </c>
      <c r="R84" s="2">
        <f t="shared" si="21"/>
        <v>10.397140411797643</v>
      </c>
      <c r="S84" s="2">
        <f t="shared" si="22"/>
        <v>12.476568494157171</v>
      </c>
    </row>
    <row r="85" spans="2:19" x14ac:dyDescent="0.35">
      <c r="B85" t="s">
        <v>43</v>
      </c>
      <c r="C85" s="2">
        <f t="shared" si="23"/>
        <v>-346.57134705992144</v>
      </c>
      <c r="D85" s="2">
        <f t="shared" si="17"/>
        <v>10.397140411797643</v>
      </c>
      <c r="E85" s="2">
        <f t="shared" si="18"/>
        <v>8.3470085670650409</v>
      </c>
      <c r="F85" s="2">
        <f t="shared" si="19"/>
        <v>6.2968767223324482</v>
      </c>
      <c r="O85" t="s">
        <v>47</v>
      </c>
      <c r="P85" s="2">
        <v>-100.00366164803938</v>
      </c>
      <c r="Q85" s="2">
        <f t="shared" si="20"/>
        <v>5.0001830824019686</v>
      </c>
      <c r="R85" s="2">
        <f t="shared" si="21"/>
        <v>3.0001098494411815</v>
      </c>
      <c r="S85" s="2">
        <f t="shared" si="22"/>
        <v>3.6001318193294178</v>
      </c>
    </row>
    <row r="86" spans="2:19" x14ac:dyDescent="0.35">
      <c r="B86" t="s">
        <v>47</v>
      </c>
      <c r="C86" s="2">
        <f t="shared" si="23"/>
        <v>-100.00366164803938</v>
      </c>
      <c r="D86" s="2">
        <f t="shared" si="17"/>
        <v>3.0001098494411815</v>
      </c>
      <c r="E86" s="2">
        <f t="shared" si="18"/>
        <v>2.3282944292778169</v>
      </c>
      <c r="F86" s="2">
        <f t="shared" si="19"/>
        <v>1.6564790091144528</v>
      </c>
      <c r="O86" t="s">
        <v>29</v>
      </c>
      <c r="P86" s="2">
        <v>-153.4702853576741</v>
      </c>
      <c r="Q86" s="2">
        <f t="shared" si="20"/>
        <v>7.6735142678837045</v>
      </c>
      <c r="R86" s="2">
        <f t="shared" si="21"/>
        <v>4.6041085607302232</v>
      </c>
      <c r="S86" s="2">
        <f t="shared" si="22"/>
        <v>5.5249302728762677</v>
      </c>
    </row>
    <row r="87" spans="2:19" x14ac:dyDescent="0.35">
      <c r="B87" t="s">
        <v>29</v>
      </c>
      <c r="C87" s="2">
        <f t="shared" si="23"/>
        <v>-153.4702853576741</v>
      </c>
      <c r="D87" s="2">
        <f t="shared" si="17"/>
        <v>4.6041085607302232</v>
      </c>
      <c r="E87" s="2">
        <f t="shared" si="18"/>
        <v>3.5832037891380586</v>
      </c>
      <c r="F87" s="2">
        <f t="shared" si="19"/>
        <v>2.5622990175458953</v>
      </c>
      <c r="O87" t="s">
        <v>32</v>
      </c>
      <c r="P87" s="2">
        <v>-703.0024645245345</v>
      </c>
      <c r="Q87" s="2">
        <f t="shared" si="20"/>
        <v>35.150123226226725</v>
      </c>
      <c r="R87" s="2">
        <f t="shared" si="21"/>
        <v>21.090073935736037</v>
      </c>
      <c r="S87" s="2">
        <f t="shared" si="22"/>
        <v>25.308088722883245</v>
      </c>
    </row>
    <row r="88" spans="2:19" x14ac:dyDescent="0.35">
      <c r="B88" t="s">
        <v>32</v>
      </c>
      <c r="C88" s="2">
        <f t="shared" si="23"/>
        <v>-703.0024645245345</v>
      </c>
      <c r="D88" s="2">
        <f t="shared" si="17"/>
        <v>21.090073935736037</v>
      </c>
      <c r="E88" s="2">
        <f t="shared" si="18"/>
        <v>17.941748721553296</v>
      </c>
      <c r="F88" s="2">
        <f t="shared" si="19"/>
        <v>14.793423507370562</v>
      </c>
      <c r="O88" t="s">
        <v>33</v>
      </c>
      <c r="P88" s="2">
        <v>-75.038167075317773</v>
      </c>
      <c r="Q88" s="2">
        <f t="shared" si="20"/>
        <v>3.7519083537658884</v>
      </c>
      <c r="R88" s="2">
        <f t="shared" si="21"/>
        <v>2.2511450122595336</v>
      </c>
      <c r="S88" s="2">
        <f t="shared" si="22"/>
        <v>2.70137401471144</v>
      </c>
    </row>
    <row r="89" spans="2:19" x14ac:dyDescent="0.35">
      <c r="B89" t="s">
        <v>33</v>
      </c>
      <c r="C89" s="2">
        <f t="shared" si="23"/>
        <v>-75.038167075317773</v>
      </c>
      <c r="D89" s="2">
        <f t="shared" si="17"/>
        <v>2.2511450122595336</v>
      </c>
      <c r="E89" s="2">
        <f t="shared" si="18"/>
        <v>2.0044369176510757</v>
      </c>
      <c r="F89" s="2">
        <f t="shared" si="19"/>
        <v>1.7577288230426187</v>
      </c>
      <c r="O89" t="s">
        <v>34</v>
      </c>
      <c r="P89" s="2">
        <v>-137.66952719943103</v>
      </c>
      <c r="Q89" s="2">
        <f t="shared" si="20"/>
        <v>6.8834763599715512</v>
      </c>
      <c r="R89" s="2">
        <f t="shared" si="21"/>
        <v>4.1300858159829312</v>
      </c>
      <c r="S89" s="2">
        <f t="shared" si="22"/>
        <v>4.9561029791795175</v>
      </c>
    </row>
    <row r="90" spans="2:19" x14ac:dyDescent="0.35">
      <c r="B90" t="s">
        <v>34</v>
      </c>
      <c r="C90" s="2">
        <f t="shared" si="23"/>
        <v>-137.66952719943103</v>
      </c>
      <c r="D90" s="2">
        <f t="shared" si="17"/>
        <v>4.1300858159829312</v>
      </c>
      <c r="E90" s="2">
        <f t="shared" si="18"/>
        <v>3.739312186338152</v>
      </c>
      <c r="F90" s="2">
        <f t="shared" si="19"/>
        <v>3.3480866839726899</v>
      </c>
      <c r="O90" t="s">
        <v>257</v>
      </c>
      <c r="P90" s="2">
        <v>-2216.6659470414161</v>
      </c>
      <c r="Q90" s="2">
        <f t="shared" si="20"/>
        <v>110.8332973520708</v>
      </c>
      <c r="R90" s="2">
        <f t="shared" si="21"/>
        <v>66.499978411242481</v>
      </c>
      <c r="S90" s="2">
        <f t="shared" si="22"/>
        <v>79.799974093490974</v>
      </c>
    </row>
    <row r="91" spans="2:19" x14ac:dyDescent="0.35">
      <c r="B91" t="s">
        <v>257</v>
      </c>
      <c r="C91" s="2">
        <f t="shared" si="23"/>
        <v>-2216.6659470414161</v>
      </c>
      <c r="D91" s="2">
        <f t="shared" si="17"/>
        <v>66.499978411242481</v>
      </c>
      <c r="E91" s="2">
        <f t="shared" si="18"/>
        <v>54.195166635919975</v>
      </c>
      <c r="F91" s="2">
        <f t="shared" si="19"/>
        <v>41.889902987876795</v>
      </c>
    </row>
    <row r="93" spans="2:19" x14ac:dyDescent="0.35">
      <c r="Q93" s="2">
        <f>SUM(Q72:Q89)</f>
        <v>110.83329735207082</v>
      </c>
      <c r="R93" s="2">
        <f t="shared" ref="R93:S93" si="24">SUM(R72:R89)</f>
        <v>66.499978411242495</v>
      </c>
      <c r="S93" s="2">
        <f t="shared" si="24"/>
        <v>79.799974093490988</v>
      </c>
    </row>
  </sheetData>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6BC32-6975-406E-9F82-C48F99540FE8}">
  <dimension ref="B2:Z47"/>
  <sheetViews>
    <sheetView zoomScale="50" zoomScaleNormal="50" workbookViewId="0">
      <selection activeCell="B3" sqref="B3:L22"/>
    </sheetView>
  </sheetViews>
  <sheetFormatPr defaultRowHeight="14.5" x14ac:dyDescent="0.35"/>
  <cols>
    <col min="2" max="2" width="18.54296875" customWidth="1"/>
    <col min="3" max="3" width="7.36328125" customWidth="1"/>
    <col min="4" max="4" width="7.54296875" customWidth="1"/>
    <col min="5" max="5" width="8.6328125" customWidth="1"/>
    <col min="6" max="6" width="12.6328125" bestFit="1" customWidth="1"/>
    <col min="7" max="7" width="8.54296875" customWidth="1"/>
    <col min="9" max="9" width="7.6328125" customWidth="1"/>
    <col min="10" max="10" width="6.90625" customWidth="1"/>
    <col min="11" max="12" width="8" customWidth="1"/>
  </cols>
  <sheetData>
    <row r="2" spans="2:26" ht="15" thickBot="1" x14ac:dyDescent="0.4"/>
    <row r="3" spans="2:26" ht="64.5" thickBot="1" x14ac:dyDescent="0.4">
      <c r="B3" s="44"/>
      <c r="C3" s="44">
        <v>2022</v>
      </c>
      <c r="D3" s="44">
        <v>2050</v>
      </c>
      <c r="E3" s="44" t="s">
        <v>260</v>
      </c>
      <c r="F3" s="44" t="s">
        <v>256</v>
      </c>
      <c r="G3" s="45" t="s">
        <v>258</v>
      </c>
      <c r="H3" s="45" t="s">
        <v>261</v>
      </c>
      <c r="I3" s="45" t="s">
        <v>259</v>
      </c>
      <c r="J3" s="45" t="s">
        <v>262</v>
      </c>
      <c r="K3" s="45" t="s">
        <v>263</v>
      </c>
      <c r="L3" s="45" t="s">
        <v>264</v>
      </c>
      <c r="Y3" s="41"/>
      <c r="Z3" s="41"/>
    </row>
    <row r="4" spans="2:26" ht="16.5" thickBot="1" x14ac:dyDescent="0.4">
      <c r="B4" s="44" t="s">
        <v>37</v>
      </c>
      <c r="C4" s="46">
        <f>+Koko_maa!M483</f>
        <v>64.823325194754545</v>
      </c>
      <c r="D4" s="46">
        <f>+Koko_maa!M484</f>
        <v>49.032400830751762</v>
      </c>
      <c r="E4" s="46">
        <f>+Koko_maa!M485</f>
        <v>-15.790924364002795</v>
      </c>
      <c r="F4" s="48">
        <f>100*E4/C4</f>
        <v>-24.359941913748948</v>
      </c>
      <c r="G4" s="2">
        <f>+Koko_maa!N484</f>
        <v>54.402418397659147</v>
      </c>
      <c r="H4" s="2">
        <f>+Koko_maa!N485</f>
        <v>-10.420906797095398</v>
      </c>
      <c r="I4" s="49">
        <f>100*H4/C4</f>
        <v>-16.075859678266937</v>
      </c>
      <c r="J4" s="2">
        <f>+Koko_maa!O484</f>
        <v>59.77243596456654</v>
      </c>
      <c r="K4" s="2">
        <f>+Koko_maa!O485</f>
        <v>-5.0508892301880053</v>
      </c>
      <c r="L4" s="49">
        <f>100*K4/C4</f>
        <v>-7.7917774427849302</v>
      </c>
      <c r="Y4" s="42"/>
      <c r="Z4" s="42"/>
    </row>
    <row r="5" spans="2:26" ht="16.5" thickBot="1" x14ac:dyDescent="0.4">
      <c r="B5" s="44" t="s">
        <v>41</v>
      </c>
      <c r="C5" s="46">
        <f>+Koko_maa!M294</f>
        <v>129.17748941855427</v>
      </c>
      <c r="D5" s="46">
        <f>+Koko_maa!M295</f>
        <v>92.909419615839411</v>
      </c>
      <c r="E5" s="46">
        <f>+Koko_maa!M296</f>
        <v>-36.268069802714841</v>
      </c>
      <c r="F5" s="48">
        <f t="shared" ref="F5:F22" si="0">100*E5/C5</f>
        <v>-28.07615317959997</v>
      </c>
      <c r="G5" s="2">
        <f>+Koko_maa!N295</f>
        <v>106.462570596777</v>
      </c>
      <c r="H5" s="2">
        <f>+Koko_maa!N296</f>
        <v>-22.714918821777275</v>
      </c>
      <c r="I5" s="49">
        <f t="shared" ref="I5:I22" si="1">100*H5/C5</f>
        <v>-17.584270234713696</v>
      </c>
      <c r="J5" s="2">
        <f>+Koko_maa!O295</f>
        <v>120.01572157771457</v>
      </c>
      <c r="K5" s="2">
        <f>+Koko_maa!O296</f>
        <v>-9.1617678408397012</v>
      </c>
      <c r="L5" s="49">
        <f t="shared" ref="L5:L22" si="2">100*K5/C5</f>
        <v>-7.0923872898274185</v>
      </c>
      <c r="Y5" s="42"/>
      <c r="Z5" s="42"/>
    </row>
    <row r="6" spans="2:26" ht="16.5" thickBot="1" x14ac:dyDescent="0.4">
      <c r="B6" s="44" t="s">
        <v>42</v>
      </c>
      <c r="C6" s="46">
        <f>+Koko_maa!M321</f>
        <v>398.53230299742029</v>
      </c>
      <c r="D6" s="46">
        <f>+Koko_maa!M322</f>
        <v>262.90122651349856</v>
      </c>
      <c r="E6" s="46">
        <f>+Koko_maa!M323</f>
        <v>-135.63107648392173</v>
      </c>
      <c r="F6" s="48">
        <f t="shared" si="0"/>
        <v>-34.032643141803156</v>
      </c>
      <c r="G6" s="2">
        <f>+Koko_maa!N322</f>
        <v>299.2211011775446</v>
      </c>
      <c r="H6" s="2">
        <f>+Koko_maa!N323</f>
        <v>-99.311201819875691</v>
      </c>
      <c r="I6" s="49">
        <f t="shared" si="1"/>
        <v>-24.919235171889827</v>
      </c>
      <c r="J6" s="2">
        <f>+Koko_maa!O322</f>
        <v>335.54097584159058</v>
      </c>
      <c r="K6" s="2">
        <f>+Koko_maa!O323</f>
        <v>-62.991327155829708</v>
      </c>
      <c r="L6" s="49">
        <f t="shared" si="2"/>
        <v>-15.805827201976513</v>
      </c>
      <c r="Y6" s="42"/>
      <c r="Z6" s="43"/>
    </row>
    <row r="7" spans="2:26" ht="16.5" thickBot="1" x14ac:dyDescent="0.4">
      <c r="B7" s="44" t="s">
        <v>38</v>
      </c>
      <c r="C7" s="46">
        <f>+Koko_maa!M213</f>
        <v>129.76484845156827</v>
      </c>
      <c r="D7" s="46">
        <f>+Koko_maa!M214</f>
        <v>95.319244313750005</v>
      </c>
      <c r="E7" s="46">
        <f>+Koko_maa!M215</f>
        <v>-34.445604137818236</v>
      </c>
      <c r="F7" s="48">
        <f t="shared" si="0"/>
        <v>-26.544634042919768</v>
      </c>
      <c r="G7" s="2">
        <f>+Koko_maa!N214</f>
        <v>107.70919875211175</v>
      </c>
      <c r="H7" s="2">
        <f>+Koko_maa!N215</f>
        <v>-22.055649699456524</v>
      </c>
      <c r="I7" s="49">
        <f t="shared" si="1"/>
        <v>-16.996628873410419</v>
      </c>
      <c r="J7" s="2">
        <f>+Koko_maa!O214</f>
        <v>120.09915319047349</v>
      </c>
      <c r="K7" s="2">
        <f>+Koko_maa!O215</f>
        <v>-9.6656952610947826</v>
      </c>
      <c r="L7" s="49">
        <f t="shared" si="2"/>
        <v>-7.4486237039010454</v>
      </c>
      <c r="Y7" s="42"/>
      <c r="Z7" s="43"/>
    </row>
    <row r="8" spans="2:26" ht="16.5" thickBot="1" x14ac:dyDescent="0.4">
      <c r="B8" s="44" t="s">
        <v>40</v>
      </c>
      <c r="C8" s="46">
        <f>+Koko_maa!M267</f>
        <v>206.1551687935299</v>
      </c>
      <c r="D8" s="46">
        <f>+Koko_maa!M268</f>
        <v>149.73401378480008</v>
      </c>
      <c r="E8" s="46">
        <f>+Koko_maa!M269</f>
        <v>-56.421155008729876</v>
      </c>
      <c r="F8" s="48">
        <f t="shared" si="0"/>
        <v>-27.368295123969084</v>
      </c>
      <c r="G8" s="2">
        <f>+Koko_maa!N268</f>
        <v>164.568954578746</v>
      </c>
      <c r="H8" s="2">
        <f>+Koko_maa!N269</f>
        <v>-41.586214214783894</v>
      </c>
      <c r="I8" s="49">
        <f t="shared" si="1"/>
        <v>-20.172287921838933</v>
      </c>
      <c r="J8" s="2">
        <f>+Koko_maa!O268</f>
        <v>179.40389537269192</v>
      </c>
      <c r="K8" s="2">
        <f>+Koko_maa!O269</f>
        <v>-26.751273420837975</v>
      </c>
      <c r="L8" s="49">
        <f t="shared" si="2"/>
        <v>-12.976280719708811</v>
      </c>
      <c r="Y8" s="42"/>
      <c r="Z8" s="43"/>
    </row>
    <row r="9" spans="2:26" ht="16.5" thickBot="1" x14ac:dyDescent="0.4">
      <c r="B9" s="44" t="s">
        <v>39</v>
      </c>
      <c r="C9" s="46">
        <f>+Koko_maa!M240</f>
        <v>61.709938409948968</v>
      </c>
      <c r="D9" s="46">
        <f>+Koko_maa!M241</f>
        <v>45.396186813912422</v>
      </c>
      <c r="E9" s="46">
        <f>+Koko_maa!M242</f>
        <v>-16.313751596036543</v>
      </c>
      <c r="F9" s="48">
        <f t="shared" si="0"/>
        <v>-26.43618194473261</v>
      </c>
      <c r="G9" s="2">
        <f>+Koko_maa!N241</f>
        <v>51.174406830986065</v>
      </c>
      <c r="H9" s="2">
        <f>+Koko_maa!N242</f>
        <v>-10.535531578962903</v>
      </c>
      <c r="I9" s="49">
        <f t="shared" si="1"/>
        <v>-17.072665846745277</v>
      </c>
      <c r="J9" s="2">
        <f>+Koko_maa!O241</f>
        <v>56.952626848059708</v>
      </c>
      <c r="K9" s="2">
        <f>+Koko_maa!O242</f>
        <v>-4.7573115618892601</v>
      </c>
      <c r="L9" s="49">
        <f t="shared" si="2"/>
        <v>-7.7091497487579392</v>
      </c>
      <c r="Y9" s="42"/>
      <c r="Z9" s="42"/>
    </row>
    <row r="10" spans="2:26" ht="16.5" thickBot="1" x14ac:dyDescent="0.4">
      <c r="B10" s="44" t="s">
        <v>48</v>
      </c>
      <c r="C10" s="46">
        <f>+Koko_maa!M186</f>
        <v>44.465283368684041</v>
      </c>
      <c r="D10" s="46">
        <f>+Koko_maa!M187</f>
        <v>32.216180288083216</v>
      </c>
      <c r="E10" s="46">
        <f>+Koko_maa!M188</f>
        <v>-12.249103080600829</v>
      </c>
      <c r="F10" s="48">
        <f t="shared" si="0"/>
        <v>-27.547565544646034</v>
      </c>
      <c r="G10" s="2">
        <f>+Koko_maa!N187</f>
        <v>35.478281428625507</v>
      </c>
      <c r="H10" s="2">
        <f>+Koko_maa!N188</f>
        <v>-8.9870019400585335</v>
      </c>
      <c r="I10" s="49">
        <f t="shared" si="1"/>
        <v>-20.211277786183835</v>
      </c>
      <c r="J10" s="2">
        <f>+Koko_maa!O187</f>
        <v>38.740382569167792</v>
      </c>
      <c r="K10" s="2">
        <f>+Koko_maa!O188</f>
        <v>-5.7249007995162486</v>
      </c>
      <c r="L10" s="49">
        <f t="shared" si="2"/>
        <v>-12.874990027721662</v>
      </c>
      <c r="Y10" s="42"/>
      <c r="Z10" s="43"/>
    </row>
    <row r="11" spans="2:26" ht="16.5" thickBot="1" x14ac:dyDescent="0.4">
      <c r="B11" s="44" t="s">
        <v>31</v>
      </c>
      <c r="C11" s="46">
        <f>+Koko_maa!M159</f>
        <v>122.0403581871754</v>
      </c>
      <c r="D11" s="46">
        <f>+Koko_maa!M160</f>
        <v>88.284924311209835</v>
      </c>
      <c r="E11" s="46">
        <f>+Koko_maa!M161</f>
        <v>-33.755433875965551</v>
      </c>
      <c r="F11" s="48">
        <f t="shared" si="0"/>
        <v>-27.659238613667668</v>
      </c>
      <c r="G11" s="2">
        <f>+Koko_maa!N160</f>
        <v>97.776512965040155</v>
      </c>
      <c r="H11" s="2">
        <f>+Koko_maa!N161</f>
        <v>-24.263845222135245</v>
      </c>
      <c r="I11" s="49">
        <f t="shared" si="1"/>
        <v>-19.88182072107767</v>
      </c>
      <c r="J11" s="2">
        <f>+Koko_maa!O160</f>
        <v>107.26810161887046</v>
      </c>
      <c r="K11" s="2">
        <f>+Koko_maa!O161</f>
        <v>-14.77225656830494</v>
      </c>
      <c r="L11" s="49">
        <f t="shared" si="2"/>
        <v>-12.104402828487668</v>
      </c>
      <c r="Y11" s="42"/>
      <c r="Z11" s="43"/>
    </row>
    <row r="12" spans="2:26" ht="16.5" thickBot="1" x14ac:dyDescent="0.4">
      <c r="B12" s="44" t="s">
        <v>46</v>
      </c>
      <c r="C12" s="46">
        <f>+Koko_maa!M402</f>
        <v>171.02079033341252</v>
      </c>
      <c r="D12" s="46">
        <f>+Koko_maa!M403</f>
        <v>128.56385688991296</v>
      </c>
      <c r="E12" s="46">
        <f>+Koko_maa!M404</f>
        <v>-42.456933443499629</v>
      </c>
      <c r="F12" s="48">
        <f t="shared" si="0"/>
        <v>-24.825597730385866</v>
      </c>
      <c r="G12" s="2">
        <f>+Koko_maa!N403</f>
        <v>137.15803042907177</v>
      </c>
      <c r="H12" s="2">
        <f>+Koko_maa!N404</f>
        <v>-33.862759904340749</v>
      </c>
      <c r="I12" s="49">
        <f t="shared" si="1"/>
        <v>-19.80037622228491</v>
      </c>
      <c r="J12" s="2">
        <f>+Koko_maa!O403</f>
        <v>145.75220396823056</v>
      </c>
      <c r="K12" s="2">
        <f>+Koko_maa!O404</f>
        <v>-25.26858636518196</v>
      </c>
      <c r="L12" s="49">
        <f t="shared" si="2"/>
        <v>-14.775154714184014</v>
      </c>
      <c r="Y12" s="42"/>
      <c r="Z12" s="43"/>
    </row>
    <row r="13" spans="2:26" ht="16.5" thickBot="1" x14ac:dyDescent="0.4">
      <c r="B13" s="44" t="s">
        <v>45</v>
      </c>
      <c r="C13" s="46">
        <f>+Koko_maa!M429</f>
        <v>523.0337587699737</v>
      </c>
      <c r="D13" s="46">
        <f>+Koko_maa!M430</f>
        <v>384.87299799834426</v>
      </c>
      <c r="E13" s="46">
        <f>+Koko_maa!M431</f>
        <v>-138.16076077162947</v>
      </c>
      <c r="F13" s="48">
        <f t="shared" si="0"/>
        <v>-26.415266405851927</v>
      </c>
      <c r="G13" s="2">
        <f>+Koko_maa!N430</f>
        <v>409.36044735695441</v>
      </c>
      <c r="H13" s="2">
        <f>+Koko_maa!N431</f>
        <v>-113.67331141301929</v>
      </c>
      <c r="I13" s="49">
        <f t="shared" si="1"/>
        <v>-21.733455920770108</v>
      </c>
      <c r="J13" s="2">
        <f>+Koko_maa!O430</f>
        <v>433.84789671556462</v>
      </c>
      <c r="K13" s="2">
        <f>+Koko_maa!O431</f>
        <v>-89.185862054409085</v>
      </c>
      <c r="L13" s="49">
        <f t="shared" si="2"/>
        <v>-17.051645435688283</v>
      </c>
      <c r="Y13" s="42"/>
      <c r="Z13" s="43"/>
    </row>
    <row r="14" spans="2:26" ht="16.5" thickBot="1" x14ac:dyDescent="0.4">
      <c r="B14" s="44" t="s">
        <v>255</v>
      </c>
      <c r="C14" s="46">
        <f>+Koko_maa!M132</f>
        <v>435.77219421539633</v>
      </c>
      <c r="D14" s="46">
        <f>+Koko_maa!M133</f>
        <v>319.42527446782344</v>
      </c>
      <c r="E14" s="46">
        <f>+Koko_maa!M134</f>
        <v>-116.34691974757294</v>
      </c>
      <c r="F14" s="48">
        <f t="shared" si="0"/>
        <v>-26.699023318147791</v>
      </c>
      <c r="G14" s="2">
        <f>+Koko_maa!N133</f>
        <v>333.20217334940605</v>
      </c>
      <c r="H14" s="2">
        <f>+Koko_maa!N134</f>
        <v>-102.57002086599027</v>
      </c>
      <c r="I14" s="49">
        <f t="shared" si="1"/>
        <v>-23.537532276621413</v>
      </c>
      <c r="J14" s="2">
        <f>+Koko_maa!O133</f>
        <v>346.97907223098861</v>
      </c>
      <c r="K14" s="2">
        <f>+Koko_maa!O134</f>
        <v>-88.793121984407719</v>
      </c>
      <c r="L14" s="49">
        <f t="shared" si="2"/>
        <v>-20.376041235095066</v>
      </c>
      <c r="Y14" s="42"/>
      <c r="Z14" s="43"/>
    </row>
    <row r="15" spans="2:26" ht="16.5" thickBot="1" x14ac:dyDescent="0.4">
      <c r="B15" s="44" t="s">
        <v>44</v>
      </c>
      <c r="C15" s="46">
        <f>+Koko_maa!M375</f>
        <v>260.99407033317539</v>
      </c>
      <c r="D15" s="46">
        <f>+Koko_maa!M376</f>
        <v>197.92330846916968</v>
      </c>
      <c r="E15" s="46">
        <f>+Koko_maa!M377</f>
        <v>-63.070761864005661</v>
      </c>
      <c r="F15" s="48">
        <f t="shared" si="0"/>
        <v>-24.165591878578642</v>
      </c>
      <c r="G15" s="2">
        <f>+Koko_maa!N376</f>
        <v>209.27003178078684</v>
      </c>
      <c r="H15" s="2">
        <f>+Koko_maa!N377</f>
        <v>-51.724038552388549</v>
      </c>
      <c r="I15" s="49">
        <f t="shared" si="1"/>
        <v>-19.818089539873281</v>
      </c>
      <c r="J15" s="2">
        <f>+Koko_maa!O376</f>
        <v>220.61675509240399</v>
      </c>
      <c r="K15" s="2">
        <f>+Koko_maa!O377</f>
        <v>-40.377315240771395</v>
      </c>
      <c r="L15" s="49">
        <f t="shared" si="2"/>
        <v>-15.470587201167906</v>
      </c>
      <c r="Y15" s="42"/>
      <c r="Z15" s="43"/>
    </row>
    <row r="16" spans="2:26" ht="16.5" thickBot="1" x14ac:dyDescent="0.4">
      <c r="B16" s="44" t="s">
        <v>43</v>
      </c>
      <c r="C16" s="46">
        <f>+Koko_maa!M348</f>
        <v>1131.5110431714131</v>
      </c>
      <c r="D16" s="46">
        <f>+Koko_maa!M349</f>
        <v>784.93969611149203</v>
      </c>
      <c r="E16" s="46">
        <f>+Koko_maa!M350</f>
        <v>-346.57134705992144</v>
      </c>
      <c r="F16" s="48">
        <f t="shared" si="0"/>
        <v>-30.629073322037318</v>
      </c>
      <c r="G16" s="2">
        <f>+Koko_maa!N349</f>
        <v>853.2774242692451</v>
      </c>
      <c r="H16" s="2">
        <f>+Koko_maa!N350</f>
        <v>-278.23361890216802</v>
      </c>
      <c r="I16" s="49">
        <f t="shared" si="1"/>
        <v>-24.589562831161718</v>
      </c>
      <c r="J16" s="2">
        <f>+Koko_maa!O349</f>
        <v>921.61515242699818</v>
      </c>
      <c r="K16" s="2">
        <f>+Koko_maa!O350</f>
        <v>-209.89589074441494</v>
      </c>
      <c r="L16" s="49">
        <f t="shared" si="2"/>
        <v>-18.55005234028615</v>
      </c>
      <c r="Y16" s="42"/>
      <c r="Z16" s="43"/>
    </row>
    <row r="17" spans="2:26" ht="16.5" thickBot="1" x14ac:dyDescent="0.4">
      <c r="B17" s="44" t="s">
        <v>47</v>
      </c>
      <c r="C17" s="46">
        <f>+Koko_maa!M456</f>
        <v>340.2586453795704</v>
      </c>
      <c r="D17" s="46">
        <f>+Koko_maa!M457</f>
        <v>240.25498373153098</v>
      </c>
      <c r="E17" s="46">
        <f>+Koko_maa!M458</f>
        <v>-100.00366164803938</v>
      </c>
      <c r="F17" s="48">
        <f t="shared" si="0"/>
        <v>-29.39048368234165</v>
      </c>
      <c r="G17" s="2">
        <f>+Koko_maa!N457</f>
        <v>262.64883107030983</v>
      </c>
      <c r="H17" s="2">
        <f>+Koko_maa!N458</f>
        <v>-77.609814309260571</v>
      </c>
      <c r="I17" s="49">
        <f t="shared" si="1"/>
        <v>-22.809064622791322</v>
      </c>
      <c r="J17" s="2">
        <f>+Koko_maa!O457</f>
        <v>285.04267840908864</v>
      </c>
      <c r="K17" s="2">
        <f>+Koko_maa!O458</f>
        <v>-55.215966970481759</v>
      </c>
      <c r="L17" s="49">
        <f t="shared" si="2"/>
        <v>-16.227645563240994</v>
      </c>
      <c r="Y17" s="42"/>
      <c r="Z17" s="43"/>
    </row>
    <row r="18" spans="2:26" ht="16.5" thickBot="1" x14ac:dyDescent="0.4">
      <c r="B18" s="44" t="s">
        <v>29</v>
      </c>
      <c r="C18" s="46">
        <f>+Koko_maa!M24</f>
        <v>536.40098522653534</v>
      </c>
      <c r="D18" s="46">
        <f>+Koko_maa!M25</f>
        <v>382.93069986886132</v>
      </c>
      <c r="E18" s="46">
        <f>+Koko_maa!M26</f>
        <v>-153.4702853576741</v>
      </c>
      <c r="F18" s="48">
        <f t="shared" si="0"/>
        <v>-28.611111758651937</v>
      </c>
      <c r="G18" s="2">
        <f>+Koko_maa!N25</f>
        <v>416.96085892193338</v>
      </c>
      <c r="H18" s="2">
        <f>+Koko_maa!N26</f>
        <v>-119.44012630460196</v>
      </c>
      <c r="I18" s="49">
        <f t="shared" si="1"/>
        <v>-22.266947599687846</v>
      </c>
      <c r="J18" s="2">
        <f>+Koko_maa!O25</f>
        <v>450.99101797500549</v>
      </c>
      <c r="K18" s="2">
        <f>+Koko_maa!O26</f>
        <v>-85.409967251529849</v>
      </c>
      <c r="L18" s="49">
        <f t="shared" si="2"/>
        <v>-15.922783440723757</v>
      </c>
      <c r="Y18" s="42"/>
      <c r="Z18" s="43"/>
    </row>
    <row r="19" spans="2:26" ht="16.5" thickBot="1" x14ac:dyDescent="0.4">
      <c r="B19" s="44" t="s">
        <v>32</v>
      </c>
      <c r="C19" s="46">
        <f>+Koko_maa!M51</f>
        <v>2288.5380847689125</v>
      </c>
      <c r="D19" s="46">
        <f>+Koko_maa!M52</f>
        <v>1585.5356202443784</v>
      </c>
      <c r="E19" s="46">
        <f>+Koko_maa!M53</f>
        <v>-703.0024645245345</v>
      </c>
      <c r="F19" s="48">
        <f t="shared" si="0"/>
        <v>-30.718407930516079</v>
      </c>
      <c r="G19" s="2">
        <f>+Koko_maa!N52</f>
        <v>1690.4797940504693</v>
      </c>
      <c r="H19" s="2">
        <f>+Koko_maa!N53</f>
        <v>-598.05829071844323</v>
      </c>
      <c r="I19" s="49">
        <f t="shared" si="1"/>
        <v>-26.13276548460118</v>
      </c>
      <c r="J19" s="2">
        <f>+Koko_maa!O52</f>
        <v>1795.4239678565605</v>
      </c>
      <c r="K19" s="2">
        <f>+Koko_maa!O53</f>
        <v>-493.11411691235207</v>
      </c>
      <c r="L19" s="49">
        <f t="shared" si="2"/>
        <v>-21.547123038686276</v>
      </c>
      <c r="Y19" s="42"/>
      <c r="Z19" s="43"/>
    </row>
    <row r="20" spans="2:26" ht="16.5" thickBot="1" x14ac:dyDescent="0.4">
      <c r="B20" s="44" t="s">
        <v>33</v>
      </c>
      <c r="C20" s="46">
        <f>+Koko_maa!M78</f>
        <v>255.60614321307742</v>
      </c>
      <c r="D20" s="46">
        <f>+Koko_maa!M79</f>
        <v>180.56797613775964</v>
      </c>
      <c r="E20" s="46">
        <f>+Koko_maa!M80</f>
        <v>-75.038167075317773</v>
      </c>
      <c r="F20" s="48">
        <f t="shared" si="0"/>
        <v>-29.356949771259895</v>
      </c>
      <c r="G20" s="2">
        <f>+Koko_maa!N79</f>
        <v>188.79157929137489</v>
      </c>
      <c r="H20" s="2">
        <f>+Koko_maa!N80</f>
        <v>-66.814563921702529</v>
      </c>
      <c r="I20" s="49">
        <f t="shared" si="1"/>
        <v>-26.139654971439722</v>
      </c>
      <c r="J20" s="2">
        <f>+Koko_maa!O79</f>
        <v>197.01518244499013</v>
      </c>
      <c r="K20" s="2">
        <f>+Koko_maa!O80</f>
        <v>-58.590960768087285</v>
      </c>
      <c r="L20" s="49">
        <f t="shared" si="2"/>
        <v>-22.922360171619552</v>
      </c>
      <c r="Y20" s="42"/>
      <c r="Z20" s="43"/>
    </row>
    <row r="21" spans="2:26" ht="16.5" thickBot="1" x14ac:dyDescent="0.4">
      <c r="B21" s="44" t="s">
        <v>34</v>
      </c>
      <c r="C21" s="46">
        <f>+Koko_maa!M105</f>
        <v>647.13547692717975</v>
      </c>
      <c r="D21" s="46">
        <f>+Koko_maa!M106</f>
        <v>509.45088730372595</v>
      </c>
      <c r="E21" s="46">
        <f>+Koko_maa!M107</f>
        <v>-137.66952719943103</v>
      </c>
      <c r="F21" s="48">
        <f t="shared" si="0"/>
        <v>-21.273679485651591</v>
      </c>
      <c r="G21" s="2">
        <f>+Koko_maa!N106</f>
        <v>522.49173738257468</v>
      </c>
      <c r="H21" s="2">
        <f>+Koko_maa!N107</f>
        <v>-124.64373954460507</v>
      </c>
      <c r="I21" s="49">
        <f t="shared" si="1"/>
        <v>-19.260841661232377</v>
      </c>
      <c r="J21" s="2">
        <f>+Koko_maa!O106</f>
        <v>535.53258746142342</v>
      </c>
      <c r="K21" s="2">
        <f>+Koko_maa!O107</f>
        <v>-111.60288946575633</v>
      </c>
      <c r="L21" s="49">
        <f t="shared" si="2"/>
        <v>-17.245676283378092</v>
      </c>
      <c r="Y21" s="42"/>
      <c r="Z21" s="43"/>
    </row>
    <row r="22" spans="2:26" ht="16" x14ac:dyDescent="0.35">
      <c r="B22" s="45" t="s">
        <v>257</v>
      </c>
      <c r="C22" s="47">
        <f>SUM(C4:C21)</f>
        <v>7746.939907160282</v>
      </c>
      <c r="D22" s="47">
        <f>SUM(D4:D21)</f>
        <v>5530.2588976948437</v>
      </c>
      <c r="E22" s="47">
        <f>SUM(E4:E21)</f>
        <v>-2216.6659470414161</v>
      </c>
      <c r="F22" s="48">
        <f t="shared" si="0"/>
        <v>-28.613439288364855</v>
      </c>
      <c r="G22" s="47">
        <f>SUM(G4:G21)</f>
        <v>5940.4343526296161</v>
      </c>
      <c r="H22" s="47">
        <f>SUM(H4:H21)</f>
        <v>-1806.5055545306659</v>
      </c>
      <c r="I22" s="49">
        <f t="shared" si="1"/>
        <v>-23.318956596797182</v>
      </c>
      <c r="J22" s="47">
        <f>SUM(J4:J21)</f>
        <v>6350.6098075643895</v>
      </c>
      <c r="K22" s="47">
        <f>SUM(K4:K21)</f>
        <v>-1396.3300995958932</v>
      </c>
      <c r="L22" s="49">
        <f t="shared" si="2"/>
        <v>-18.024279474600078</v>
      </c>
    </row>
    <row r="23" spans="2:26" x14ac:dyDescent="0.35">
      <c r="N23">
        <f>+I22/F22</f>
        <v>0.81496517639106114</v>
      </c>
      <c r="O23">
        <f>+L22/F22</f>
        <v>0.62992355770140962</v>
      </c>
    </row>
    <row r="25" spans="2:26" x14ac:dyDescent="0.35">
      <c r="E25">
        <v>52000</v>
      </c>
      <c r="F25">
        <v>20</v>
      </c>
      <c r="G25">
        <f>+E25*F25/1000000</f>
        <v>1.04</v>
      </c>
    </row>
    <row r="28" spans="2:26" x14ac:dyDescent="0.35">
      <c r="C28" t="s">
        <v>266</v>
      </c>
      <c r="D28" t="s">
        <v>267</v>
      </c>
      <c r="E28" t="s">
        <v>268</v>
      </c>
    </row>
    <row r="29" spans="2:26" ht="16" x14ac:dyDescent="0.35">
      <c r="B29" s="44" t="s">
        <v>37</v>
      </c>
      <c r="C29" s="2">
        <f>+F4</f>
        <v>-24.359941913748948</v>
      </c>
      <c r="D29">
        <v>-17.71160450215411</v>
      </c>
      <c r="E29" s="2">
        <f>-C29+D29</f>
        <v>6.6483374115948379</v>
      </c>
    </row>
    <row r="30" spans="2:26" ht="16" x14ac:dyDescent="0.35">
      <c r="B30" s="44" t="s">
        <v>41</v>
      </c>
      <c r="C30" s="2">
        <f t="shared" ref="C30:C47" si="3">+F5</f>
        <v>-28.07615317959997</v>
      </c>
      <c r="D30">
        <v>-19.49213138432328</v>
      </c>
      <c r="E30" s="2">
        <f t="shared" ref="E30:E47" si="4">-C30+D30</f>
        <v>8.5840217952766906</v>
      </c>
    </row>
    <row r="31" spans="2:26" ht="16" x14ac:dyDescent="0.35">
      <c r="B31" s="44" t="s">
        <v>42</v>
      </c>
      <c r="C31" s="2">
        <f t="shared" si="3"/>
        <v>-34.032643141803156</v>
      </c>
      <c r="D31">
        <v>-19.142262520119566</v>
      </c>
      <c r="E31" s="2">
        <f t="shared" si="4"/>
        <v>14.89038062168359</v>
      </c>
      <c r="F31">
        <v>2</v>
      </c>
    </row>
    <row r="32" spans="2:26" ht="16" x14ac:dyDescent="0.35">
      <c r="B32" s="44" t="s">
        <v>38</v>
      </c>
      <c r="C32" s="2">
        <f t="shared" si="3"/>
        <v>-26.544634042919768</v>
      </c>
      <c r="D32">
        <v>-14.351770983259202</v>
      </c>
      <c r="E32" s="2">
        <f t="shared" si="4"/>
        <v>12.192863059660565</v>
      </c>
    </row>
    <row r="33" spans="2:6" ht="16" x14ac:dyDescent="0.35">
      <c r="B33" s="44" t="s">
        <v>40</v>
      </c>
      <c r="C33" s="2">
        <f t="shared" si="3"/>
        <v>-27.368295123969084</v>
      </c>
      <c r="D33">
        <v>-16.895329455801413</v>
      </c>
      <c r="E33" s="2">
        <f t="shared" si="4"/>
        <v>10.472965668167671</v>
      </c>
    </row>
    <row r="34" spans="2:6" ht="16" x14ac:dyDescent="0.35">
      <c r="B34" s="44" t="s">
        <v>39</v>
      </c>
      <c r="C34" s="2">
        <f t="shared" si="3"/>
        <v>-26.43618194473261</v>
      </c>
      <c r="D34">
        <v>-16.433277794968312</v>
      </c>
      <c r="E34" s="2">
        <f t="shared" si="4"/>
        <v>10.002904149764298</v>
      </c>
    </row>
    <row r="35" spans="2:6" ht="16" x14ac:dyDescent="0.35">
      <c r="B35" s="44" t="s">
        <v>48</v>
      </c>
      <c r="C35" s="2">
        <f t="shared" si="3"/>
        <v>-27.547565544646034</v>
      </c>
      <c r="D35">
        <v>-18.038208908021488</v>
      </c>
      <c r="E35" s="2">
        <f t="shared" si="4"/>
        <v>9.5093566366245454</v>
      </c>
    </row>
    <row r="36" spans="2:6" ht="16" x14ac:dyDescent="0.35">
      <c r="B36" s="44" t="s">
        <v>31</v>
      </c>
      <c r="C36" s="2">
        <f t="shared" si="3"/>
        <v>-27.659238613667668</v>
      </c>
      <c r="D36">
        <v>-18.797720212735076</v>
      </c>
      <c r="E36" s="2">
        <f t="shared" si="4"/>
        <v>8.8615184009325922</v>
      </c>
    </row>
    <row r="37" spans="2:6" ht="16" x14ac:dyDescent="0.35">
      <c r="B37" s="44" t="s">
        <v>46</v>
      </c>
      <c r="C37" s="2">
        <f t="shared" si="3"/>
        <v>-24.825597730385866</v>
      </c>
      <c r="D37">
        <v>-11.689793658164508</v>
      </c>
      <c r="E37" s="2">
        <f t="shared" si="4"/>
        <v>13.135804072221358</v>
      </c>
    </row>
    <row r="38" spans="2:6" ht="16" x14ac:dyDescent="0.35">
      <c r="B38" s="44" t="s">
        <v>45</v>
      </c>
      <c r="C38" s="2">
        <f t="shared" si="3"/>
        <v>-26.415266405851927</v>
      </c>
      <c r="D38">
        <v>-12.990123917446484</v>
      </c>
      <c r="E38" s="2">
        <f t="shared" si="4"/>
        <v>13.425142488405443</v>
      </c>
      <c r="F38">
        <v>3</v>
      </c>
    </row>
    <row r="39" spans="2:6" ht="16" x14ac:dyDescent="0.35">
      <c r="B39" s="44" t="s">
        <v>255</v>
      </c>
      <c r="C39" s="2">
        <f t="shared" si="3"/>
        <v>-26.699023318147791</v>
      </c>
      <c r="D39">
        <v>-21.7946139869109</v>
      </c>
      <c r="E39" s="2">
        <f t="shared" si="4"/>
        <v>4.9044093312368915</v>
      </c>
    </row>
    <row r="40" spans="2:6" ht="16" x14ac:dyDescent="0.35">
      <c r="B40" s="44" t="s">
        <v>44</v>
      </c>
      <c r="C40" s="2">
        <f t="shared" si="3"/>
        <v>-24.165591878578642</v>
      </c>
      <c r="D40">
        <v>-11.73624569868503</v>
      </c>
      <c r="E40" s="2">
        <f t="shared" si="4"/>
        <v>12.429346179893612</v>
      </c>
    </row>
    <row r="41" spans="2:6" ht="16" x14ac:dyDescent="0.35">
      <c r="B41" s="44" t="s">
        <v>43</v>
      </c>
      <c r="C41" s="2">
        <f t="shared" si="3"/>
        <v>-30.629073322037318</v>
      </c>
      <c r="D41">
        <v>-11.750859847593677</v>
      </c>
      <c r="E41" s="2">
        <f t="shared" si="4"/>
        <v>18.878213474443641</v>
      </c>
      <c r="F41">
        <v>1</v>
      </c>
    </row>
    <row r="42" spans="2:6" ht="16" x14ac:dyDescent="0.35">
      <c r="B42" s="44" t="s">
        <v>47</v>
      </c>
      <c r="C42" s="2">
        <f t="shared" si="3"/>
        <v>-29.39048368234165</v>
      </c>
      <c r="D42">
        <v>-16.90559819806089</v>
      </c>
      <c r="E42" s="2">
        <f t="shared" si="4"/>
        <v>12.48488548428076</v>
      </c>
    </row>
    <row r="43" spans="2:6" ht="16" x14ac:dyDescent="0.35">
      <c r="B43" s="44" t="s">
        <v>29</v>
      </c>
      <c r="C43" s="2">
        <f t="shared" si="3"/>
        <v>-28.611111758651937</v>
      </c>
      <c r="D43">
        <v>-18.462303710880743</v>
      </c>
      <c r="E43" s="2">
        <f t="shared" si="4"/>
        <v>10.148808047771194</v>
      </c>
    </row>
    <row r="44" spans="2:6" ht="16" x14ac:dyDescent="0.35">
      <c r="B44" s="44" t="s">
        <v>32</v>
      </c>
      <c r="C44" s="2">
        <f t="shared" si="3"/>
        <v>-30.718407930516079</v>
      </c>
      <c r="D44">
        <v>-17.378850833160378</v>
      </c>
      <c r="E44" s="2">
        <f t="shared" si="4"/>
        <v>13.339557097355701</v>
      </c>
      <c r="F44">
        <v>4</v>
      </c>
    </row>
    <row r="45" spans="2:6" ht="16" x14ac:dyDescent="0.35">
      <c r="B45" s="44" t="s">
        <v>33</v>
      </c>
      <c r="C45" s="2">
        <f t="shared" si="3"/>
        <v>-29.356949771259895</v>
      </c>
      <c r="D45">
        <v>-19.925483696933053</v>
      </c>
      <c r="E45" s="2">
        <f t="shared" si="4"/>
        <v>9.4314660743268419</v>
      </c>
    </row>
    <row r="46" spans="2:6" ht="16" x14ac:dyDescent="0.35">
      <c r="B46" s="44" t="s">
        <v>34</v>
      </c>
      <c r="C46" s="2">
        <f t="shared" si="3"/>
        <v>-21.273679485651591</v>
      </c>
      <c r="D46">
        <v>-20.773825671390643</v>
      </c>
      <c r="E46" s="2">
        <f t="shared" si="4"/>
        <v>0.49985381426094833</v>
      </c>
    </row>
    <row r="47" spans="2:6" ht="16" x14ac:dyDescent="0.35">
      <c r="B47" s="45" t="s">
        <v>257</v>
      </c>
      <c r="C47" s="2">
        <f t="shared" si="3"/>
        <v>-28.613439288364855</v>
      </c>
      <c r="D47">
        <v>-16.698849318467911</v>
      </c>
      <c r="E47" s="2">
        <f t="shared" si="4"/>
        <v>11.914589969896944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1775D-A812-4D36-A633-00BA35368246}">
  <dimension ref="B3:T29"/>
  <sheetViews>
    <sheetView zoomScale="50" zoomScaleNormal="50" workbookViewId="0">
      <selection activeCell="B31" sqref="B31"/>
    </sheetView>
  </sheetViews>
  <sheetFormatPr defaultRowHeight="14.5" x14ac:dyDescent="0.35"/>
  <cols>
    <col min="2" max="2" width="41.90625" customWidth="1"/>
  </cols>
  <sheetData>
    <row r="3" spans="2:20" x14ac:dyDescent="0.35">
      <c r="C3" t="s">
        <v>0</v>
      </c>
      <c r="D3" t="s">
        <v>1</v>
      </c>
      <c r="E3" t="s">
        <v>2</v>
      </c>
      <c r="F3" t="s">
        <v>3</v>
      </c>
      <c r="G3" t="s">
        <v>4</v>
      </c>
      <c r="H3" t="s">
        <v>5</v>
      </c>
      <c r="I3" t="s">
        <v>6</v>
      </c>
      <c r="J3" t="s">
        <v>79</v>
      </c>
      <c r="K3" t="s">
        <v>81</v>
      </c>
      <c r="L3" t="s">
        <v>9</v>
      </c>
      <c r="M3" t="s">
        <v>10</v>
      </c>
    </row>
    <row r="4" spans="2:20" x14ac:dyDescent="0.35">
      <c r="B4" t="s">
        <v>98</v>
      </c>
      <c r="C4" s="3">
        <f>+KeskiPohjanmaa!AC34+PohjoisPohjanmaa!AB34+Kainuu!AB34+Lappi!AB34+PohjoisKarjala!AB34+EtelaKarjala!AB34+Kymenlaakso!AB34+KantaHame!AB34+PaijatHame!AB34+Pirkanmaa!AB34+VarsinaisSuomi!AB34+Satakunta!AB34+EtelaPohjanmaa!AB34+KeskiSuomi!AB34+EtelaSavo!AB34+PohjoisSavo!AB34+Pohjanmaa!AB34+Uusimaa!AB34</f>
        <v>365201.09900000005</v>
      </c>
      <c r="D4" s="3">
        <f>+KeskiPohjanmaa!AD34+PohjoisPohjanmaa!AC34+Kainuu!AC34+Lappi!AC34+PohjoisKarjala!AC34+EtelaKarjala!AC34+Kymenlaakso!AC34+KantaHame!AC34+PaijatHame!AC34+Pirkanmaa!AC34+VarsinaisSuomi!AC34+Satakunta!AC34+EtelaPohjanmaa!AC34+KeskiSuomi!AC34+EtelaSavo!AC34+PohjoisSavo!AC34+Pohjanmaa!AC34+Uusimaa!AC34</f>
        <v>215386.67599999998</v>
      </c>
      <c r="E4" s="3">
        <f>+KeskiPohjanmaa!AE34+PohjoisPohjanmaa!AD34+Kainuu!AD34+Lappi!AD34+PohjoisKarjala!AD34+EtelaKarjala!AD34+Kymenlaakso!AD34+KantaHame!AD34+PaijatHame!AD34+Pirkanmaa!AD34+VarsinaisSuomi!AD34+Satakunta!AD34+EtelaPohjanmaa!AD34+KeskiSuomi!AD34+EtelaSavo!AD34+PohjoisSavo!AD34+Pohjanmaa!AD34+Uusimaa!AD34</f>
        <v>291757.71999999997</v>
      </c>
      <c r="F4" s="3">
        <f>+KeskiPohjanmaa!AF34+PohjoisPohjanmaa!AE34+Kainuu!AE34+Lappi!AE34+PohjoisKarjala!AE34+EtelaKarjala!AE34+Kymenlaakso!AE34+KantaHame!AE34+PaijatHame!AE34+Pirkanmaa!AE34+VarsinaisSuomi!AE34+Satakunta!AE34+EtelaPohjanmaa!AE34+KeskiSuomi!AE34+EtelaSavo!AE34+PohjoisSavo!AE34+Pohjanmaa!AE34+Uusimaa!AE34</f>
        <v>144907.242</v>
      </c>
      <c r="G4" s="3">
        <f>+KeskiPohjanmaa!AG34+PohjoisPohjanmaa!AF34+Kainuu!AF34+Lappi!AF34+PohjoisKarjala!AF34+EtelaKarjala!AF34+Kymenlaakso!AF34+KantaHame!AF34+PaijatHame!AF34+Pirkanmaa!AF34+VarsinaisSuomi!AF34+Satakunta!AF34+EtelaPohjanmaa!AF34+KeskiSuomi!AF34+EtelaSavo!AF34+PohjoisSavo!AF34+Pohjanmaa!AF34+Uusimaa!AF34</f>
        <v>16782.788</v>
      </c>
      <c r="H4" s="3">
        <f>+KeskiPohjanmaa!AH34+PohjoisPohjanmaa!AG34+Kainuu!AG34+Lappi!AG34+PohjoisKarjala!AG34+EtelaKarjala!AG34+Kymenlaakso!AG34+KantaHame!AG34+PaijatHame!AG34+Pirkanmaa!AG34+VarsinaisSuomi!AG34+Satakunta!AG34+EtelaPohjanmaa!AG34+KeskiSuomi!AG34+EtelaSavo!AG34+PohjoisSavo!AG34+Pohjanmaa!AG34+Uusimaa!AG34</f>
        <v>24490.794999999998</v>
      </c>
      <c r="I4" s="3">
        <f>+KeskiPohjanmaa!AI34+PohjoisPohjanmaa!AH34+Kainuu!AH34+Lappi!AH34+PohjoisKarjala!AH34+EtelaKarjala!AH34+Kymenlaakso!AH34+KantaHame!AH34+PaijatHame!AH34+Pirkanmaa!AH34+VarsinaisSuomi!AH34+Satakunta!AH34+EtelaPohjanmaa!AH34+KeskiSuomi!AH34+EtelaSavo!AH34+PohjoisSavo!AH34+Pohjanmaa!AH34+Uusimaa!AH34</f>
        <v>10257.895000000002</v>
      </c>
      <c r="J4" s="3">
        <f>+KeskiPohjanmaa!AJ34+PohjoisPohjanmaa!AI34+Kainuu!AI34+Lappi!AI34+PohjoisKarjala!AI34+EtelaKarjala!AI34+Kymenlaakso!AI34+KantaHame!AI34+PaijatHame!AI34+Pirkanmaa!AI34+VarsinaisSuomi!AI34+Satakunta!AI34+EtelaPohjanmaa!AI34+KeskiSuomi!AI34+EtelaSavo!AI34+PohjoisSavo!AI34+Pohjanmaa!AI34+Uusimaa!AI34</f>
        <v>4873.3129999999992</v>
      </c>
      <c r="K4" s="3">
        <f>+KeskiPohjanmaa!AK34+PohjoisPohjanmaa!AJ34+Kainuu!AJ34+Lappi!AJ34+PohjoisKarjala!AJ34+EtelaKarjala!AJ34+Kymenlaakso!AJ34+KantaHame!AJ34+PaijatHame!AJ34+Pirkanmaa!AJ34+VarsinaisSuomi!AJ34+Satakunta!AJ34+EtelaPohjanmaa!AJ34+KeskiSuomi!AJ34+EtelaSavo!AJ34+PohjoisSavo!AJ34+Pohjanmaa!AJ34+Uusimaa!AJ34</f>
        <v>194.40000000000003</v>
      </c>
      <c r="L4" s="3">
        <f>+KeskiPohjanmaa!AL34+PohjoisPohjanmaa!AK34+Kainuu!AK34+Lappi!AK34+PohjoisKarjala!AK34+EtelaKarjala!AK34+Kymenlaakso!AK34+KantaHame!AK34+PaijatHame!AK34+Pirkanmaa!AK34+VarsinaisSuomi!AK34+Satakunta!AK34+EtelaPohjanmaa!AK34+KeskiSuomi!AK34+EtelaSavo!AK34+PohjoisSavo!AK34+Pohjanmaa!AK34+Uusimaa!AK34</f>
        <v>0</v>
      </c>
      <c r="M4" s="3">
        <f>SUM(C4:L4)</f>
        <v>1073851.9279999998</v>
      </c>
      <c r="N4" t="s">
        <v>98</v>
      </c>
    </row>
    <row r="5" spans="2:20" x14ac:dyDescent="0.35">
      <c r="B5" t="s">
        <v>100</v>
      </c>
      <c r="C5" s="1">
        <f>+C4/C6</f>
        <v>0.84496406754955056</v>
      </c>
      <c r="D5" s="1">
        <f t="shared" ref="D5:M5" si="0">+D4/D6</f>
        <v>0.87110355768290626</v>
      </c>
      <c r="E5" s="1">
        <f t="shared" si="0"/>
        <v>3.2805922151747269</v>
      </c>
      <c r="F5" s="1">
        <f t="shared" si="0"/>
        <v>3.1188210735379767</v>
      </c>
      <c r="G5" s="1">
        <f t="shared" si="0"/>
        <v>0.75106270648837803</v>
      </c>
      <c r="H5" s="1">
        <f t="shared" si="0"/>
        <v>2.4835897713057234E-2</v>
      </c>
      <c r="I5" s="1">
        <f t="shared" si="0"/>
        <v>2.6904599125510981E-2</v>
      </c>
      <c r="J5" s="1">
        <f t="shared" si="0"/>
        <v>0.19572847489798509</v>
      </c>
      <c r="K5" s="1">
        <f t="shared" si="0"/>
        <v>3.4974399308312067E-2</v>
      </c>
      <c r="L5" s="1">
        <f t="shared" si="0"/>
        <v>0</v>
      </c>
      <c r="M5" s="1">
        <f t="shared" si="0"/>
        <v>0.4675193298332973</v>
      </c>
      <c r="N5" t="s">
        <v>100</v>
      </c>
    </row>
    <row r="6" spans="2:20" x14ac:dyDescent="0.35">
      <c r="B6" t="s">
        <v>101</v>
      </c>
      <c r="C6" s="3">
        <f>+KeskiPohjanmaa!AC36+PohjoisPohjanmaa!AB36+Kainuu!AB36+Lappi!AB37+PohjoisKarjala!AB36+EtelaKarjala!AB36+Kymenlaakso!AB36+KantaHame!AB36+PaijatHame!AB36+Pirkanmaa!AB36+VarsinaisSuomi!AB36+Satakunta!AB36+EtelaPohjanmaa!AB36+KeskiSuomi!AB36+EtelaSavo!AB36+PohjoisSavo!AB36+Pohjanmaa!AB36+Uusimaa!AB36</f>
        <v>432209.02879232063</v>
      </c>
      <c r="D6" s="3">
        <f>+KeskiPohjanmaa!AD36+PohjoisPohjanmaa!AC36+Kainuu!AC36+Lappi!AC37+PohjoisKarjala!AC36+EtelaKarjala!AC36+Kymenlaakso!AC36+KantaHame!AC36+PaijatHame!AC36+Pirkanmaa!AC36+VarsinaisSuomi!AC36+Satakunta!AC36+EtelaPohjanmaa!AC36+KeskiSuomi!AC36+EtelaSavo!AC36+PohjoisSavo!AC36+Pohjanmaa!AC36+Uusimaa!AC36</f>
        <v>247257.25672951931</v>
      </c>
      <c r="E6" s="3">
        <f>+KeskiPohjanmaa!AE36+PohjoisPohjanmaa!AD36+Kainuu!AD36+Lappi!AD37+PohjoisKarjala!AD36+EtelaKarjala!AD36+Kymenlaakso!AD36+KantaHame!AD36+PaijatHame!AD36+Pirkanmaa!AD36+VarsinaisSuomi!AD36+Satakunta!AD36+EtelaPohjanmaa!AD36+KeskiSuomi!AD36+EtelaSavo!AD36+PohjoisSavo!AD36+Pohjanmaa!AD36+Uusimaa!AD36</f>
        <v>88934.466969239191</v>
      </c>
      <c r="F6" s="3">
        <f>+KeskiPohjanmaa!AF36+PohjoisPohjanmaa!AE36+Kainuu!AE36+Lappi!AE37+PohjoisKarjala!AE36+EtelaKarjala!AE36+Kymenlaakso!AE36+KantaHame!AE36+PaijatHame!AE36+Pirkanmaa!AE36+VarsinaisSuomi!AE36+Satakunta!AE36+EtelaPohjanmaa!AE36+KeskiSuomi!AE36+EtelaSavo!AE36+PohjoisSavo!AE36+Pohjanmaa!AE36+Uusimaa!AE36</f>
        <v>46462.185095991372</v>
      </c>
      <c r="G6" s="3">
        <f>+KeskiPohjanmaa!AG36+PohjoisPohjanmaa!AF36+Kainuu!AF36+Lappi!AF37+PohjoisKarjala!AF36+EtelaKarjala!AF36+Kymenlaakso!AF36+KantaHame!AF36+PaijatHame!AF36+Pirkanmaa!AF36+VarsinaisSuomi!AF36+Satakunta!AF36+EtelaPohjanmaa!AF36+KeskiSuomi!AF36+EtelaSavo!AF36+PohjoisSavo!AF36+Pohjanmaa!AF36+Uusimaa!AF36</f>
        <v>22345.388547473696</v>
      </c>
      <c r="H6" s="3">
        <f>+KeskiPohjanmaa!AH36+PohjoisPohjanmaa!AG36+Kainuu!AG36+Lappi!AG37+PohjoisKarjala!AG36+EtelaKarjala!AG36+Kymenlaakso!AG36+KantaHame!AG36+PaijatHame!AG36+Pirkanmaa!AG36+VarsinaisSuomi!AG36+Satakunta!AG36+EtelaPohjanmaa!AG36+KeskiSuomi!AG36+EtelaSavo!AG36+PohjoisSavo!AG36+Pohjanmaa!AG36+Uusimaa!AG36</f>
        <v>986104.68133488076</v>
      </c>
      <c r="I6" s="3">
        <f>+KeskiPohjanmaa!AI36+PohjoisPohjanmaa!AH36+Kainuu!AH36+Lappi!AH37+PohjoisKarjala!AH36+EtelaKarjala!AH36+Kymenlaakso!AH36+KantaHame!AH36+PaijatHame!AH36+Pirkanmaa!AH36+VarsinaisSuomi!AH36+Satakunta!AH36+EtelaPohjanmaa!AH36+KeskiSuomi!AH36+EtelaSavo!AH36+PohjoisSavo!AH36+Pohjanmaa!AH36+Uusimaa!AH36</f>
        <v>381269.20056108368</v>
      </c>
      <c r="J6" s="3">
        <f>+KeskiPohjanmaa!AJ36+PohjoisPohjanmaa!AI36+Kainuu!AI36+Lappi!AI37+PohjoisKarjala!AI36+EtelaKarjala!AI36+Kymenlaakso!AI36+KantaHame!AI36+PaijatHame!AI36+Pirkanmaa!AI36+VarsinaisSuomi!AI36+Satakunta!AI36+EtelaPohjanmaa!AI36+KeskiSuomi!AI36+EtelaSavo!AI36+PohjoisSavo!AI36+Pohjanmaa!AI36+Uusimaa!AI36</f>
        <v>24898.334299799764</v>
      </c>
      <c r="K6" s="3">
        <f>+KeskiPohjanmaa!AK36+PohjoisPohjanmaa!AJ36+Kainuu!AJ36+Lappi!AJ37+PohjoisKarjala!AJ36+EtelaKarjala!AJ36+Kymenlaakso!AJ36+KantaHame!AJ36+PaijatHame!AJ36+Pirkanmaa!AJ36+VarsinaisSuomi!AJ36+Satakunta!AJ36+EtelaPohjanmaa!AJ36+KeskiSuomi!AJ36+EtelaSavo!AJ36+PohjoisSavo!AJ36+Pohjanmaa!AJ36+Uusimaa!AJ36</f>
        <v>5558.3513611282706</v>
      </c>
      <c r="L6" s="3">
        <f>+KeskiPohjanmaa!AL36+PohjoisPohjanmaa!AK36+Kainuu!AK36+Lappi!AK37+PohjoisKarjala!AK36+EtelaKarjala!AK36+Kymenlaakso!AK36+KantaHame!AK36+PaijatHame!AK36+Pirkanmaa!AK36+VarsinaisSuomi!AK36+Satakunta!AK36+EtelaPohjanmaa!AK36+KeskiSuomi!AK36+EtelaSavo!AK36+PohjoisSavo!AK36+Pohjanmaa!AK36+Uusimaa!AK36</f>
        <v>61875.606898092643</v>
      </c>
      <c r="M6" s="3">
        <f>SUM(C6:L6)</f>
        <v>2296914.50058953</v>
      </c>
      <c r="N6" t="s">
        <v>101</v>
      </c>
    </row>
    <row r="7" spans="2:20" x14ac:dyDescent="0.35">
      <c r="B7" t="s">
        <v>65</v>
      </c>
      <c r="C7" s="3">
        <f>+KeskiPohjanmaa!AC37+PohjoisPohjanmaa!AB37+Kainuu!AB37+Lappi!AB38+PohjoisKarjala!AB37+EtelaKarjala!AB37+Kymenlaakso!AB37+KantaHame!AB37+PaijatHame!AB37+Pirkanmaa!AB37+VarsinaisSuomi!AB37+Satakunta!AB37+EtelaPohjanmaa!AB37+KeskiSuomi!AB37+EtelaSavo!AB37+PohjoisSavo!AB37+Pohjanmaa!AB37+Uusimaa!AB37</f>
        <v>342395.21635039913</v>
      </c>
      <c r="D7" s="3">
        <f>+KeskiPohjanmaa!AD37+PohjoisPohjanmaa!AC37+Kainuu!AC37+Lappi!AC38+PohjoisKarjala!AC37+EtelaKarjala!AC37+Kymenlaakso!AC37+KantaHame!AC37+PaijatHame!AC37+Pirkanmaa!AC37+VarsinaisSuomi!AC37+Satakunta!AC37+EtelaPohjanmaa!AC37+KeskiSuomi!AC37+EtelaSavo!AC37+PohjoisSavo!AC37+Pohjanmaa!AC37+Uusimaa!AC37</f>
        <v>198754.98973761912</v>
      </c>
      <c r="E7" s="3">
        <f>+KeskiPohjanmaa!AE37+PohjoisPohjanmaa!AD37+Kainuu!AD37+Lappi!AD38+PohjoisKarjala!AD37+EtelaKarjala!AD37+Kymenlaakso!AD37+KantaHame!AD37+PaijatHame!AD37+Pirkanmaa!AD37+VarsinaisSuomi!AD37+Satakunta!AD37+EtelaPohjanmaa!AD37+KeskiSuomi!AD37+EtelaSavo!AD37+PohjoisSavo!AD37+Pohjanmaa!AD37+Uusimaa!AD37</f>
        <v>83276.457583834068</v>
      </c>
      <c r="F7" s="3">
        <f>+KeskiPohjanmaa!AF37+PohjoisPohjanmaa!AE37+Kainuu!AE37+Lappi!AE38+PohjoisKarjala!AE37+EtelaKarjala!AE37+Kymenlaakso!AE37+KantaHame!AE37+PaijatHame!AE37+Pirkanmaa!AE37+VarsinaisSuomi!AE37+Satakunta!AE37+EtelaPohjanmaa!AE37+KeskiSuomi!AE37+EtelaSavo!AE37+PohjoisSavo!AE37+Pohjanmaa!AE37+Uusimaa!AE37</f>
        <v>44059.688823528981</v>
      </c>
      <c r="G7" s="3">
        <f>+KeskiPohjanmaa!AG37+PohjoisPohjanmaa!AF37+Kainuu!AF37+Lappi!AF38+PohjoisKarjala!AF37+EtelaKarjala!AF37+Kymenlaakso!AF37+KantaHame!AF37+PaijatHame!AF37+Pirkanmaa!AF37+VarsinaisSuomi!AF37+Satakunta!AF37+EtelaPohjanmaa!AF37+KeskiSuomi!AF37+EtelaSavo!AF37+PohjoisSavo!AF37+Pohjanmaa!AF37+Uusimaa!AF37</f>
        <v>18351.285404339651</v>
      </c>
      <c r="H7" s="3">
        <f>+KeskiPohjanmaa!AH37+PohjoisPohjanmaa!AG37+Kainuu!AG37+Lappi!AG38+PohjoisKarjala!AG37+EtelaKarjala!AG37+Kymenlaakso!AG37+KantaHame!AG37+PaijatHame!AG37+Pirkanmaa!AG37+VarsinaisSuomi!AG37+Satakunta!AG37+EtelaPohjanmaa!AG37+KeskiSuomi!AG37+EtelaSavo!AG37+PohjoisSavo!AG37+Pohjanmaa!AG37+Uusimaa!AG37</f>
        <v>922015.01903919294</v>
      </c>
      <c r="I7" s="3">
        <f>+KeskiPohjanmaa!AI37+PohjoisPohjanmaa!AH37+Kainuu!AH37+Lappi!AH38+PohjoisKarjala!AH37+EtelaKarjala!AH37+Kymenlaakso!AH37+KantaHame!AH37+PaijatHame!AH37+Pirkanmaa!AH37+VarsinaisSuomi!AH37+Satakunta!AH37+EtelaPohjanmaa!AH37+KeskiSuomi!AH37+EtelaSavo!AH37+PohjoisSavo!AH37+Pohjanmaa!AH37+Uusimaa!AH37</f>
        <v>335087.84369475406</v>
      </c>
      <c r="J7" s="3">
        <f>+KeskiPohjanmaa!AJ37+PohjoisPohjanmaa!AI37+Kainuu!AI37+Lappi!AI38+PohjoisKarjala!AI37+EtelaKarjala!AI37+Kymenlaakso!AI37+KantaHame!AI37+PaijatHame!AI37+Pirkanmaa!AI37+VarsinaisSuomi!AI37+Satakunta!AI37+EtelaPohjanmaa!AI37+KeskiSuomi!AI37+EtelaSavo!AI37+PohjoisSavo!AI37+Pohjanmaa!AI37+Uusimaa!AI37</f>
        <v>22048.660422509707</v>
      </c>
      <c r="K7" s="3">
        <f>+KeskiPohjanmaa!AK37+PohjoisPohjanmaa!AJ37+Kainuu!AJ37+Lappi!AJ38+PohjoisKarjala!AJ37+EtelaKarjala!AJ37+Kymenlaakso!AJ37+KantaHame!AJ37+PaijatHame!AJ37+Pirkanmaa!AJ37+VarsinaisSuomi!AJ37+Satakunta!AJ37+EtelaPohjanmaa!AJ37+KeskiSuomi!AJ37+EtelaSavo!AJ37+PohjoisSavo!AJ37+Pohjanmaa!AJ37+Uusimaa!AJ37</f>
        <v>4868.4647849276616</v>
      </c>
      <c r="L7" s="3">
        <f>+KeskiPohjanmaa!AL37+PohjoisPohjanmaa!AK37+Kainuu!AK37+Lappi!AK38+PohjoisKarjala!AK37+EtelaKarjala!AK37+Kymenlaakso!AK37+KantaHame!AK37+PaijatHame!AK37+Pirkanmaa!AK37+VarsinaisSuomi!AK37+Satakunta!AK37+EtelaPohjanmaa!AK37+KeskiSuomi!AK37+EtelaSavo!AK37+PohjoisSavo!AK37+Pohjanmaa!AK37+Uusimaa!AK37</f>
        <v>52080.516757994068</v>
      </c>
      <c r="M7" s="3">
        <f>SUM(C7:L7)</f>
        <v>2022938.1425990991</v>
      </c>
      <c r="N7" t="s">
        <v>65</v>
      </c>
      <c r="R7" s="3">
        <f>+M6-M7</f>
        <v>273976.3579904309</v>
      </c>
    </row>
    <row r="8" spans="2:20" x14ac:dyDescent="0.35">
      <c r="B8" t="s">
        <v>102</v>
      </c>
      <c r="C8" s="16">
        <f>C7/C6</f>
        <v>0.7921982039734814</v>
      </c>
      <c r="D8" s="16">
        <f t="shared" ref="D8:M8" si="1">D7/D6</f>
        <v>0.80383885337303573</v>
      </c>
      <c r="E8" s="16">
        <f t="shared" si="1"/>
        <v>0.93638001577766106</v>
      </c>
      <c r="F8" s="16">
        <f t="shared" si="1"/>
        <v>0.94829136280399196</v>
      </c>
      <c r="G8" s="16">
        <f t="shared" si="1"/>
        <v>0.821256044187891</v>
      </c>
      <c r="H8" s="16">
        <f t="shared" si="1"/>
        <v>0.93500724262972745</v>
      </c>
      <c r="I8" s="16">
        <f t="shared" si="1"/>
        <v>0.87887467228307936</v>
      </c>
      <c r="J8" s="16">
        <f t="shared" si="1"/>
        <v>0.88554760961206247</v>
      </c>
      <c r="K8" s="16">
        <f t="shared" si="1"/>
        <v>0.87588287760553318</v>
      </c>
      <c r="L8" s="16">
        <f t="shared" si="1"/>
        <v>0.84169706559434954</v>
      </c>
      <c r="M8" s="16">
        <f t="shared" si="1"/>
        <v>0.88071982743802102</v>
      </c>
      <c r="N8" t="s">
        <v>102</v>
      </c>
    </row>
    <row r="9" spans="2:20" x14ac:dyDescent="0.35">
      <c r="B9" t="s">
        <v>103</v>
      </c>
      <c r="C9" s="3">
        <f>+KeskiPohjanmaa!AC39+PohjoisPohjanmaa!AB39+Kainuu!AB39+Lappi!AB40+PohjoisKarjala!AB39+EtelaKarjala!AB39+Kymenlaakso!AB39+KantaHame!AB39+PaijatHame!AB39+Pirkanmaa!AB39+VarsinaisSuomi!AB39+Satakunta!AB39+EtelaPohjanmaa!AB39+KeskiSuomi!AB39+EtelaSavo!AB39+PohjoisSavo!AB39+Pohjanmaa!AB39+Uusimaa!AB39</f>
        <v>27202.862155048522</v>
      </c>
      <c r="D9" s="3">
        <f>+KeskiPohjanmaa!AD39+PohjoisPohjanmaa!AC39+Kainuu!AC39+Lappi!AC40+PohjoisKarjala!AC39+EtelaKarjala!AC39+Kymenlaakso!AC39+KantaHame!AC39+PaijatHame!AC39+Pirkanmaa!AC39+VarsinaisSuomi!AC39+Satakunta!AC39+EtelaPohjanmaa!AC39+KeskiSuomi!AC39+EtelaSavo!AC39+PohjoisSavo!AC39+Pohjanmaa!AC39+Uusimaa!AC39</f>
        <v>14205.868703658894</v>
      </c>
      <c r="E9" s="3">
        <f>+KeskiPohjanmaa!AE39+PohjoisPohjanmaa!AD39+Kainuu!AD39+Lappi!AD40+PohjoisKarjala!AD39+EtelaKarjala!AD39+Kymenlaakso!AD39+KantaHame!AD39+PaijatHame!AD39+Pirkanmaa!AD39+VarsinaisSuomi!AD39+Satakunta!AD39+EtelaPohjanmaa!AD39+KeskiSuomi!AD39+EtelaSavo!AD39+PohjoisSavo!AD39+Pohjanmaa!AD39+Uusimaa!AD39</f>
        <v>2895.8326865112831</v>
      </c>
      <c r="F9" s="3">
        <f>+KeskiPohjanmaa!AF39+PohjoisPohjanmaa!AE39+Kainuu!AE39+Lappi!AE40+PohjoisKarjala!AE39+EtelaKarjala!AE39+Kymenlaakso!AE39+KantaHame!AE39+PaijatHame!AE39+Pirkanmaa!AE39+VarsinaisSuomi!AE39+Satakunta!AE39+EtelaPohjanmaa!AE39+KeskiSuomi!AE39+EtelaSavo!AE39+PohjoisSavo!AE39+Pohjanmaa!AE39+Uusimaa!AE39</f>
        <v>1176.6485466561903</v>
      </c>
      <c r="G9" s="3">
        <f>+KeskiPohjanmaa!AG39+PohjoisPohjanmaa!AF39+Kainuu!AF39+Lappi!AF40+PohjoisKarjala!AF39+EtelaKarjala!AF39+Kymenlaakso!AF39+KantaHame!AF39+PaijatHame!AF39+Pirkanmaa!AF39+VarsinaisSuomi!AF39+Satakunta!AF39+EtelaPohjanmaa!AF39+KeskiSuomi!AF39+EtelaSavo!AF39+PohjoisSavo!AF39+Pohjanmaa!AF39+Uusimaa!AF39</f>
        <v>1040.8830223976056</v>
      </c>
      <c r="H9" s="3">
        <f>+KeskiPohjanmaa!AH39+PohjoisPohjanmaa!AG39+Kainuu!AG39+Lappi!AG40+PohjoisKarjala!AG39+EtelaKarjala!AG39+Kymenlaakso!AG39+KantaHame!AG39+PaijatHame!AG39+Pirkanmaa!AG39+VarsinaisSuomi!AG39+Satakunta!AG39+EtelaPohjanmaa!AG39+KeskiSuomi!AG39+EtelaSavo!AG39+PohjoisSavo!AG39+Pohjanmaa!AG39+Uusimaa!AG39</f>
        <v>29967.182340777432</v>
      </c>
      <c r="I9" s="3">
        <f>+KeskiPohjanmaa!AI39+PohjoisPohjanmaa!AH39+Kainuu!AH39+Lappi!AH40+PohjoisKarjala!AH39+EtelaKarjala!AH39+Kymenlaakso!AH39+KantaHame!AH39+PaijatHame!AH39+Pirkanmaa!AH39+VarsinaisSuomi!AH39+Satakunta!AH39+EtelaPohjanmaa!AH39+KeskiSuomi!AH39+EtelaSavo!AH39+PohjoisSavo!AH39+Pohjanmaa!AH39+Uusimaa!AH39</f>
        <v>14470.460954553875</v>
      </c>
      <c r="J9" s="3">
        <f>+KeskiPohjanmaa!AJ39+PohjoisPohjanmaa!AI39+Kainuu!AI39+Lappi!AI40+PohjoisKarjala!AI39+EtelaKarjala!AI39+Kymenlaakso!AI39+KantaHame!AI39+PaijatHame!AI39+Pirkanmaa!AI39+VarsinaisSuomi!AI39+Satakunta!AI39+EtelaPohjanmaa!AI39+KeskiSuomi!AI39+EtelaSavo!AI39+PohjoisSavo!AI39+Pohjanmaa!AI39+Uusimaa!AI39</f>
        <v>829.31193882471166</v>
      </c>
      <c r="K9" s="3">
        <f>+KeskiPohjanmaa!AK39+PohjoisPohjanmaa!AJ39+Kainuu!AJ39+Lappi!AJ40+PohjoisKarjala!AJ39+EtelaKarjala!AJ39+Kymenlaakso!AJ39+KantaHame!AJ39+PaijatHame!AJ39+Pirkanmaa!AJ39+VarsinaisSuomi!AJ39+Satakunta!AJ39+EtelaPohjanmaa!AJ39+KeskiSuomi!AJ39+EtelaSavo!AJ39+PohjoisSavo!AJ39+Pohjanmaa!AJ39+Uusimaa!AJ39</f>
        <v>190.68055004652837</v>
      </c>
      <c r="L9" s="3">
        <f>+KeskiPohjanmaa!AL39+PohjoisPohjanmaa!AK39+Kainuu!AK39+Lappi!AK40+PohjoisKarjala!AK39+EtelaKarjala!AK39+Kymenlaakso!AK39+KantaHame!AK39+PaijatHame!AK39+Pirkanmaa!AK39+VarsinaisSuomi!AK39+Satakunta!AK39+EtelaPohjanmaa!AK39+KeskiSuomi!AK39+EtelaSavo!AK39+PohjoisSavo!AK39+Pohjanmaa!AK39+Uusimaa!AK39</f>
        <v>3140.745443076532</v>
      </c>
      <c r="M9" s="3">
        <f>SUM(C9:L9)</f>
        <v>95120.476341551577</v>
      </c>
      <c r="N9" t="s">
        <v>104</v>
      </c>
    </row>
    <row r="10" spans="2:20" x14ac:dyDescent="0.35">
      <c r="B10" t="s">
        <v>84</v>
      </c>
      <c r="C10" s="3">
        <f>+KeskiPohjanmaa!AC40+PohjoisPohjanmaa!AB40+Kainuu!AB40+Lappi!AB41+PohjoisKarjala!AB40+EtelaKarjala!AB40+Kymenlaakso!AB40+KantaHame!AB40+PaijatHame!AB40+Pirkanmaa!AB40+VarsinaisSuomi!AB40+Satakunta!AB40+EtelaPohjanmaa!AB40+KeskiSuomi!AB40+EtelaSavo!AB40+PohjoisSavo!AB40+Pohjanmaa!AB40+Uusimaa!AB40</f>
        <v>23112.523817182602</v>
      </c>
      <c r="D10" s="3">
        <f>+KeskiPohjanmaa!AD40+PohjoisPohjanmaa!AC40+Kainuu!AC40+Lappi!AC41+PohjoisKarjala!AC40+EtelaKarjala!AC40+Kymenlaakso!AC40+KantaHame!AC40+PaijatHame!AC40+Pirkanmaa!AC40+VarsinaisSuomi!AC40+Satakunta!AC40+EtelaPohjanmaa!AC40+KeskiSuomi!AC40+EtelaSavo!AC40+PohjoisSavo!AC40+Pohjanmaa!AC40+Uusimaa!AC40</f>
        <v>11488.374141595214</v>
      </c>
      <c r="E10" s="3">
        <f>+KeskiPohjanmaa!AE40+PohjoisPohjanmaa!AD40+Kainuu!AD40+Lappi!AD41+PohjoisKarjala!AD40+EtelaKarjala!AD40+Kymenlaakso!AD40+KantaHame!AD40+PaijatHame!AD40+Pirkanmaa!AD40+VarsinaisSuomi!AD40+Satakunta!AD40+EtelaPohjanmaa!AD40+KeskiSuomi!AD40+EtelaSavo!AD40+PohjoisSavo!AD40+Pohjanmaa!AD40+Uusimaa!AD40</f>
        <v>1814.4480653811709</v>
      </c>
      <c r="F10" s="3">
        <f>+KeskiPohjanmaa!AF40+PohjoisPohjanmaa!AE40+Kainuu!AE40+Lappi!AE41+PohjoisKarjala!AE40+EtelaKarjala!AE40+Kymenlaakso!AE40+KantaHame!AE40+PaijatHame!AE40+Pirkanmaa!AE40+VarsinaisSuomi!AE40+Satakunta!AE40+EtelaPohjanmaa!AE40+KeskiSuomi!AE40+EtelaSavo!AE40+PohjoisSavo!AE40+Pohjanmaa!AE40+Uusimaa!AE40</f>
        <v>781.99511114437405</v>
      </c>
      <c r="G10" s="3">
        <f>+KeskiPohjanmaa!AG40+PohjoisPohjanmaa!AF40+Kainuu!AF40+Lappi!AF41+PohjoisKarjala!AF40+EtelaKarjala!AF40+Kymenlaakso!AF40+KantaHame!AF40+PaijatHame!AF40+Pirkanmaa!AF40+VarsinaisSuomi!AF40+Satakunta!AF40+EtelaPohjanmaa!AF40+KeskiSuomi!AF40+EtelaSavo!AF40+PohjoisSavo!AF40+Pohjanmaa!AF40+Uusimaa!AF40</f>
        <v>938.61569101575526</v>
      </c>
      <c r="H10" s="3">
        <f>+KeskiPohjanmaa!AH40+PohjoisPohjanmaa!AG40+Kainuu!AG40+Lappi!AG41+PohjoisKarjala!AG40+EtelaKarjala!AG40+Kymenlaakso!AG40+KantaHame!AG40+PaijatHame!AG40+Pirkanmaa!AG40+VarsinaisSuomi!AG40+Satakunta!AG40+EtelaPohjanmaa!AG40+KeskiSuomi!AG40+EtelaSavo!AG40+PohjoisSavo!AG40+Pohjanmaa!AG40+Uusimaa!AG40</f>
        <v>20257.665438289994</v>
      </c>
      <c r="I10" s="3">
        <f>+KeskiPohjanmaa!AI40+PohjoisPohjanmaa!AH40+Kainuu!AH40+Lappi!AH41+PohjoisKarjala!AH40+EtelaKarjala!AH40+Kymenlaakso!AH40+KantaHame!AH40+PaijatHame!AH40+Pirkanmaa!AH40+VarsinaisSuomi!AH40+Satakunta!AH40+EtelaPohjanmaa!AH40+KeskiSuomi!AH40+EtelaSavo!AH40+PohjoisSavo!AH40+Pohjanmaa!AH40+Uusimaa!AH40</f>
        <v>11933.464978343314</v>
      </c>
      <c r="J10" s="3">
        <f>+KeskiPohjanmaa!AJ40+PohjoisPohjanmaa!AI40+Kainuu!AI40+Lappi!AI41+PohjoisKarjala!AI40+EtelaKarjala!AI40+Kymenlaakso!AI40+KantaHame!AI40+PaijatHame!AI40+Pirkanmaa!AI40+VarsinaisSuomi!AI40+Satakunta!AI40+EtelaPohjanmaa!AI40+KeskiSuomi!AI40+EtelaSavo!AI40+PohjoisSavo!AI40+Pohjanmaa!AI40+Uusimaa!AI40</f>
        <v>684.07526379072658</v>
      </c>
      <c r="K10" s="3">
        <f>+KeskiPohjanmaa!AK40+PohjoisPohjanmaa!AJ40+Kainuu!AJ40+Lappi!AJ41+PohjoisKarjala!AJ40+EtelaKarjala!AJ40+Kymenlaakso!AJ40+KantaHame!AJ40+PaijatHame!AJ40+Pirkanmaa!AJ40+VarsinaisSuomi!AJ40+Satakunta!AJ40+EtelaPohjanmaa!AJ40+KeskiSuomi!AJ40+EtelaSavo!AJ40+PohjoisSavo!AJ40+Pohjanmaa!AJ40+Uusimaa!AJ40</f>
        <v>185.15504274153827</v>
      </c>
      <c r="L10" s="3">
        <f>+KeskiPohjanmaa!AL40+PohjoisPohjanmaa!AK40+Kainuu!AK40+Lappi!AK41+PohjoisKarjala!AK40+EtelaKarjala!AK40+Kymenlaakso!AK40+KantaHame!AK40+PaijatHame!AK40+Pirkanmaa!AK40+VarsinaisSuomi!AK40+Satakunta!AK40+EtelaPohjanmaa!AK40+KeskiSuomi!AK40+EtelaSavo!AK40+PohjoisSavo!AK40+Pohjanmaa!AK40+Uusimaa!AK40</f>
        <v>2915.6437023702106</v>
      </c>
      <c r="M10" s="3">
        <f>SUM(C10:L10)</f>
        <v>74111.961251854911</v>
      </c>
      <c r="N10" t="s">
        <v>84</v>
      </c>
    </row>
    <row r="11" spans="2:20" x14ac:dyDescent="0.35">
      <c r="B11" t="s">
        <v>85</v>
      </c>
      <c r="C11" s="3">
        <f>+KeskiPohjanmaa!AC41+PohjoisPohjanmaa!AB41+Kainuu!AB41+Lappi!AB42+PohjoisKarjala!AB41+EtelaKarjala!AB41+Kymenlaakso!AB41+KantaHame!AB41+PaijatHame!AB41+Pirkanmaa!AB41+VarsinaisSuomi!AB41+Satakunta!AB41+EtelaPohjanmaa!AB41+KeskiSuomi!AB41+EtelaSavo!AB41+PohjoisSavo!AB41+Pohjanmaa!AB41+Uusimaa!AB41</f>
        <v>66701.288624738911</v>
      </c>
      <c r="D11" s="3">
        <f>+KeskiPohjanmaa!AD41+PohjoisPohjanmaa!AC41+Kainuu!AC41+Lappi!AC42+PohjoisKarjala!AC41+EtelaKarjala!AC41+Kymenlaakso!AC41+KantaHame!AC41+PaijatHame!AC41+Pirkanmaa!AC41+VarsinaisSuomi!AC41+Satakunta!AC41+EtelaPohjanmaa!AC41+KeskiSuomi!AC41+EtelaSavo!AC41+PohjoisSavo!AC41+Pohjanmaa!AC41+Uusimaa!AC41</f>
        <v>37013.892850304997</v>
      </c>
      <c r="E11" s="3">
        <f>+KeskiPohjanmaa!AE41+PohjoisPohjanmaa!AD41+Kainuu!AD41+Lappi!AD42+PohjoisKarjala!AD41+EtelaKarjala!AD41+Kymenlaakso!AD41+KantaHame!AD41+PaijatHame!AD41+Pirkanmaa!AD41+VarsinaisSuomi!AD41+Satakunta!AD41+EtelaPohjanmaa!AD41+KeskiSuomi!AD41+EtelaSavo!AD41+PohjoisSavo!AD41+Pohjanmaa!AD41+Uusimaa!AD41</f>
        <v>3843.5613200239241</v>
      </c>
      <c r="F11" s="3">
        <f>+KeskiPohjanmaa!AF41+PohjoisPohjanmaa!AE41+Kainuu!AE41+Lappi!AE42+PohjoisKarjala!AE41+EtelaKarjala!AE41+Kymenlaakso!AE41+KantaHame!AE41+PaijatHame!AE41+Pirkanmaa!AE41+VarsinaisSuomi!AE41+Satakunta!AE41+EtelaPohjanmaa!AE41+KeskiSuomi!AE41+EtelaSavo!AE41+PohjoisSavo!AE41+Pohjanmaa!AE41+Uusimaa!AE41</f>
        <v>1620.5011613180275</v>
      </c>
      <c r="G11" s="3">
        <f>+KeskiPohjanmaa!AG41+PohjoisPohjanmaa!AF41+Kainuu!AF41+Lappi!AF42+PohjoisKarjala!AF41+EtelaKarjala!AF41+Kymenlaakso!AF41+KantaHame!AF41+PaijatHame!AF41+Pirkanmaa!AF41+VarsinaisSuomi!AF41+Satakunta!AF41+EtelaPohjanmaa!AF41+KeskiSuomi!AF41+EtelaSavo!AF41+PohjoisSavo!AF41+Pohjanmaa!AF41+Uusimaa!AF41</f>
        <v>3055.4874521182842</v>
      </c>
      <c r="H11" s="3">
        <f>+KeskiPohjanmaa!AH41+PohjoisPohjanmaa!AG41+Kainuu!AG41+Lappi!AG42+PohjoisKarjala!AG41+EtelaKarjala!AG41+Kymenlaakso!AG41+KantaHame!AG41+PaijatHame!AG41+Pirkanmaa!AG41+VarsinaisSuomi!AG41+Satakunta!AG41+EtelaPohjanmaa!AG41+KeskiSuomi!AG41+EtelaSavo!AG41+PohjoisSavo!AG41+Pohjanmaa!AG41+Uusimaa!AG41</f>
        <v>43831.996857397833</v>
      </c>
      <c r="I11" s="3">
        <f>+KeskiPohjanmaa!AI41+PohjoisPohjanmaa!AH41+Kainuu!AH41+Lappi!AH42+PohjoisKarjala!AH41+EtelaKarjala!AH41+Kymenlaakso!AH41+KantaHame!AH41+PaijatHame!AH41+Pirkanmaa!AH41+VarsinaisSuomi!AH41+Satakunta!AH41+EtelaPohjanmaa!AH41+KeskiSuomi!AH41+EtelaSavo!AH41+PohjoisSavo!AH41+Pohjanmaa!AH41+Uusimaa!AH41</f>
        <v>34247.891887986349</v>
      </c>
      <c r="J11" s="3">
        <f>+KeskiPohjanmaa!AJ41+PohjoisPohjanmaa!AI41+Kainuu!AI41+Lappi!AI42+PohjoisKarjala!AI41+EtelaKarjala!AI41+Kymenlaakso!AI41+KantaHame!AI41+PaijatHame!AI41+Pirkanmaa!AI41+VarsinaisSuomi!AI41+Satakunta!AI41+EtelaPohjanmaa!AI41+KeskiSuomi!AI41+EtelaSavo!AI41+PohjoisSavo!AI41+Pohjanmaa!AI41+Uusimaa!AI41</f>
        <v>2165.5986134993263</v>
      </c>
      <c r="K11" s="3">
        <f>+KeskiPohjanmaa!AK41+PohjoisPohjanmaa!AJ41+Kainuu!AJ41+Lappi!AJ42+PohjoisKarjala!AJ41+EtelaKarjala!AJ41+Kymenlaakso!AJ41+KantaHame!AJ41+PaijatHame!AJ41+Pirkanmaa!AJ41+VarsinaisSuomi!AJ41+Satakunta!AJ41+EtelaPohjanmaa!AJ41+KeskiSuomi!AJ41+EtelaSavo!AJ41+PohjoisSavo!AJ41+Pohjanmaa!AJ41+Uusimaa!AJ41</f>
        <v>504.7315334590715</v>
      </c>
      <c r="L11" s="3">
        <f>+KeskiPohjanmaa!AL41+PohjoisPohjanmaa!AK41+Kainuu!AK41+Lappi!AK42+PohjoisKarjala!AK41+EtelaKarjala!AK41+Kymenlaakso!AK41+KantaHame!AK41+PaijatHame!AK41+Pirkanmaa!AK41+VarsinaisSuomi!AK41+Satakunta!AK41+EtelaPohjanmaa!AK41+KeskiSuomi!AK41+EtelaSavo!AK41+PohjoisSavo!AK41+Pohjanmaa!AK41+Uusimaa!AK41</f>
        <v>6879.4464377283621</v>
      </c>
      <c r="M11" s="3">
        <f>SUM(C11:L11)</f>
        <v>199864.39673857504</v>
      </c>
      <c r="N11" t="s">
        <v>85</v>
      </c>
    </row>
    <row r="12" spans="2:20" x14ac:dyDescent="0.35">
      <c r="B12" t="s">
        <v>66</v>
      </c>
      <c r="C12" s="3">
        <f>+C10+C11+C9*Koko_maa!$N$1</f>
        <v>89813.812441921516</v>
      </c>
      <c r="D12" s="3">
        <f>+D10+D11+D9*Koko_maa!$N$1</f>
        <v>48502.266991900207</v>
      </c>
      <c r="E12" s="3">
        <f>+E10+E11+E9*Koko_maa!$N$1</f>
        <v>5658.0093854050947</v>
      </c>
      <c r="F12" s="3">
        <f>+F10+F11+F9*Koko_maa!$N$1</f>
        <v>2402.4962724624015</v>
      </c>
      <c r="G12" s="3">
        <f>+G10+G11+G9*Koko_maa!$N$1</f>
        <v>3994.1031431340393</v>
      </c>
      <c r="H12" s="3">
        <f>+H10+H11+H9*Koko_maa!$N$1</f>
        <v>64089.662295687827</v>
      </c>
      <c r="I12" s="3">
        <f>+I10+I11+I9*Koko_maa!$N$1</f>
        <v>46181.356866329661</v>
      </c>
      <c r="J12" s="3">
        <f>+J10+J11+J9*Koko_maa!$N$1</f>
        <v>2849.673877290053</v>
      </c>
      <c r="K12" s="3">
        <f>+K10+K11+K9*Koko_maa!$N$1</f>
        <v>689.88657620060974</v>
      </c>
      <c r="L12" s="3">
        <f>+L10+L11+L9*Koko_maa!$N$1</f>
        <v>9795.0901400985731</v>
      </c>
      <c r="M12" s="3">
        <f>SUM(C12:L12)</f>
        <v>273976.35799042997</v>
      </c>
      <c r="N12" t="s">
        <v>66</v>
      </c>
      <c r="T12">
        <f>+M12/M6</f>
        <v>0.11928017256197858</v>
      </c>
    </row>
    <row r="13" spans="2:20" x14ac:dyDescent="0.35">
      <c r="B13" t="s">
        <v>67</v>
      </c>
      <c r="C13" s="3">
        <f>+KeskiPohjanmaa!AC43+PohjoisPohjanmaa!AB43+Kainuu!AB43+Lappi!AB44+PohjoisKarjala!AB43+EtelaKarjala!AB43+Kymenlaakso!AB43+KantaHame!AB43+PaijatHame!AB43+Pirkanmaa!AB43+VarsinaisSuomi!AB43+Satakunta!AB43+EtelaPohjanmaa!AB43+KeskiSuomi!AB43+EtelaSavo!AB43+PohjoisSavo!AB43+Pohjanmaa!AB43+Uusimaa!AB43</f>
        <v>26547.08544032769</v>
      </c>
      <c r="D13" s="3">
        <f>+KeskiPohjanmaa!AD43+PohjoisPohjanmaa!AC43+Kainuu!AC43+Lappi!AC44+PohjoisKarjala!AC43+EtelaKarjala!AC43+Kymenlaakso!AC43+KantaHame!AC43+PaijatHame!AC43+Pirkanmaa!AC43+VarsinaisSuomi!AC43+Satakunta!AC43+EtelaPohjanmaa!AC43+KeskiSuomi!AC43+EtelaSavo!AC43+PohjoisSavo!AC43+Pohjanmaa!AC43+Uusimaa!AC43</f>
        <v>13187.325177947179</v>
      </c>
      <c r="E13" s="3">
        <f>+KeskiPohjanmaa!AE43+PohjoisPohjanmaa!AD43+Kainuu!AD43+Lappi!AD44+PohjoisKarjala!AD43+EtelaKarjala!AD43+Kymenlaakso!AD43+KantaHame!AD43+PaijatHame!AD43+Pirkanmaa!AD43+VarsinaisSuomi!AD43+Satakunta!AD43+EtelaPohjanmaa!AD43+KeskiSuomi!AD43+EtelaSavo!AD43+PohjoisSavo!AD43+Pohjanmaa!AD43+Uusimaa!AD43</f>
        <v>4186.7972821399262</v>
      </c>
      <c r="F13" s="3">
        <f>+KeskiPohjanmaa!AF43+PohjoisPohjanmaa!AE43+Kainuu!AE43+Lappi!AE44+PohjoisKarjala!AE43+EtelaKarjala!AE43+Kymenlaakso!AE43+KantaHame!AE43+PaijatHame!AE43+Pirkanmaa!AE43+VarsinaisSuomi!AE43+Satakunta!AE43+EtelaPohjanmaa!AE43+KeskiSuomi!AE43+EtelaSavo!AE43+PohjoisSavo!AE43+Pohjanmaa!AE43+Uusimaa!AE43</f>
        <v>1661.9212333148746</v>
      </c>
      <c r="G13" s="3">
        <f>+KeskiPohjanmaa!AG43+PohjoisPohjanmaa!AF43+Kainuu!AF43+Lappi!AF44+PohjoisKarjala!AF43+EtelaKarjala!AF43+Kymenlaakso!AF43+KantaHame!AF43+PaijatHame!AF43+Pirkanmaa!AF43+VarsinaisSuomi!AF43+Satakunta!AF43+EtelaPohjanmaa!AF43+KeskiSuomi!AF43+EtelaSavo!AF43+PohjoisSavo!AF43+Pohjanmaa!AF43+Uusimaa!AF43</f>
        <v>517.51740485334676</v>
      </c>
      <c r="H13" s="3">
        <f>+KeskiPohjanmaa!AH43+PohjoisPohjanmaa!AG43+Kainuu!AG43+Lappi!AG44+PohjoisKarjala!AG43+EtelaKarjala!AG43+Kymenlaakso!AG43+KantaHame!AG43+PaijatHame!AG43+Pirkanmaa!AG43+VarsinaisSuomi!AG43+Satakunta!AG43+EtelaPohjanmaa!AG43+KeskiSuomi!AG43+EtelaSavo!AG43+PohjoisSavo!AG43+Pohjanmaa!AG43+Uusimaa!AG43</f>
        <v>34074.252453742913</v>
      </c>
      <c r="I13" s="3">
        <f>+KeskiPohjanmaa!AI43+PohjoisPohjanmaa!AH43+Kainuu!AH43+Lappi!AH44+PohjoisKarjala!AH43+EtelaKarjala!AH43+Kymenlaakso!AH43+KantaHame!AH43+PaijatHame!AH43+Pirkanmaa!AH43+VarsinaisSuomi!AH43+Satakunta!AH43+EtelaPohjanmaa!AH43+KeskiSuomi!AH43+EtelaSavo!AH43+PohjoisSavo!AH43+Pohjanmaa!AH43+Uusimaa!AH43</f>
        <v>9301.2257288182718</v>
      </c>
      <c r="J13" s="3">
        <f>+KeskiPohjanmaa!AJ43+PohjoisPohjanmaa!AI43+Kainuu!AI43+Lappi!AI44+PohjoisKarjala!AI43+EtelaKarjala!AI43+Kymenlaakso!AI43+KantaHame!AI43+PaijatHame!AI43+Pirkanmaa!AI43+VarsinaisSuomi!AI43+Satakunta!AI43+EtelaPohjanmaa!AI43+KeskiSuomi!AI43+EtelaSavo!AI43+PohjoisSavo!AI43+Pohjanmaa!AI43+Uusimaa!AI43</f>
        <v>287.22395936174104</v>
      </c>
      <c r="K13" s="3">
        <f>+KeskiPohjanmaa!AK43+PohjoisPohjanmaa!AJ43+Kainuu!AJ43+Lappi!AJ44+PohjoisKarjala!AJ43+EtelaKarjala!AJ43+Kymenlaakso!AJ43+KantaHame!AJ43+PaijatHame!AJ43+Pirkanmaa!AJ43+VarsinaisSuomi!AJ43+Satakunta!AJ43+EtelaPohjanmaa!AJ43+KeskiSuomi!AJ43+EtelaSavo!AJ43+PohjoisSavo!AJ43+Pohjanmaa!AJ43+Uusimaa!AJ43</f>
        <v>25.328439278831294</v>
      </c>
      <c r="L13" s="3">
        <f>+KeskiPohjanmaa!AL43+PohjoisPohjanmaa!AK43+Kainuu!AK43+Lappi!AK44+PohjoisKarjala!AK43+EtelaKarjala!AK43+Kymenlaakso!AK43+KantaHame!AK43+PaijatHame!AK43+Pirkanmaa!AK43+VarsinaisSuomi!AK43+Satakunta!AK43+EtelaPohjanmaa!AK43+KeskiSuomi!AK43+EtelaSavo!AK43+PohjoisSavo!AK43+Pohjanmaa!AK43+Uusimaa!AK43</f>
        <v>0</v>
      </c>
      <c r="M13" s="3">
        <f>SUM(C13:L13)</f>
        <v>89788.67711978477</v>
      </c>
      <c r="N13" t="s">
        <v>67</v>
      </c>
    </row>
    <row r="14" spans="2:20" x14ac:dyDescent="0.35">
      <c r="B14" t="s">
        <v>105</v>
      </c>
      <c r="C14" s="16">
        <f>+C13/C12</f>
        <v>0.2955790954480913</v>
      </c>
      <c r="D14" s="16">
        <f t="shared" ref="D14:M14" si="2">+D13/D12</f>
        <v>0.27189090316437042</v>
      </c>
      <c r="E14" s="16">
        <f t="shared" si="2"/>
        <v>0.73997708327239997</v>
      </c>
      <c r="F14" s="16">
        <f t="shared" si="2"/>
        <v>0.69174768442471468</v>
      </c>
      <c r="G14" s="16">
        <f t="shared" si="2"/>
        <v>0.12957036568847047</v>
      </c>
      <c r="H14" s="16">
        <f t="shared" si="2"/>
        <v>0.53166534559873235</v>
      </c>
      <c r="I14" s="16">
        <f t="shared" si="2"/>
        <v>0.20140650600068655</v>
      </c>
      <c r="J14" s="16">
        <f t="shared" si="2"/>
        <v>0.10079187013318228</v>
      </c>
      <c r="K14" s="16">
        <f t="shared" si="2"/>
        <v>3.6713918131762759E-2</v>
      </c>
      <c r="L14" s="16">
        <f t="shared" si="2"/>
        <v>0</v>
      </c>
      <c r="M14" s="16">
        <f t="shared" si="2"/>
        <v>0.32772417948165111</v>
      </c>
      <c r="N14" t="s">
        <v>105</v>
      </c>
    </row>
    <row r="15" spans="2:20" x14ac:dyDescent="0.35">
      <c r="B15" t="s">
        <v>68</v>
      </c>
      <c r="C15" s="3">
        <f>+KeskiPohjanmaa!AC45+PohjoisPohjanmaa!AB45+Kainuu!AB45+Lappi!AB46+PohjoisKarjala!AB45+EtelaKarjala!AB45+Kymenlaakso!AB45+KantaHame!AB45+PohjoisPohjanmaa!AB45+Pirkanmaa!AB45+VarsinaisSuomi!AB45+Satakunta!AB45+EtelaPohjanmaa!AB45+KeskiSuomi!AB45+EtelaSavo!AB45+PohjoisSavo!AB45+Pohjanmaa!AB45+Uusimaa!AB45</f>
        <v>76890.60673427007</v>
      </c>
      <c r="D15" s="3">
        <f>+KeskiPohjanmaa!AD45+PohjoisPohjanmaa!AC45+Kainuu!AC45+Lappi!AC46+PohjoisKarjala!AC45+EtelaKarjala!AC45+Kymenlaakso!AC45+KantaHame!AC45+PohjoisPohjanmaa!AC45+Pirkanmaa!AC45+VarsinaisSuomi!AC45+Satakunta!AC45+EtelaPohjanmaa!AC45+KeskiSuomi!AC45+EtelaSavo!AC45+PohjoisSavo!AC45+Pohjanmaa!AC45+Uusimaa!AC45</f>
        <v>42297.773441764177</v>
      </c>
      <c r="E15" s="3">
        <f>+KeskiPohjanmaa!AE45+PohjoisPohjanmaa!AD45+Kainuu!AD45+Lappi!AD46+PohjoisKarjala!AD45+EtelaKarjala!AD45+Kymenlaakso!AD45+KantaHame!AD45+PohjoisPohjanmaa!AD45+Pirkanmaa!AD45+VarsinaisSuomi!AD45+Satakunta!AD45+EtelaPohjanmaa!AD45+KeskiSuomi!AD45+EtelaSavo!AD45+PohjoisSavo!AD45+Pohjanmaa!AD45+Uusimaa!AD45</f>
        <v>1090.8813561319716</v>
      </c>
      <c r="F15" s="3">
        <f>+KeskiPohjanmaa!AF45+PohjoisPohjanmaa!AE45+Kainuu!AE45+Lappi!AE46+PohjoisKarjala!AE45+EtelaKarjala!AE45+Kymenlaakso!AE45+KantaHame!AE45+PohjoisPohjanmaa!AE45+Pirkanmaa!AE45+VarsinaisSuomi!AE45+Satakunta!AE45+EtelaPohjanmaa!AE45+KeskiSuomi!AE45+EtelaSavo!AE45+PohjoisSavo!AE45+Pohjanmaa!AE45+Uusimaa!AE45</f>
        <v>632.45100668742498</v>
      </c>
      <c r="G15" s="3">
        <f>+KeskiPohjanmaa!AG45+PohjoisPohjanmaa!AF45+Kainuu!AF45+Lappi!AF46+PohjoisKarjala!AF45+EtelaKarjala!AF45+Kymenlaakso!AF45+KantaHame!AF45+PohjoisPohjanmaa!AF45+Pirkanmaa!AF45+VarsinaisSuomi!AF45+Satakunta!AF45+EtelaPohjanmaa!AF45+KeskiSuomi!AF45+EtelaSavo!AF45+PohjoisSavo!AF45+Pohjanmaa!AF45+Uusimaa!AF45</f>
        <v>3926.3481537843218</v>
      </c>
      <c r="H15" s="3">
        <f>+KeskiPohjanmaa!AH45+PohjoisPohjanmaa!AG45+Kainuu!AG45+Lappi!AG46+PohjoisKarjala!AG45+EtelaKarjala!AG45+Kymenlaakso!AG45+KantaHame!AG45+PohjoisPohjanmaa!AG45+Pirkanmaa!AG45+VarsinaisSuomi!AG45+Satakunta!AG45+EtelaPohjanmaa!AG45+KeskiSuomi!AG45+EtelaSavo!AG45+PohjoisSavo!AG45+Pohjanmaa!AG45+Uusimaa!AG45</f>
        <v>29591.633734741823</v>
      </c>
      <c r="I15" s="3">
        <f>+KeskiPohjanmaa!AI45+PohjoisPohjanmaa!AH45+Kainuu!AH45+Lappi!AH46+PohjoisKarjala!AH45+EtelaKarjala!AH45+Kymenlaakso!AH45+KantaHame!AH45+PohjoisPohjanmaa!AH45+Pirkanmaa!AH45+VarsinaisSuomi!AH45+Satakunta!AH45+EtelaPohjanmaa!AH45+KeskiSuomi!AH45+EtelaSavo!AH45+PohjoisSavo!AH45+Pohjanmaa!AH45+Uusimaa!AH45</f>
        <v>37902.055109749344</v>
      </c>
      <c r="J15" s="3">
        <f>+KeskiPohjanmaa!AJ45+PohjoisPohjanmaa!AI45+Kainuu!AI45+Lappi!AI46+PohjoisKarjala!AI45+EtelaKarjala!AI45+Kymenlaakso!AI45+KantaHame!AI45+PohjoisPohjanmaa!AI45+Pirkanmaa!AI45+VarsinaisSuomi!AI45+Satakunta!AI45+EtelaPohjanmaa!AI45+KeskiSuomi!AI45+EtelaSavo!AI45+PohjoisSavo!AI45+Pohjanmaa!AI45+Uusimaa!AI45</f>
        <v>2026.7308654547983</v>
      </c>
      <c r="K15" s="3">
        <f>+KeskiPohjanmaa!AK45+PohjoisPohjanmaa!AJ45+Kainuu!AJ45+Lappi!AJ46+PohjoisKarjala!AJ45+EtelaKarjala!AJ45+Kymenlaakso!AJ45+KantaHame!AJ45+PohjoisPohjanmaa!AJ45+Pirkanmaa!AJ45+VarsinaisSuomi!AJ45+Satakunta!AJ45+EtelaPohjanmaa!AJ45+KeskiSuomi!AJ45+EtelaSavo!AJ45+PohjoisSavo!AJ45+Pohjanmaa!AJ45+Uusimaa!AJ45</f>
        <v>304.94634125071536</v>
      </c>
      <c r="L15" s="3">
        <f>+KeskiPohjanmaa!AL45+PohjoisPohjanmaa!AK45+Kainuu!AK45+Lappi!AK46+PohjoisKarjala!AK45+EtelaKarjala!AK45+Kymenlaakso!AK45+KantaHame!AK45+PohjoisPohjanmaa!AK45+Pirkanmaa!AK45+VarsinaisSuomi!AK45+Satakunta!AK45+EtelaPohjanmaa!AK45+KeskiSuomi!AK45+EtelaSavo!AK45+PohjoisSavo!AK45+Pohjanmaa!AK45+Uusimaa!AK45</f>
        <v>0</v>
      </c>
      <c r="M15" s="3">
        <f>SUM(C15:L15)</f>
        <v>194663.42674383463</v>
      </c>
      <c r="N15" t="s">
        <v>68</v>
      </c>
    </row>
    <row r="16" spans="2:20" x14ac:dyDescent="0.35">
      <c r="B16" t="s">
        <v>86</v>
      </c>
      <c r="C16" s="3">
        <f>+KeskiPohjanmaa!AC46+PohjoisPohjanmaa!AB46+Kainuu!AB46+Lappi!AB47+PohjoisKarjala!AB46+EtelaKarjala!AB46+Kymenlaakso!AB46+KantaHame!AB46+PohjoisPohjanmaa!AB46+Pirkanmaa!AB46+VarsinaisSuomi!AB46+Satakunta!AB46+EtelaPohjanmaa!AB46+KeskiSuomi!AB46+EtelaSavo!AB46+PohjoisSavo!AB46+Pohjanmaa!AB46+Uusimaa!AB46</f>
        <v>3032.9705321517608</v>
      </c>
      <c r="D16" s="3">
        <f>+KeskiPohjanmaa!AD46+PohjoisPohjanmaa!AC46+Kainuu!AC46+Lappi!AC47+PohjoisKarjala!AC46+EtelaKarjala!AC46+Kymenlaakso!AC46+KantaHame!AC46+PohjoisPohjanmaa!AC46+Pirkanmaa!AC46+VarsinaisSuomi!AC46+Satakunta!AC46+EtelaPohjanmaa!AC46+KeskiSuomi!AC46+EtelaSavo!AC46+PohjoisSavo!AC46+Pohjanmaa!AC46+Uusimaa!AC46</f>
        <v>2155.5464390812799</v>
      </c>
      <c r="E16" s="3">
        <f>+KeskiPohjanmaa!AE46+PohjoisPohjanmaa!AD46+Kainuu!AD46+Lappi!AD47+PohjoisKarjala!AD46+EtelaKarjala!AD46+Kymenlaakso!AD46+KantaHame!AD46+PohjoisPohjanmaa!AD46+Pirkanmaa!AD46+VarsinaisSuomi!AD46+Satakunta!AD46+EtelaPohjanmaa!AD46+KeskiSuomi!AD46+EtelaSavo!AD46+PohjoisSavo!AD46+Pohjanmaa!AD46+Uusimaa!AD46</f>
        <v>366.97725752603378</v>
      </c>
      <c r="F16" s="3">
        <f>+KeskiPohjanmaa!AF46+PohjoisPohjanmaa!AE46+Kainuu!AE46+Lappi!AE47+PohjoisKarjala!AE46+EtelaKarjala!AE46+Kymenlaakso!AE46+KantaHame!AE46+PohjoisPohjanmaa!AE46+Pirkanmaa!AE46+VarsinaisSuomi!AE46+Satakunta!AE46+EtelaPohjanmaa!AE46+KeskiSuomi!AE46+EtelaSavo!AE46+PohjoisSavo!AE46+Pohjanmaa!AE46+Uusimaa!AE46</f>
        <v>147.49268865703172</v>
      </c>
      <c r="G16" s="3">
        <f>+KeskiPohjanmaa!AG46+PohjoisPohjanmaa!AF46+Kainuu!AF46+Lappi!AF47+PohjoisKarjala!AF46+EtelaKarjala!AF46+Kymenlaakso!AF46+KantaHame!AF46+PohjoisPohjanmaa!AF46+Pirkanmaa!AF46+VarsinaisSuomi!AF46+Satakunta!AF46+EtelaPohjanmaa!AF46+KeskiSuomi!AF46+EtelaSavo!AF46+PohjoisSavo!AF46+Pohjanmaa!AF46+Uusimaa!AF46</f>
        <v>137.86878042276186</v>
      </c>
      <c r="H16" s="3">
        <f>+KeskiPohjanmaa!AH46+PohjoisPohjanmaa!AG46+Kainuu!AG46+Lappi!AG47+PohjoisKarjala!AG46+EtelaKarjala!AG46+Kymenlaakso!AG46+KantaHame!AG46+PohjoisPohjanmaa!AG46+Pirkanmaa!AG46+VarsinaisSuomi!AG46+Satakunta!AG46+EtelaPohjanmaa!AG46+KeskiSuomi!AG46+EtelaSavo!AG46+PohjoisSavo!AG46+Pohjanmaa!AG46+Uusimaa!AG46</f>
        <v>6576.903686059778</v>
      </c>
      <c r="I16" s="3">
        <f>+KeskiPohjanmaa!AI46+PohjoisPohjanmaa!AH46+Kainuu!AH46+Lappi!AH47+PohjoisKarjala!AH46+EtelaKarjala!AH46+Kymenlaakso!AH46+KantaHame!AH46+PohjoisPohjanmaa!AH46+Pirkanmaa!AH46+VarsinaisSuomi!AH46+Satakunta!AH46+EtelaPohjanmaa!AH46+KeskiSuomi!AH46+EtelaSavo!AH46+PohjoisSavo!AH46+Pohjanmaa!AH46+Uusimaa!AH46</f>
        <v>3928.1465769953152</v>
      </c>
      <c r="J16" s="3">
        <f>+KeskiPohjanmaa!AJ46+PohjoisPohjanmaa!AI46+Kainuu!AI46+Lappi!AI47+PohjoisKarjala!AI46+EtelaKarjala!AI46+Kymenlaakso!AI46+KantaHame!AI46+PohjoisPohjanmaa!AI46+Pirkanmaa!AI46+VarsinaisSuomi!AI46+Satakunta!AI46+EtelaPohjanmaa!AI46+KeskiSuomi!AI46+EtelaSavo!AI46+PohjoisSavo!AI46+Pohjanmaa!AI46+Uusimaa!AI46</f>
        <v>142.45831038911811</v>
      </c>
      <c r="K16" s="3">
        <f>+KeskiPohjanmaa!AK46+PohjoisPohjanmaa!AJ46+Kainuu!AJ46+Lappi!AJ47+PohjoisKarjala!AJ46+EtelaKarjala!AJ46+Kymenlaakso!AJ46+KantaHame!AJ46+PohjoisPohjanmaa!AJ46+Pirkanmaa!AJ46+VarsinaisSuomi!AJ46+Satakunta!AJ46+EtelaPohjanmaa!AJ46+KeskiSuomi!AJ46+EtelaSavo!AJ46+PohjoisSavo!AJ46+Pohjanmaa!AJ46+Uusimaa!AJ46</f>
        <v>14.953193423834705</v>
      </c>
      <c r="L16" s="3">
        <f>+KeskiPohjanmaa!AL46+PohjoisPohjanmaa!AK46+Kainuu!AK46+Lappi!AK47+PohjoisKarjala!AK46+EtelaKarjala!AK46+Kymenlaakso!AK46+KantaHame!AK46+PohjoisPohjanmaa!AK46+Pirkanmaa!AK46+VarsinaisSuomi!AK46+Satakunta!AK46+EtelaPohjanmaa!AK46+KeskiSuomi!AK46+EtelaSavo!AK46+PohjoisSavo!AK46+Pohjanmaa!AK46+Uusimaa!AK46</f>
        <v>0</v>
      </c>
      <c r="M16" s="3">
        <f>SUM(C16:L16)</f>
        <v>16503.317464706914</v>
      </c>
      <c r="N16" t="s">
        <v>69</v>
      </c>
    </row>
    <row r="17" spans="2:14" x14ac:dyDescent="0.35">
      <c r="B17" t="s">
        <v>107</v>
      </c>
      <c r="C17" s="16">
        <f>+C19/C11</f>
        <v>0.30920694436790147</v>
      </c>
      <c r="D17" s="16">
        <f t="shared" ref="D17:M17" si="3">+D19/D11</f>
        <v>0.30226488758294801</v>
      </c>
      <c r="E17" s="16">
        <f t="shared" si="3"/>
        <v>0.22423181712071455</v>
      </c>
      <c r="F17" s="16">
        <f t="shared" si="3"/>
        <v>0.2501951026728424</v>
      </c>
      <c r="G17" s="16">
        <f t="shared" si="3"/>
        <v>0.30720355982207453</v>
      </c>
      <c r="H17" s="16">
        <f t="shared" si="3"/>
        <v>0.26193879100322859</v>
      </c>
      <c r="I17" s="16">
        <f t="shared" si="3"/>
        <v>0.32607729282325465</v>
      </c>
      <c r="J17" s="16">
        <f t="shared" si="3"/>
        <v>0.46779258378411781</v>
      </c>
      <c r="K17" s="16">
        <f t="shared" si="3"/>
        <v>0</v>
      </c>
      <c r="L17" s="16">
        <f t="shared" si="3"/>
        <v>0.35485068390085073</v>
      </c>
      <c r="M17" s="16">
        <f t="shared" si="3"/>
        <v>0.3008111348455047</v>
      </c>
      <c r="N17" t="s">
        <v>107</v>
      </c>
    </row>
    <row r="18" spans="2:14" x14ac:dyDescent="0.35">
      <c r="B18" t="s">
        <v>88</v>
      </c>
      <c r="C18" s="3">
        <f>+KeskiPohjanmaa!AC48+PohjoisPohjanmaa!AB48+Kainuu!AB48+Lappi!AB49+PohjoisKarjala!AB48+EtelaKarjala!AB48+Kymenlaakso!AB48+KantaHame!AB48+PaijatHame!AB48+Pirkanmaa!AB48+VarsinaisSuomi!AB48+Satakunta!AB48+EtelaPohjanmaa!AB48+KeskiSuomi!AB48+EtelaSavo!AB48+PohjoisSavo!AB48+Pohjanmaa!AB48+Uusimaa!AB48</f>
        <v>39184.326342142966</v>
      </c>
      <c r="D18" s="3">
        <f>+KeskiPohjanmaa!AD48+PohjoisPohjanmaa!AC48+Kainuu!AC48+Lappi!AC49+PohjoisKarjala!AC48+EtelaKarjala!AC48+Kymenlaakso!AC48+KantaHame!AC48+PaijatHame!AC48+Pirkanmaa!AC48+VarsinaisSuomi!AC48+Satakunta!AC48+EtelaPohjanmaa!AC48+KeskiSuomi!AC48+EtelaSavo!AC48+PohjoisSavo!AC48+Pohjanmaa!AC48+Uusimaa!AC48</f>
        <v>22431.667794797955</v>
      </c>
      <c r="E18" s="3">
        <f>+KeskiPohjanmaa!AE48+PohjoisPohjanmaa!AD48+Kainuu!AD48+Lappi!AD49+PohjoisKarjala!AD48+EtelaKarjala!AD48+Kymenlaakso!AD48+KantaHame!AD48+PaijatHame!AD48+Pirkanmaa!AD48+VarsinaisSuomi!AD48+Satakunta!AD48+EtelaPohjanmaa!AD48+KeskiSuomi!AD48+EtelaSavo!AD48+PohjoisSavo!AD48+Pohjanmaa!AD48+Uusimaa!AD48</f>
        <v>2663.8273559168215</v>
      </c>
      <c r="F18" s="3">
        <f>+KeskiPohjanmaa!AF48+PohjoisPohjanmaa!AE48+Kainuu!AE48+Lappi!AE49+PohjoisKarjala!AE48+EtelaKarjala!AE48+Kymenlaakso!AE48+KantaHame!AE48+PaijatHame!AE48+Pirkanmaa!AE48+VarsinaisSuomi!AE48+Satakunta!AE48+EtelaPohjanmaa!AE48+KeskiSuomi!AE48+EtelaSavo!AE48+PohjoisSavo!AE48+Pohjanmaa!AE48+Uusimaa!AE48</f>
        <v>1059.1976853153303</v>
      </c>
      <c r="G18" s="3">
        <f>+KeskiPohjanmaa!AG48+PohjoisPohjanmaa!AF48+Kainuu!AF48+Lappi!AF49+PohjoisKarjala!AF48+EtelaKarjala!AF48+Kymenlaakso!AF48+KantaHame!AF48+PaijatHame!AF48+Pirkanmaa!AF48+VarsinaisSuomi!AF48+Satakunta!AF48+EtelaPohjanmaa!AF48+KeskiSuomi!AF48+EtelaSavo!AF48+PohjoisSavo!AF48+Pohjanmaa!AF48+Uusimaa!AF48</f>
        <v>1766.4527172352421</v>
      </c>
      <c r="H18" s="3">
        <f>+KeskiPohjanmaa!AH48+PohjoisPohjanmaa!AG48+Kainuu!AG48+Lappi!AG49+PohjoisKarjala!AG48+EtelaKarjala!AG48+Kymenlaakso!AG48+KantaHame!AG48+PaijatHame!AG48+Pirkanmaa!AG48+VarsinaisSuomi!AG48+Satakunta!AG48+EtelaPohjanmaa!AG48+KeskiSuomi!AG48+EtelaSavo!AG48+PohjoisSavo!AG48+Pohjanmaa!AG48+Uusimaa!AG48</f>
        <v>29390.101841975651</v>
      </c>
      <c r="I18" s="3">
        <f>+KeskiPohjanmaa!AI48+PohjoisPohjanmaa!AH48+Kainuu!AH48+Lappi!AH49+PohjoisKarjala!AH48+EtelaKarjala!AH48+Kymenlaakso!AH48+KantaHame!AH48+PaijatHame!AH48+Pirkanmaa!AH48+VarsinaisSuomi!AH48+Satakunta!AH48+EtelaPohjanmaa!AH48+KeskiSuomi!AH48+EtelaSavo!AH48+PohjoisSavo!AH48+Pohjanmaa!AH48+Uusimaa!AH48</f>
        <v>21196.269454412584</v>
      </c>
      <c r="J18" s="3">
        <f>+KeskiPohjanmaa!AJ48+PohjoisPohjanmaa!AI48+Kainuu!AI48+Lappi!AI49+PohjoisKarjala!AI48+EtelaKarjala!AI48+Kymenlaakso!AI48+KantaHame!AI48+PaijatHame!AI48+Pirkanmaa!AI48+VarsinaisSuomi!AI48+Satakunta!AI48+EtelaPohjanmaa!AI48+KeskiSuomi!AI48+EtelaSavo!AI48+PohjoisSavo!AI48+Pohjanmaa!AI48+Uusimaa!AI48</f>
        <v>1766.9644597090587</v>
      </c>
      <c r="K18" s="3">
        <f>+KeskiPohjanmaa!AK48+PohjoisPohjanmaa!AJ48+Kainuu!AJ48+Lappi!AJ49+PohjoisKarjala!AJ48+EtelaKarjala!AJ48+Kymenlaakso!AJ48+KantaHame!AJ48+PaijatHame!AJ48+Pirkanmaa!AJ48+VarsinaisSuomi!AJ48+Satakunta!AJ48+EtelaPohjanmaa!AJ48+KeskiSuomi!AJ48+EtelaSavo!AJ48+PohjoisSavo!AJ48+Pohjanmaa!AJ48+Uusimaa!AJ48</f>
        <v>0</v>
      </c>
      <c r="L18" s="3">
        <f>+KeskiPohjanmaa!AL48+PohjoisPohjanmaa!AK48+Kainuu!AK48+Lappi!AK49+PohjoisKarjala!AK48+EtelaKarjala!AK48+Kymenlaakso!AK48+KantaHame!AK48+PaijatHame!AK48+Pirkanmaa!AK48+VarsinaisSuomi!AK48+Satakunta!AK48+EtelaPohjanmaa!AK48+KeskiSuomi!AK48+EtelaSavo!AK48+PohjoisSavo!AK48+Pohjanmaa!AK48+Uusimaa!AK48</f>
        <v>4356.8017558907422</v>
      </c>
      <c r="M18" s="3">
        <f t="shared" ref="M18:M23" si="4">SUM(C18:L18)</f>
        <v>123815.60940739635</v>
      </c>
      <c r="N18" t="s">
        <v>88</v>
      </c>
    </row>
    <row r="19" spans="2:14" x14ac:dyDescent="0.35">
      <c r="B19" t="s">
        <v>89</v>
      </c>
      <c r="C19" s="3">
        <f>+KeskiPohjanmaa!AC49+PohjoisPohjanmaa!AB49+Kainuu!AB49+Lappi!AB50+PohjoisKarjala!AB49+EtelaKarjala!AB49+Kymenlaakso!AB49+KantaHame!AB49+PaijatHame!AB49+Pirkanmaa!AB49+VarsinaisSuomi!AB49+Satakunta!AB49+EtelaPohjanmaa!AB49+KeskiSuomi!AB49+EtelaSavo!AB49+PohjoisSavo!AB49+Pohjanmaa!AB49+Uusimaa!AB49</f>
        <v>20624.501641056984</v>
      </c>
      <c r="D19" s="3">
        <f>+KeskiPohjanmaa!AD49+PohjoisPohjanmaa!AC49+Kainuu!AC49+Lappi!AC50+PohjoisKarjala!AC49+EtelaKarjala!AC49+Kymenlaakso!AC49+KantaHame!AC49+PaijatHame!AC49+Pirkanmaa!AC49+VarsinaisSuomi!AC49+Satakunta!AC49+EtelaPohjanmaa!AC49+KeskiSuomi!AC49+EtelaSavo!AC49+PohjoisSavo!AC49+Pohjanmaa!AC49+Uusimaa!AC49</f>
        <v>11188.000161404723</v>
      </c>
      <c r="E19" s="3">
        <f>+KeskiPohjanmaa!AE49+PohjoisPohjanmaa!AD49+Kainuu!AD49+Lappi!AD50+PohjoisKarjala!AD49+EtelaKarjala!AD49+Kymenlaakso!AD49+KantaHame!AD49+PaijatHame!AD49+Pirkanmaa!AD49+VarsinaisSuomi!AD49+Satakunta!AD49+EtelaPohjanmaa!AD49+KeskiSuomi!AD49+EtelaSavo!AD49+PohjoisSavo!AD49+Pohjanmaa!AD49+Uusimaa!AD49</f>
        <v>861.84873900385674</v>
      </c>
      <c r="F19" s="3">
        <f>+KeskiPohjanmaa!AF49+PohjoisPohjanmaa!AE49+Kainuu!AE49+Lappi!AE50+PohjoisKarjala!AE49+EtelaKarjala!AE49+Kymenlaakso!AE49+KantaHame!AE49+PaijatHame!AE49+Pirkanmaa!AE49+VarsinaisSuomi!AE49+Satakunta!AE49+EtelaPohjanmaa!AE49+KeskiSuomi!AE49+EtelaSavo!AE49+PohjoisSavo!AE49+Pohjanmaa!AE49+Uusimaa!AE49</f>
        <v>405.44145443742423</v>
      </c>
      <c r="G19" s="3">
        <f>+KeskiPohjanmaa!AG49+PohjoisPohjanmaa!AF49+Kainuu!AF49+Lappi!AF50+PohjoisKarjala!AF49+EtelaKarjala!AF49+Kymenlaakso!AF49+KantaHame!AF49+PaijatHame!AF49+Pirkanmaa!AF49+VarsinaisSuomi!AF49+Satakunta!AF49+EtelaPohjanmaa!AF49+KeskiSuomi!AF49+EtelaSavo!AF49+PohjoisSavo!AF49+Pohjanmaa!AF49+Uusimaa!AF49</f>
        <v>938.6566222824174</v>
      </c>
      <c r="H19" s="3">
        <f>+KeskiPohjanmaa!AH49+PohjoisPohjanmaa!AG49+Kainuu!AG49+Lappi!AG50+PohjoisKarjala!AG49+EtelaKarjala!AG49+Kymenlaakso!AG49+KantaHame!AG49+PaijatHame!AG49+Pirkanmaa!AG49+VarsinaisSuomi!AG49+Satakunta!AG49+EtelaPohjanmaa!AG49+KeskiSuomi!AG49+EtelaSavo!AG49+PohjoisSavo!AG49+Pohjanmaa!AG49+Uusimaa!AG49</f>
        <v>11481.300264084104</v>
      </c>
      <c r="I19" s="3">
        <f>+KeskiPohjanmaa!AI49+PohjoisPohjanmaa!AH49+Kainuu!AH49+Lappi!AH50+PohjoisKarjala!AH49+EtelaKarjala!AH49+Kymenlaakso!AH49+KantaHame!AH49+PaijatHame!AH49+Pirkanmaa!AH49+VarsinaisSuomi!AH49+Satakunta!AH49+EtelaPohjanmaa!AH49+KeskiSuomi!AH49+EtelaSavo!AH49+PohjoisSavo!AH49+Pohjanmaa!AH49+Uusimaa!AH49</f>
        <v>11167.459871738092</v>
      </c>
      <c r="J19" s="3">
        <f>+KeskiPohjanmaa!AJ49+PohjoisPohjanmaa!AI49+Kainuu!AI49+Lappi!AI50+PohjoisKarjala!AI49+EtelaKarjala!AI49+Kymenlaakso!AI49+KantaHame!AI49+PaijatHame!AI49+Pirkanmaa!AI49+VarsinaisSuomi!AI49+Satakunta!AI49+EtelaPohjanmaa!AI49+KeskiSuomi!AI49+EtelaSavo!AI49+PohjoisSavo!AI49+Pohjanmaa!AI49+Uusimaa!AI49</f>
        <v>1013.050970848153</v>
      </c>
      <c r="K19" s="3">
        <f>+KeskiPohjanmaa!AK49+PohjoisPohjanmaa!AJ49+Kainuu!AJ49+Lappi!AJ50+PohjoisKarjala!AJ49+EtelaKarjala!AJ49+Kymenlaakso!AJ49+KantaHame!AJ49+PaijatHame!AJ49+Pirkanmaa!AJ49+VarsinaisSuomi!AJ49+Satakunta!AJ49+EtelaPohjanmaa!AJ49+KeskiSuomi!AJ49+EtelaSavo!AJ49+PohjoisSavo!AJ49+Pohjanmaa!AJ49+Uusimaa!AJ49</f>
        <v>0</v>
      </c>
      <c r="L19" s="3">
        <f>+KeskiPohjanmaa!AL49+PohjoisPohjanmaa!AK49+Kainuu!AK49+Lappi!AK50+PohjoisKarjala!AK49+EtelaKarjala!AK49+Kymenlaakso!AK49+KantaHame!AK49+PaijatHame!AK49+Pirkanmaa!AK49+VarsinaisSuomi!AK49+Satakunta!AK49+EtelaPohjanmaa!AK49+KeskiSuomi!AK49+EtelaSavo!AK49+PohjoisSavo!AK49+Pohjanmaa!AK49+Uusimaa!AK49</f>
        <v>2441.1762732871807</v>
      </c>
      <c r="M19" s="3">
        <f t="shared" si="4"/>
        <v>60121.435998142944</v>
      </c>
      <c r="N19" t="s">
        <v>89</v>
      </c>
    </row>
    <row r="20" spans="2:14" x14ac:dyDescent="0.35">
      <c r="B20" t="s">
        <v>90</v>
      </c>
      <c r="C20" s="3">
        <f>+KeskiPohjanmaa!AC50+PohjoisPohjanmaa!AB50+Kainuu!AB50+Lappi!AB51+PohjoisKarjala!AB50+EtelaKarjala!AB50+Kymenlaakso!AB50+KantaHame!AB50+PaijatHame!AB50+Pirkanmaa!AB50+VarsinaisSuomi!AB50+Satakunta!AB50+EtelaPohjanmaa!AB50+KeskiSuomi!AB50+EtelaSavo!AB50+PohjoisSavo!AB50+Pohjanmaa!AB50+Uusimaa!AB50</f>
        <v>46076.78698368193</v>
      </c>
      <c r="D20" s="3">
        <f>+KeskiPohjanmaa!AD50+PohjoisPohjanmaa!AC50+Kainuu!AC50+Lappi!AC51+PohjoisKarjala!AC50+EtelaKarjala!AC50+Kymenlaakso!AC50+KantaHame!AC50+PaijatHame!AC50+Pirkanmaa!AC50+VarsinaisSuomi!AC50+Satakunta!AC50+EtelaPohjanmaa!AC50+KeskiSuomi!AC50+EtelaSavo!AC50+PohjoisSavo!AC50+Pohjanmaa!AC50+Uusimaa!AC50</f>
        <v>25825.89268890028</v>
      </c>
      <c r="E20" s="3">
        <f>+KeskiPohjanmaa!AE50+PohjoisPohjanmaa!AD50+Kainuu!AD50+Lappi!AD51+PohjoisKarjala!AD50+EtelaKarjala!AD50+Kymenlaakso!AD50+KantaHame!AD50+PaijatHame!AD50+Pirkanmaa!AD50+VarsinaisSuomi!AD50+Satakunta!AD50+EtelaPohjanmaa!AD50+KeskiSuomi!AD50+EtelaSavo!AD50+PohjoisSavo!AD50+Pohjanmaa!AD50+Uusimaa!AD50</f>
        <v>2981.7125810200673</v>
      </c>
      <c r="F20" s="3">
        <f>+KeskiPohjanmaa!AF50+PohjoisPohjanmaa!AE50+Kainuu!AE50+Lappi!AE51+PohjoisKarjala!AE50+EtelaKarjala!AE50+Kymenlaakso!AE50+KantaHame!AE50+PaijatHame!AE50+Pirkanmaa!AE50+VarsinaisSuomi!AE50+Satakunta!AE50+EtelaPohjanmaa!AE50+KeskiSuomi!AE50+EtelaSavo!AE50+PohjoisSavo!AE50+Pohjanmaa!AE50+Uusimaa!AE50</f>
        <v>1214.0597068806035</v>
      </c>
      <c r="G20" s="3">
        <f>+KeskiPohjanmaa!AG50+PohjoisPohjanmaa!AF50+Kainuu!AF50+Lappi!AF51+PohjoisKarjala!AF50+EtelaKarjala!AF50+Kymenlaakso!AF50+KantaHame!AF50+PaijatHame!AF50+Pirkanmaa!AF50+VarsinaisSuomi!AF50+Satakunta!AF50+EtelaPohjanmaa!AF50+KeskiSuomi!AF50+EtelaSavo!AF50+PohjoisSavo!AF50+Pohjanmaa!AF50+Uusimaa!AF50</f>
        <v>2116.8308298358666</v>
      </c>
      <c r="H20" s="3">
        <f>+KeskiPohjanmaa!AH50+PohjoisPohjanmaa!AG50+Kainuu!AG50+Lappi!AG51+PohjoisKarjala!AG50+EtelaKarjala!AG50+Kymenlaakso!AG50+KantaHame!AG50+PaijatHame!AG50+Pirkanmaa!AG50+VarsinaisSuomi!AG50+Satakunta!AG50+EtelaPohjanmaa!AG50+KeskiSuomi!AG50+EtelaSavo!AG50+PohjoisSavo!AG50+Pohjanmaa!AG50+Uusimaa!AG50</f>
        <v>32350.696593313733</v>
      </c>
      <c r="I20" s="3">
        <f>+KeskiPohjanmaa!AI50+PohjoisPohjanmaa!AH50+Kainuu!AH50+Lappi!AH51+PohjoisKarjala!AH50+EtelaKarjala!AH50+Kymenlaakso!AH50+KantaHame!AH50+PaijatHame!AH50+Pirkanmaa!AH50+VarsinaisSuomi!AH50+Satakunta!AH50+EtelaPohjanmaa!AH50+KeskiSuomi!AH50+EtelaSavo!AH50+PohjoisSavo!AH50+Pohjanmaa!AH50+Uusimaa!AH50</f>
        <v>23080.432016248244</v>
      </c>
      <c r="J20" s="3">
        <f>+KeskiPohjanmaa!AJ50+PohjoisPohjanmaa!AI50+Kainuu!AI50+Lappi!AI51+PohjoisKarjala!AI50+EtelaKarjala!AI50+Kymenlaakso!AI50+KantaHame!AI50+PaijatHame!AI50+Pirkanmaa!AI50+VarsinaisSuomi!AI50+Satakunta!AI50+EtelaPohjanmaa!AI50+KeskiSuomi!AI50+EtelaSavo!AI50+PohjoisSavo!AI50+Pohjanmaa!AI50+Uusimaa!AI50</f>
        <v>179.76721739022449</v>
      </c>
      <c r="K20" s="3">
        <f>+KeskiPohjanmaa!AK50+PohjoisPohjanmaa!AJ50+Kainuu!AJ50+Lappi!AJ51+PohjoisKarjala!AJ50+EtelaKarjala!AJ50+Kymenlaakso!AJ50+KantaHame!AJ50+PaijatHame!AJ50+Pirkanmaa!AJ50+VarsinaisSuomi!AJ50+Satakunta!AJ50+EtelaPohjanmaa!AJ50+KeskiSuomi!AJ50+EtelaSavo!AJ50+PohjoisSavo!AJ50+Pohjanmaa!AJ50+Uusimaa!AJ50</f>
        <v>504.7315334590715</v>
      </c>
      <c r="L20" s="3">
        <f>+KeskiPohjanmaa!AL50+PohjoisPohjanmaa!AK50+Kainuu!AK50+Lappi!AK51+PohjoisKarjala!AK50+EtelaKarjala!AK50+Kymenlaakso!AK50+KantaHame!AK50+PaijatHame!AK50+Pirkanmaa!AK50+VarsinaisSuomi!AK50+Satakunta!AK50+EtelaPohjanmaa!AK50+KeskiSuomi!AK50+EtelaSavo!AK50+PohjoisSavo!AK50+Pohjanmaa!AK50+Uusimaa!AK50</f>
        <v>452.97196626741345</v>
      </c>
      <c r="M20" s="3">
        <f t="shared" si="4"/>
        <v>134783.88211699741</v>
      </c>
      <c r="N20" t="s">
        <v>90</v>
      </c>
    </row>
    <row r="21" spans="2:14" x14ac:dyDescent="0.35">
      <c r="B21" t="s">
        <v>70</v>
      </c>
      <c r="C21" s="3">
        <f>+KeskiPohjanmaa!AC51+PohjoisPohjanmaa!AB51+Kainuu!AB51+Lappi!AB52+PohjoisKarjala!AB51+EtelaKarjala!AB51+Kymenlaakso!AB51+KantaHame!AB51+PaijatHame!AB51+Pirkanmaa!AB51+VarsinaisSuomi!AB51+Satakunta!AB51+EtelaPohjanmaa!AB51+KeskiSuomi!AB51+EtelaSavo!AB51+PohjoisSavo!AB51+Pohjanmaa!AB51+Uusimaa!AB51</f>
        <v>7295.3000000000011</v>
      </c>
      <c r="D21" s="3">
        <f>+KeskiPohjanmaa!AD51+PohjoisPohjanmaa!AC51+Kainuu!AC51+Lappi!AC52+PohjoisKarjala!AC51+EtelaKarjala!AC51+Kymenlaakso!AC51+KantaHame!AC51+PaijatHame!AC51+Pirkanmaa!AC51+VarsinaisSuomi!AC51+Satakunta!AC51+EtelaPohjanmaa!AC51+KeskiSuomi!AC51+EtelaSavo!AC51+PohjoisSavo!AC51+Pohjanmaa!AC51+Uusimaa!AC51</f>
        <v>3844.6000000000008</v>
      </c>
      <c r="E21" s="3">
        <f>+KeskiPohjanmaa!AE51+PohjoisPohjanmaa!AD51+Kainuu!AD51+Lappi!AD52+PohjoisKarjala!AD51+EtelaKarjala!AD51+Kymenlaakso!AD51+KantaHame!AD51+PaijatHame!AD51+Pirkanmaa!AD51+VarsinaisSuomi!AD51+Satakunta!AD51+EtelaPohjanmaa!AD51+KeskiSuomi!AD51+EtelaSavo!AD51+PohjoisSavo!AD51+Pohjanmaa!AD51+Uusimaa!AD51</f>
        <v>283.5</v>
      </c>
      <c r="F21" s="3">
        <f>+KeskiPohjanmaa!AF51+PohjoisPohjanmaa!AE51+Kainuu!AE51+Lappi!AE52+PohjoisKarjala!AE51+EtelaKarjala!AE51+Kymenlaakso!AE51+KantaHame!AE51+PaijatHame!AE51+Pirkanmaa!AE51+VarsinaisSuomi!AE51+Satakunta!AE51+EtelaPohjanmaa!AE51+KeskiSuomi!AE51+EtelaSavo!AE51+PohjoisSavo!AE51+Pohjanmaa!AE51+Uusimaa!AE51</f>
        <v>221.9</v>
      </c>
      <c r="G21" s="3">
        <f>+KeskiPohjanmaa!AG51+PohjoisPohjanmaa!AF51+Kainuu!AF51+Lappi!AF52+PohjoisKarjala!AF51+EtelaKarjala!AF51+Kymenlaakso!AF51+KantaHame!AF51+PaijatHame!AF51+Pirkanmaa!AF51+VarsinaisSuomi!AF51+Satakunta!AF51+EtelaPohjanmaa!AF51+KeskiSuomi!AF51+EtelaSavo!AF51+PohjoisSavo!AF51+Pohjanmaa!AF51+Uusimaa!AF51</f>
        <v>313.30000000000007</v>
      </c>
      <c r="H21" s="3">
        <f>+KeskiPohjanmaa!AH51+PohjoisPohjanmaa!AG51+Kainuu!AG51+Lappi!AG52+PohjoisKarjala!AG51+EtelaKarjala!AG51+Kymenlaakso!AG51+KantaHame!AG51+PaijatHame!AG51+Pirkanmaa!AG51+VarsinaisSuomi!AG51+Satakunta!AG51+EtelaPohjanmaa!AG51+KeskiSuomi!AG51+EtelaSavo!AG51+PohjoisSavo!AG51+Pohjanmaa!AG51+Uusimaa!AG51</f>
        <v>7062.3999999999987</v>
      </c>
      <c r="I21" s="3">
        <f>+KeskiPohjanmaa!AI51+PohjoisPohjanmaa!AH51+Kainuu!AH51+Lappi!AH52+PohjoisKarjala!AH51+EtelaKarjala!AH51+Kymenlaakso!AH51+KantaHame!AH51+PaijatHame!AH51+Pirkanmaa!AH51+VarsinaisSuomi!AH51+Satakunta!AH51+EtelaPohjanmaa!AH51+KeskiSuomi!AH51+EtelaSavo!AH51+PohjoisSavo!AH51+Pohjanmaa!AH51+Uusimaa!AH51</f>
        <v>3811.7999999999993</v>
      </c>
      <c r="J21" s="3">
        <f>+KeskiPohjanmaa!AJ51+PohjoisPohjanmaa!AI51+Kainuu!AI51+Lappi!AI52+PohjoisKarjala!AI51+EtelaKarjala!AI51+Kymenlaakso!AI51+KantaHame!AI51+PaijatHame!AI51+Pirkanmaa!AI51+VarsinaisSuomi!AI51+Satakunta!AI51+EtelaPohjanmaa!AI51+KeskiSuomi!AI51+EtelaSavo!AI51+PohjoisSavo!AI51+Pohjanmaa!AI51+Uusimaa!AI51</f>
        <v>221.30000000000004</v>
      </c>
      <c r="K21" s="3">
        <f>+KeskiPohjanmaa!AK51+PohjoisPohjanmaa!AJ51+Kainuu!AJ51+Lappi!AJ52+PohjoisKarjala!AJ51+EtelaKarjala!AJ51+Kymenlaakso!AJ51+KantaHame!AJ51+PaijatHame!AJ51+Pirkanmaa!AJ51+VarsinaisSuomi!AJ51+Satakunta!AJ51+EtelaPohjanmaa!AJ51+KeskiSuomi!AJ51+EtelaSavo!AJ51+PohjoisSavo!AJ51+Pohjanmaa!AJ51+Uusimaa!AJ51</f>
        <v>83.3</v>
      </c>
      <c r="L21" s="3">
        <f>+KeskiPohjanmaa!AL51+PohjoisPohjanmaa!AK51+Kainuu!AK51+Lappi!AK52+PohjoisKarjala!AK51+EtelaKarjala!AK51+Kymenlaakso!AK51+KantaHame!AK51+PaijatHame!AK51+Pirkanmaa!AK51+VarsinaisSuomi!AK51+Satakunta!AK51+EtelaPohjanmaa!AK51+KeskiSuomi!AK51+EtelaSavo!AK51+PohjoisSavo!AK51+Pohjanmaa!AK51+Uusimaa!AK51</f>
        <v>718.8</v>
      </c>
      <c r="M21" s="3">
        <f t="shared" si="4"/>
        <v>23856.199999999997</v>
      </c>
      <c r="N21" t="s">
        <v>70</v>
      </c>
    </row>
    <row r="22" spans="2:14" x14ac:dyDescent="0.35">
      <c r="B22" t="s">
        <v>71</v>
      </c>
      <c r="C22" s="3">
        <f>+KeskiPohjanmaa!AC52+PohjoisPohjanmaa!AB52+Kainuu!AB52+Lappi!AB53+PohjoisKarjala!AB52+EtelaKarjala!AB52+Kymenlaakso!AB52+KantaHame!AB52+PaijatHame!AB52+Pirkanmaa!AB52+VarsinaisSuomi!AB52+Satakunta!AB52+EtelaPohjanmaa!AB52+KeskiSuomi!AB52+EtelaSavo!AB52+PohjoisSavo!AB52+Pohjanmaa!AB52+Uusimaa!AB52</f>
        <v>54461.20672312141</v>
      </c>
      <c r="D22" s="3">
        <f>+KeskiPohjanmaa!AD52+PohjoisPohjanmaa!AC52+Kainuu!AC52+Lappi!AC53+PohjoisKarjala!AC52+EtelaKarjala!AC52+Kymenlaakso!AC52+KantaHame!AC52+PaijatHame!AC52+Pirkanmaa!AC52+VarsinaisSuomi!AC52+Satakunta!AC52+EtelaPohjanmaa!AC52+KeskiSuomi!AC52+EtelaSavo!AC52+PohjoisSavo!AC52+Pohjanmaa!AC52+Uusimaa!AC52</f>
        <v>25926.082952499557</v>
      </c>
      <c r="E22" s="3">
        <f>+KeskiPohjanmaa!AE52+PohjoisPohjanmaa!AD52+Kainuu!AD52+Lappi!AD53+PohjoisKarjala!AD52+EtelaKarjala!AD52+Kymenlaakso!AD52+KantaHame!AD52+PaijatHame!AD52+Pirkanmaa!AD52+VarsinaisSuomi!AD52+Satakunta!AD52+EtelaPohjanmaa!AD52+KeskiSuomi!AD52+EtelaSavo!AD52+PohjoisSavo!AD52+Pohjanmaa!AD52+Uusimaa!AD52</f>
        <v>2407.2147170091048</v>
      </c>
      <c r="F22" s="3">
        <f>+KeskiPohjanmaa!AF52+PohjoisPohjanmaa!AE52+Kainuu!AE52+Lappi!AE53+PohjoisKarjala!AE52+EtelaKarjala!AE52+Kymenlaakso!AE52+KantaHame!AE52+PaijatHame!AE52+Pirkanmaa!AE52+VarsinaisSuomi!AE52+Satakunta!AE52+EtelaPohjanmaa!AE52+KeskiSuomi!AE52+EtelaSavo!AE52+PohjoisSavo!AE52+Pohjanmaa!AE52+Uusimaa!AE52</f>
        <v>734.75830153917673</v>
      </c>
      <c r="G22" s="3">
        <f>+KeskiPohjanmaa!AG52+PohjoisPohjanmaa!AF52+Kainuu!AF52+Lappi!AF53+PohjoisKarjala!AF52+EtelaKarjala!AF52+Kymenlaakso!AF52+KantaHame!AF52+PaijatHame!AF52+Pirkanmaa!AF52+VarsinaisSuomi!AF52+Satakunta!AF52+EtelaPohjanmaa!AF52+KeskiSuomi!AF52+EtelaSavo!AF52+PohjoisSavo!AF52+Pohjanmaa!AF52+Uusimaa!AF52</f>
        <v>1288.2642015281258</v>
      </c>
      <c r="H22" s="3">
        <f>+KeskiPohjanmaa!AH52+PohjoisPohjanmaa!AG52+Kainuu!AG52+Lappi!AG53+PohjoisKarjala!AG52+EtelaKarjala!AG52+Kymenlaakso!AG52+KantaHame!AG52+PaijatHame!AG52+Pirkanmaa!AG52+VarsinaisSuomi!AG52+Satakunta!AG52+EtelaPohjanmaa!AG52+KeskiSuomi!AG52+EtelaSavo!AG52+PohjoisSavo!AG52+Pohjanmaa!AG52+Uusimaa!AG52</f>
        <v>29379.805733028923</v>
      </c>
      <c r="I22" s="3">
        <f>+KeskiPohjanmaa!AI52+PohjoisPohjanmaa!AH52+Kainuu!AH52+Lappi!AH53+PohjoisKarjala!AH52+EtelaKarjala!AH52+Kymenlaakso!AH52+KantaHame!AH52+PaijatHame!AH52+Pirkanmaa!AH52+VarsinaisSuomi!AH52+Satakunta!AH52+EtelaPohjanmaa!AH52+KeskiSuomi!AH52+EtelaSavo!AH52+PohjoisSavo!AH52+Pohjanmaa!AH52+Uusimaa!AH52</f>
        <v>18126.024460419059</v>
      </c>
      <c r="J22" s="3">
        <f>+KeskiPohjanmaa!AJ52+PohjoisPohjanmaa!AI52+Kainuu!AI52+Lappi!AI53+PohjoisKarjala!AI52+EtelaKarjala!AI52+Kymenlaakso!AI52+KantaHame!AI52+PaijatHame!AI52+Pirkanmaa!AI52+VarsinaisSuomi!AI52+Satakunta!AI52+EtelaPohjanmaa!AI52+KeskiSuomi!AI52+EtelaSavo!AI52+PohjoisSavo!AI52+Pohjanmaa!AI52+Uusimaa!AI52</f>
        <v>1429.5682861557827</v>
      </c>
      <c r="K22" s="3">
        <f>+KeskiPohjanmaa!AK52+PohjoisPohjanmaa!AJ52+Kainuu!AJ52+Lappi!AJ53+PohjoisKarjala!AJ52+EtelaKarjala!AJ52+Kymenlaakso!AJ52+KantaHame!AJ52+PaijatHame!AJ52+Pirkanmaa!AJ52+VarsinaisSuomi!AJ52+Satakunta!AJ52+EtelaPohjanmaa!AJ52+KeskiSuomi!AJ52+EtelaSavo!AJ52+PohjoisSavo!AJ52+Pohjanmaa!AJ52+Uusimaa!AJ52</f>
        <v>552.78883603705242</v>
      </c>
      <c r="L22" s="3">
        <f>+KeskiPohjanmaa!AL52+PohjoisPohjanmaa!AK52+Kainuu!AK52+Lappi!AK53+PohjoisKarjala!AK52+EtelaKarjala!AK52+Kymenlaakso!AK52+KantaHame!AK52+PaijatHame!AK52+Pirkanmaa!AK52+VarsinaisSuomi!AK52+Satakunta!AK52+EtelaPohjanmaa!AK52+KeskiSuomi!AK52+EtelaSavo!AK52+PohjoisSavo!AK52+Pohjanmaa!AK52+Uusimaa!AK52</f>
        <v>2544.7481023538098</v>
      </c>
      <c r="M22" s="3">
        <f t="shared" si="4"/>
        <v>136850.46231369197</v>
      </c>
      <c r="N22" t="s">
        <v>71</v>
      </c>
    </row>
    <row r="23" spans="2:14" ht="15.5" x14ac:dyDescent="0.35">
      <c r="B23" s="5" t="s">
        <v>109</v>
      </c>
      <c r="C23" s="1">
        <f>(35*C14*C12+25*(1-C14)*C12)/1000000</f>
        <v>2.510816165451315</v>
      </c>
      <c r="D23" s="1">
        <f t="shared" ref="D23:L23" si="5">(35*D14*D12+25*(1-D14)*D12)/1000000</f>
        <v>1.344429926576977</v>
      </c>
      <c r="E23" s="1">
        <f t="shared" si="5"/>
        <v>0.18331820745652663</v>
      </c>
      <c r="F23" s="1">
        <f t="shared" si="5"/>
        <v>7.6681619144708793E-2</v>
      </c>
      <c r="G23" s="1">
        <f t="shared" si="5"/>
        <v>0.10502775262688445</v>
      </c>
      <c r="H23" s="1">
        <f t="shared" si="5"/>
        <v>1.9429840819296247</v>
      </c>
      <c r="I23" s="1">
        <f t="shared" si="5"/>
        <v>1.2475461789464242</v>
      </c>
      <c r="J23" s="1">
        <f t="shared" si="5"/>
        <v>7.4114086525868747E-2</v>
      </c>
      <c r="K23" s="1">
        <f t="shared" si="5"/>
        <v>1.7500448797803558E-2</v>
      </c>
      <c r="L23" s="1">
        <f t="shared" si="5"/>
        <v>0.24487725350246434</v>
      </c>
      <c r="M23" s="1">
        <f t="shared" si="4"/>
        <v>7.7472957209585962</v>
      </c>
    </row>
    <row r="27" spans="2:14" x14ac:dyDescent="0.35">
      <c r="C27" s="3">
        <f>+C13+C15</f>
        <v>103437.69217459776</v>
      </c>
      <c r="D27" s="3">
        <f t="shared" ref="D27:M27" si="6">+D13+D15</f>
        <v>55485.098619711353</v>
      </c>
      <c r="E27" s="3">
        <f t="shared" si="6"/>
        <v>5277.6786382718983</v>
      </c>
      <c r="F27" s="3">
        <f t="shared" si="6"/>
        <v>2294.3722400022998</v>
      </c>
      <c r="G27" s="3">
        <f t="shared" si="6"/>
        <v>4443.8655586376681</v>
      </c>
      <c r="H27" s="3">
        <f t="shared" si="6"/>
        <v>63665.886188484736</v>
      </c>
      <c r="I27" s="3">
        <f t="shared" si="6"/>
        <v>47203.280838567618</v>
      </c>
      <c r="J27" s="3">
        <f t="shared" si="6"/>
        <v>2313.9548248165393</v>
      </c>
      <c r="K27" s="3">
        <f t="shared" si="6"/>
        <v>330.27478052954666</v>
      </c>
      <c r="L27" s="3">
        <f t="shared" si="6"/>
        <v>0</v>
      </c>
      <c r="M27" s="3">
        <f t="shared" si="6"/>
        <v>284452.10386361938</v>
      </c>
    </row>
    <row r="29" spans="2:14" x14ac:dyDescent="0.35">
      <c r="C29" s="3">
        <f>+C10+C11</f>
        <v>89813.812441921516</v>
      </c>
      <c r="D29" s="3">
        <f t="shared" ref="D29:M29" si="7">+D10+D11</f>
        <v>48502.266991900207</v>
      </c>
      <c r="E29" s="3">
        <f t="shared" si="7"/>
        <v>5658.0093854050947</v>
      </c>
      <c r="F29" s="3">
        <f t="shared" si="7"/>
        <v>2402.4962724624015</v>
      </c>
      <c r="G29" s="3">
        <f t="shared" si="7"/>
        <v>3994.1031431340393</v>
      </c>
      <c r="H29" s="3">
        <f t="shared" si="7"/>
        <v>64089.662295687827</v>
      </c>
      <c r="I29" s="3">
        <f t="shared" si="7"/>
        <v>46181.356866329661</v>
      </c>
      <c r="J29" s="3">
        <f t="shared" si="7"/>
        <v>2849.673877290053</v>
      </c>
      <c r="K29" s="3">
        <f t="shared" si="7"/>
        <v>689.88657620060974</v>
      </c>
      <c r="L29" s="3">
        <f t="shared" si="7"/>
        <v>9795.0901400985731</v>
      </c>
      <c r="M29" s="3">
        <f t="shared" si="7"/>
        <v>273976.35799042997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F329B-87C3-4600-A8F9-98901808B509}">
  <dimension ref="A2:BA152"/>
  <sheetViews>
    <sheetView zoomScale="50" zoomScaleNormal="50" workbookViewId="0">
      <selection activeCell="O3" sqref="O3"/>
    </sheetView>
  </sheetViews>
  <sheetFormatPr defaultRowHeight="14.5" x14ac:dyDescent="0.35"/>
  <cols>
    <col min="1" max="1" width="24.90625" customWidth="1"/>
    <col min="2" max="2" width="13.26953125" customWidth="1"/>
    <col min="27" max="27" width="27.6328125" customWidth="1"/>
    <col min="28" max="28" width="26.1796875" customWidth="1"/>
  </cols>
  <sheetData>
    <row r="2" spans="1:25" x14ac:dyDescent="0.35">
      <c r="N2">
        <f>+Koko_maa!N1</f>
        <v>0</v>
      </c>
      <c r="O2" t="s">
        <v>186</v>
      </c>
    </row>
    <row r="3" spans="1:25" x14ac:dyDescent="0.35">
      <c r="A3" s="8" t="s">
        <v>64</v>
      </c>
      <c r="O3" t="s">
        <v>304</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72</v>
      </c>
    </row>
    <row r="7" spans="1:25" ht="15.5" x14ac:dyDescent="0.35">
      <c r="A7" s="4" t="s">
        <v>73</v>
      </c>
    </row>
    <row r="8" spans="1:25" ht="15.5" x14ac:dyDescent="0.35">
      <c r="A8" s="4" t="s">
        <v>74</v>
      </c>
    </row>
    <row r="9" spans="1:25" ht="15.5" x14ac:dyDescent="0.35">
      <c r="A9" s="4" t="s">
        <v>75</v>
      </c>
    </row>
    <row r="10" spans="1:25" ht="15.5" x14ac:dyDescent="0.35">
      <c r="A10" s="4" t="s">
        <v>76</v>
      </c>
    </row>
    <row r="11" spans="1:25" ht="15.5" x14ac:dyDescent="0.35">
      <c r="A11" s="4" t="s">
        <v>77</v>
      </c>
    </row>
    <row r="12" spans="1:25" ht="15.5" x14ac:dyDescent="0.35">
      <c r="A12" s="4" t="s">
        <v>78</v>
      </c>
      <c r="F12" s="9"/>
    </row>
    <row r="13" spans="1:25" ht="15.5" x14ac:dyDescent="0.35">
      <c r="A13" s="4" t="s">
        <v>79</v>
      </c>
    </row>
    <row r="14" spans="1:25" ht="15.5" x14ac:dyDescent="0.35">
      <c r="A14" s="22"/>
      <c r="B14" s="24"/>
      <c r="C14" s="24"/>
      <c r="D14" s="24"/>
      <c r="E14" s="22" t="s">
        <v>72</v>
      </c>
      <c r="F14" s="22" t="s">
        <v>73</v>
      </c>
      <c r="G14" s="22" t="s">
        <v>80</v>
      </c>
      <c r="H14" s="22" t="s">
        <v>75</v>
      </c>
      <c r="I14" s="22" t="s">
        <v>76</v>
      </c>
      <c r="J14" s="22" t="s">
        <v>77</v>
      </c>
      <c r="K14" s="22" t="s">
        <v>78</v>
      </c>
      <c r="L14" s="22" t="s">
        <v>79</v>
      </c>
      <c r="M14" s="22" t="s">
        <v>81</v>
      </c>
      <c r="N14" s="22" t="s">
        <v>9</v>
      </c>
      <c r="O14" s="24"/>
    </row>
    <row r="15" spans="1:25" ht="15.5" x14ac:dyDescent="0.35">
      <c r="A15" s="22" t="s">
        <v>82</v>
      </c>
      <c r="B15" s="24"/>
      <c r="C15" s="24"/>
      <c r="D15" s="24"/>
      <c r="E15" s="53">
        <v>26584</v>
      </c>
      <c r="F15" s="53">
        <v>7784</v>
      </c>
      <c r="G15" s="53">
        <v>3744</v>
      </c>
      <c r="H15" s="53">
        <v>100</v>
      </c>
      <c r="I15" s="53">
        <v>507</v>
      </c>
      <c r="J15" s="53">
        <v>217</v>
      </c>
      <c r="K15" s="53">
        <v>189</v>
      </c>
      <c r="L15" s="53">
        <v>97</v>
      </c>
      <c r="M15" s="53">
        <v>0</v>
      </c>
      <c r="N15" s="54">
        <v>0</v>
      </c>
      <c r="O15" s="26">
        <v>39122</v>
      </c>
      <c r="P15" s="3">
        <f>SUM(E15:N15)</f>
        <v>39222</v>
      </c>
    </row>
    <row r="16" spans="1:25" ht="15.5" x14ac:dyDescent="0.35">
      <c r="A16" s="55" t="s">
        <v>65</v>
      </c>
      <c r="B16" s="26"/>
      <c r="C16" s="26"/>
      <c r="D16" s="26"/>
      <c r="E16" s="26">
        <v>17309.904241328644</v>
      </c>
      <c r="F16" s="26">
        <v>4479.6138471869581</v>
      </c>
      <c r="G16" s="26">
        <v>818.1702926493158</v>
      </c>
      <c r="H16" s="26">
        <v>100</v>
      </c>
      <c r="I16" s="26">
        <v>576.02720851631727</v>
      </c>
      <c r="J16" s="26">
        <v>5926.2217139851937</v>
      </c>
      <c r="K16" s="26">
        <v>6579.1561449908158</v>
      </c>
      <c r="L16" s="26">
        <v>339.29984518357463</v>
      </c>
      <c r="M16" s="26">
        <v>23.659635106992354</v>
      </c>
      <c r="N16" s="26">
        <v>312.53619716103958</v>
      </c>
      <c r="O16" s="26">
        <v>36364.589126108847</v>
      </c>
      <c r="P16" s="3">
        <f>SUM(E16:N16)</f>
        <v>36464.589126108847</v>
      </c>
      <c r="R16" s="3">
        <f>+P16+P20</f>
        <v>55338.134399443617</v>
      </c>
    </row>
    <row r="17" spans="1:22" ht="15.5" x14ac:dyDescent="0.35">
      <c r="A17" s="56" t="s">
        <v>83</v>
      </c>
      <c r="B17" s="26"/>
      <c r="C17" s="26"/>
      <c r="D17" s="26"/>
      <c r="E17" s="26">
        <v>2412.9566661728672</v>
      </c>
      <c r="F17" s="26">
        <v>733.74599038087308</v>
      </c>
      <c r="G17" s="26">
        <v>114.36596404521708</v>
      </c>
      <c r="H17" s="26">
        <v>0</v>
      </c>
      <c r="I17" s="26">
        <v>71.029576604748613</v>
      </c>
      <c r="J17" s="26">
        <v>671.90034874372634</v>
      </c>
      <c r="K17" s="26">
        <v>942.55919602962342</v>
      </c>
      <c r="L17" s="26">
        <v>51.094391206308188</v>
      </c>
      <c r="M17" s="26">
        <v>3.2668799747090995</v>
      </c>
      <c r="N17" s="26">
        <v>58.644206874601984</v>
      </c>
      <c r="O17" s="26">
        <v>5059.5632200326745</v>
      </c>
      <c r="P17" s="3">
        <f t="shared" ref="P17:P29" si="0">SUM(E17:N17)</f>
        <v>5059.5632200326745</v>
      </c>
    </row>
    <row r="18" spans="1:22" ht="15.5" x14ac:dyDescent="0.35">
      <c r="A18" s="56" t="s">
        <v>84</v>
      </c>
      <c r="B18" s="26"/>
      <c r="C18" s="26"/>
      <c r="D18" s="26"/>
      <c r="E18" s="26">
        <v>2284.325381101331</v>
      </c>
      <c r="F18" s="53">
        <v>690.833962572367</v>
      </c>
      <c r="G18" s="26">
        <v>93.322168775873152</v>
      </c>
      <c r="H18" s="26">
        <v>1</v>
      </c>
      <c r="I18" s="26">
        <v>48.220969230564769</v>
      </c>
      <c r="J18" s="26">
        <v>573.41157131676243</v>
      </c>
      <c r="K18" s="26">
        <v>853.66999141085182</v>
      </c>
      <c r="L18" s="26">
        <v>49.003150954379208</v>
      </c>
      <c r="M18" s="26">
        <v>1.4868601790692872</v>
      </c>
      <c r="N18" s="26">
        <v>53.156137228541446</v>
      </c>
      <c r="O18" s="26">
        <v>4647.4301927697406</v>
      </c>
      <c r="P18" s="3">
        <f t="shared" si="0"/>
        <v>4648.4301927697406</v>
      </c>
    </row>
    <row r="19" spans="1:22" ht="15.5" x14ac:dyDescent="0.35">
      <c r="A19" s="56" t="s">
        <v>85</v>
      </c>
      <c r="B19" s="26"/>
      <c r="C19" s="26"/>
      <c r="D19" s="26"/>
      <c r="E19" s="26">
        <v>7594.8348754019589</v>
      </c>
      <c r="F19" s="53">
        <v>2110.703878123461</v>
      </c>
      <c r="G19" s="26">
        <v>268.61636974701537</v>
      </c>
      <c r="H19" s="26">
        <v>0</v>
      </c>
      <c r="I19" s="26">
        <v>200.98517470198132</v>
      </c>
      <c r="J19" s="26">
        <v>1563.4935916782592</v>
      </c>
      <c r="K19" s="26">
        <v>2266.2439907914863</v>
      </c>
      <c r="L19" s="26">
        <v>126.77402241848343</v>
      </c>
      <c r="M19" s="26">
        <v>6.601275772106372</v>
      </c>
      <c r="N19" s="26">
        <v>86.861901930272353</v>
      </c>
      <c r="O19" s="26">
        <v>14225.115080565025</v>
      </c>
      <c r="P19" s="3">
        <f t="shared" si="0"/>
        <v>14225.115080565025</v>
      </c>
    </row>
    <row r="20" spans="1:22" ht="15.5" x14ac:dyDescent="0.35">
      <c r="A20" s="55" t="s">
        <v>66</v>
      </c>
      <c r="B20" s="26"/>
      <c r="C20" s="26"/>
      <c r="D20" s="26"/>
      <c r="E20" s="26">
        <f>E17*$N$2+E18+E19</f>
        <v>9879.1602565032899</v>
      </c>
      <c r="F20" s="26">
        <f t="shared" ref="F20:O20" si="1">F17*$N$2+F18+F19</f>
        <v>2801.537840695828</v>
      </c>
      <c r="G20" s="26">
        <f t="shared" si="1"/>
        <v>361.93853852288851</v>
      </c>
      <c r="H20" s="26">
        <f t="shared" si="1"/>
        <v>1</v>
      </c>
      <c r="I20" s="26">
        <f t="shared" si="1"/>
        <v>249.2061439325461</v>
      </c>
      <c r="J20" s="26">
        <f t="shared" si="1"/>
        <v>2136.9051629950218</v>
      </c>
      <c r="K20" s="26">
        <f t="shared" si="1"/>
        <v>3119.913982202338</v>
      </c>
      <c r="L20" s="26">
        <f t="shared" si="1"/>
        <v>175.77717337286265</v>
      </c>
      <c r="M20" s="26">
        <f t="shared" si="1"/>
        <v>8.0881359511756585</v>
      </c>
      <c r="N20" s="26">
        <f t="shared" si="1"/>
        <v>140.01803915881379</v>
      </c>
      <c r="O20" s="26">
        <f t="shared" si="1"/>
        <v>18872.545273334767</v>
      </c>
      <c r="P20" s="3">
        <f t="shared" si="0"/>
        <v>18873.545273334767</v>
      </c>
    </row>
    <row r="21" spans="1:22" ht="15.5" x14ac:dyDescent="0.35">
      <c r="A21" s="55" t="s">
        <v>67</v>
      </c>
      <c r="B21" s="26"/>
      <c r="C21" s="26"/>
      <c r="D21" s="26"/>
      <c r="E21" s="26">
        <v>3266.3440145570148</v>
      </c>
      <c r="F21" s="26">
        <v>963.19269035328</v>
      </c>
      <c r="G21" s="26">
        <v>282.741399006319</v>
      </c>
      <c r="H21" s="26">
        <v>0</v>
      </c>
      <c r="I21" s="26">
        <v>29.090430963399861</v>
      </c>
      <c r="J21" s="26">
        <v>959.20562527150457</v>
      </c>
      <c r="K21" s="26">
        <v>901.32387527140281</v>
      </c>
      <c r="L21" s="26">
        <v>53.337303893700721</v>
      </c>
      <c r="M21" s="26">
        <v>0</v>
      </c>
      <c r="N21" s="26">
        <v>0</v>
      </c>
      <c r="O21" s="26">
        <v>6455.2353393166213</v>
      </c>
      <c r="P21" s="3">
        <f t="shared" si="0"/>
        <v>6455.2353393166213</v>
      </c>
      <c r="T21">
        <v>12</v>
      </c>
      <c r="U21">
        <v>270</v>
      </c>
      <c r="V21">
        <f>+T21*U21</f>
        <v>3240</v>
      </c>
    </row>
    <row r="22" spans="1:22" ht="15.5" x14ac:dyDescent="0.35">
      <c r="A22" s="55" t="s">
        <v>68</v>
      </c>
      <c r="B22" s="26"/>
      <c r="C22" s="26"/>
      <c r="D22" s="26"/>
      <c r="E22" s="26">
        <v>6362.1891614637207</v>
      </c>
      <c r="F22" s="26">
        <v>1731.0603750271114</v>
      </c>
      <c r="G22" s="26">
        <v>67.798323158465507</v>
      </c>
      <c r="H22" s="26">
        <v>0</v>
      </c>
      <c r="I22" s="26">
        <v>218.26809238572602</v>
      </c>
      <c r="J22" s="26">
        <v>961.01827423868178</v>
      </c>
      <c r="K22" s="26">
        <v>1965.1726212404099</v>
      </c>
      <c r="L22" s="26">
        <v>103.46315081619402</v>
      </c>
      <c r="M22" s="26">
        <v>0.3108186362115759</v>
      </c>
      <c r="N22" s="26">
        <v>0</v>
      </c>
      <c r="O22" s="26">
        <v>11409.280816966522</v>
      </c>
      <c r="P22" s="3">
        <f t="shared" si="0"/>
        <v>11409.280816966522</v>
      </c>
    </row>
    <row r="23" spans="1:22" ht="15.5" x14ac:dyDescent="0.35">
      <c r="A23" s="55" t="s">
        <v>86</v>
      </c>
      <c r="B23" s="26"/>
      <c r="C23" s="26"/>
      <c r="D23" s="26"/>
      <c r="E23" s="26">
        <v>129.03843986040266</v>
      </c>
      <c r="F23" s="26">
        <v>88.294436252998281</v>
      </c>
      <c r="G23" s="26">
        <v>10.417868567761237</v>
      </c>
      <c r="H23" s="26">
        <v>0</v>
      </c>
      <c r="I23" s="26">
        <v>1.670321125477801</v>
      </c>
      <c r="J23" s="26">
        <v>119.06722390841391</v>
      </c>
      <c r="K23" s="26">
        <v>206.83975170506164</v>
      </c>
      <c r="L23" s="26">
        <v>10.261475089552734</v>
      </c>
      <c r="M23" s="26">
        <v>0</v>
      </c>
      <c r="N23" s="26">
        <v>0</v>
      </c>
      <c r="O23" s="26">
        <v>565.58951650966833</v>
      </c>
      <c r="P23" s="3">
        <f t="shared" si="0"/>
        <v>565.58951650966833</v>
      </c>
    </row>
    <row r="24" spans="1:22" ht="15.5" x14ac:dyDescent="0.35">
      <c r="A24" s="57" t="s">
        <v>87</v>
      </c>
      <c r="B24" s="27"/>
      <c r="C24" s="27"/>
      <c r="D24" s="27"/>
      <c r="E24" s="27">
        <v>33.214620592106883</v>
      </c>
      <c r="F24" s="27">
        <v>39.228354948959172</v>
      </c>
      <c r="G24" s="27">
        <v>55.463941743281687</v>
      </c>
      <c r="H24" s="27">
        <v>34.700000000000003</v>
      </c>
      <c r="I24" s="27">
        <v>19.496796719913416</v>
      </c>
      <c r="J24" s="27">
        <v>37.757481949483015</v>
      </c>
      <c r="K24" s="27">
        <v>32.474206722464608</v>
      </c>
      <c r="L24" s="27">
        <v>30.365938215916934</v>
      </c>
      <c r="M24" s="27">
        <v>0</v>
      </c>
      <c r="N24" s="27">
        <v>32.070202102433342</v>
      </c>
      <c r="O24" s="27">
        <v>34.666815315216517</v>
      </c>
    </row>
    <row r="25" spans="1:22" ht="15.5" x14ac:dyDescent="0.35">
      <c r="A25" s="22" t="s">
        <v>88</v>
      </c>
      <c r="B25" s="24"/>
      <c r="C25" s="24"/>
      <c r="D25" s="24"/>
      <c r="E25" s="53">
        <v>4365.1019731291799</v>
      </c>
      <c r="F25" s="53">
        <v>1329.6920373715384</v>
      </c>
      <c r="G25" s="53">
        <v>225.34347683537433</v>
      </c>
      <c r="H25" s="53">
        <v>0</v>
      </c>
      <c r="I25" s="53">
        <v>119.70654711432546</v>
      </c>
      <c r="J25" s="53">
        <v>1068.3727921535997</v>
      </c>
      <c r="K25" s="53">
        <v>1379.1091857513491</v>
      </c>
      <c r="L25" s="53">
        <v>72.515083513841205</v>
      </c>
      <c r="M25" s="26">
        <v>0</v>
      </c>
      <c r="N25" s="26">
        <v>57.29745920653454</v>
      </c>
      <c r="O25" s="26">
        <v>8617.1385550757423</v>
      </c>
      <c r="P25" s="3">
        <f t="shared" si="0"/>
        <v>8617.1385550757423</v>
      </c>
    </row>
    <row r="26" spans="1:22" ht="15.5" x14ac:dyDescent="0.35">
      <c r="A26" s="22" t="s">
        <v>89</v>
      </c>
      <c r="B26" s="24"/>
      <c r="C26" s="24"/>
      <c r="D26" s="24"/>
      <c r="E26" s="53">
        <v>2522.5955884617742</v>
      </c>
      <c r="F26" s="53">
        <v>827.9944092317179</v>
      </c>
      <c r="G26" s="53">
        <v>148.98522682940273</v>
      </c>
      <c r="H26" s="53">
        <v>0</v>
      </c>
      <c r="I26" s="53">
        <v>39.185670948808145</v>
      </c>
      <c r="J26" s="53">
        <v>590.3358106592425</v>
      </c>
      <c r="K26" s="53">
        <v>735.94475840505902</v>
      </c>
      <c r="L26" s="53">
        <v>38.496121321429356</v>
      </c>
      <c r="M26" s="53">
        <v>0</v>
      </c>
      <c r="N26" s="53">
        <v>27.856787499055791</v>
      </c>
      <c r="O26" s="26">
        <v>4931.3943733564902</v>
      </c>
      <c r="P26" s="3">
        <f t="shared" si="0"/>
        <v>4931.3943733564902</v>
      </c>
      <c r="Q26" s="3">
        <f>0.9*O25-O26</f>
        <v>2824.0303262116777</v>
      </c>
      <c r="R26" s="3">
        <f>+X60</f>
        <v>4921.5315846097765</v>
      </c>
      <c r="S26" s="3">
        <f>0.9*O25-R26</f>
        <v>2833.8931149583914</v>
      </c>
    </row>
    <row r="27" spans="1:22" ht="15.5" x14ac:dyDescent="0.35">
      <c r="A27" s="22" t="s">
        <v>90</v>
      </c>
      <c r="B27" s="24"/>
      <c r="C27" s="24"/>
      <c r="D27" s="24"/>
      <c r="E27" s="26">
        <v>5072.2392869401847</v>
      </c>
      <c r="F27" s="26">
        <v>1282.7094688917432</v>
      </c>
      <c r="G27" s="26">
        <v>119.63114291761264</v>
      </c>
      <c r="H27" s="26">
        <v>0</v>
      </c>
      <c r="I27" s="26">
        <v>161.79950375317318</v>
      </c>
      <c r="J27" s="26">
        <v>973.15778101901674</v>
      </c>
      <c r="K27" s="26">
        <v>1530.2992323864273</v>
      </c>
      <c r="L27" s="26">
        <v>88.27790109705407</v>
      </c>
      <c r="M27" s="26">
        <v>6.601275772106372</v>
      </c>
      <c r="N27" s="26"/>
      <c r="O27" s="26">
        <v>9234.7155927773165</v>
      </c>
      <c r="P27" s="3">
        <f t="shared" si="0"/>
        <v>9234.7155927773165</v>
      </c>
    </row>
    <row r="28" spans="1:22" ht="15.5" x14ac:dyDescent="0.35">
      <c r="A28" s="55" t="s">
        <v>91</v>
      </c>
      <c r="B28" s="26"/>
      <c r="C28" s="26"/>
      <c r="D28" s="26"/>
      <c r="E28" s="58">
        <v>39.9</v>
      </c>
      <c r="F28" s="26">
        <v>7.2</v>
      </c>
      <c r="G28" s="26">
        <v>0</v>
      </c>
      <c r="H28" s="26">
        <v>0</v>
      </c>
      <c r="I28" s="26">
        <v>0</v>
      </c>
      <c r="J28" s="26">
        <v>16.2</v>
      </c>
      <c r="K28" s="26">
        <v>16.5</v>
      </c>
      <c r="L28" s="26"/>
      <c r="M28" s="26">
        <v>0</v>
      </c>
      <c r="N28" s="26">
        <v>4.2</v>
      </c>
      <c r="O28" s="26">
        <v>84</v>
      </c>
      <c r="P28" s="3">
        <f t="shared" si="0"/>
        <v>84</v>
      </c>
    </row>
    <row r="29" spans="1:22" ht="15.5" x14ac:dyDescent="0.35">
      <c r="A29" s="22" t="s">
        <v>92</v>
      </c>
      <c r="B29" s="24"/>
      <c r="C29" s="24"/>
      <c r="D29" s="24"/>
      <c r="E29" s="59">
        <v>8363.3550265182093</v>
      </c>
      <c r="F29" s="59">
        <v>2250.0140927957891</v>
      </c>
      <c r="G29" s="59">
        <v>302.08568039675595</v>
      </c>
      <c r="H29" s="59">
        <v>0</v>
      </c>
      <c r="I29" s="59">
        <v>197.59161206481741</v>
      </c>
      <c r="J29" s="59">
        <v>1713.0664516863828</v>
      </c>
      <c r="K29" s="59">
        <v>2517.4688003508759</v>
      </c>
      <c r="L29" s="59">
        <v>145.19304742685642</v>
      </c>
      <c r="M29" s="59">
        <v>0</v>
      </c>
      <c r="N29" s="59">
        <v>87.343515472125006</v>
      </c>
      <c r="O29" s="26">
        <v>15576.118226711813</v>
      </c>
      <c r="P29" s="3">
        <f t="shared" si="0"/>
        <v>15576.118226711813</v>
      </c>
    </row>
    <row r="30" spans="1:22" ht="15.5" x14ac:dyDescent="0.35">
      <c r="A30" s="4"/>
      <c r="E30" s="9"/>
      <c r="F30" s="9"/>
      <c r="G30" s="9"/>
      <c r="H30" s="9"/>
      <c r="I30" s="9"/>
      <c r="J30" s="9"/>
      <c r="K30" s="9"/>
      <c r="L30" s="9"/>
      <c r="M30" s="9"/>
      <c r="N30" s="9"/>
    </row>
    <row r="31" spans="1:22" ht="15.5" x14ac:dyDescent="0.35">
      <c r="A31" s="4" t="s">
        <v>93</v>
      </c>
      <c r="E31" s="4"/>
      <c r="F31" s="4"/>
    </row>
    <row r="32" spans="1:22" ht="15.5" x14ac:dyDescent="0.35">
      <c r="A32" s="4" t="s">
        <v>94</v>
      </c>
      <c r="E32" t="s">
        <v>95</v>
      </c>
      <c r="G32" t="s">
        <v>95</v>
      </c>
      <c r="I32" t="s">
        <v>95</v>
      </c>
      <c r="K32" t="s">
        <v>95</v>
      </c>
      <c r="M32" t="s">
        <v>95</v>
      </c>
      <c r="O32" t="s">
        <v>95</v>
      </c>
      <c r="Q32" t="s">
        <v>95</v>
      </c>
      <c r="S32" t="s">
        <v>95</v>
      </c>
    </row>
    <row r="33" spans="1:40" ht="23.5" x14ac:dyDescent="0.55000000000000004">
      <c r="A33" s="14" t="s">
        <v>64</v>
      </c>
      <c r="E33" s="4" t="s">
        <v>72</v>
      </c>
      <c r="F33" s="4"/>
      <c r="G33" s="4" t="s">
        <v>73</v>
      </c>
      <c r="H33" s="4"/>
      <c r="I33" s="4" t="s">
        <v>80</v>
      </c>
      <c r="J33" s="4"/>
      <c r="K33" s="4" t="s">
        <v>75</v>
      </c>
      <c r="L33" s="4"/>
      <c r="M33" s="4" t="s">
        <v>76</v>
      </c>
      <c r="N33" s="4"/>
      <c r="O33" s="4" t="s">
        <v>77</v>
      </c>
      <c r="P33" s="4"/>
      <c r="Q33" s="4" t="s">
        <v>78</v>
      </c>
      <c r="R33" s="4"/>
      <c r="S33" s="4" t="s">
        <v>79</v>
      </c>
      <c r="T33" s="4"/>
      <c r="U33" s="4" t="s">
        <v>81</v>
      </c>
      <c r="V33" s="4"/>
      <c r="W33" s="4" t="s">
        <v>9</v>
      </c>
      <c r="X33" s="4" t="s">
        <v>10</v>
      </c>
      <c r="AC33" s="4" t="s">
        <v>0</v>
      </c>
      <c r="AD33" s="4" t="s">
        <v>1</v>
      </c>
      <c r="AE33" s="4" t="s">
        <v>2</v>
      </c>
      <c r="AF33" s="4" t="s">
        <v>3</v>
      </c>
      <c r="AG33" s="4" t="s">
        <v>4</v>
      </c>
      <c r="AH33" s="4" t="s">
        <v>5</v>
      </c>
      <c r="AI33" s="4" t="s">
        <v>6</v>
      </c>
      <c r="AJ33" s="4" t="s">
        <v>79</v>
      </c>
      <c r="AK33" s="4" t="s">
        <v>81</v>
      </c>
      <c r="AL33" s="4" t="s">
        <v>9</v>
      </c>
      <c r="AM33" s="4" t="s">
        <v>10</v>
      </c>
    </row>
    <row r="34" spans="1:40" ht="23.5" x14ac:dyDescent="0.55000000000000004">
      <c r="A34" s="14" t="s">
        <v>96</v>
      </c>
      <c r="E34" s="9">
        <f>+E15</f>
        <v>26584</v>
      </c>
      <c r="F34" s="9"/>
      <c r="G34" s="9">
        <f>+F15</f>
        <v>7784</v>
      </c>
      <c r="H34" s="9"/>
      <c r="I34" s="10">
        <f>+G15</f>
        <v>3744</v>
      </c>
      <c r="J34" s="9"/>
      <c r="K34" s="10">
        <f>+H15</f>
        <v>100</v>
      </c>
      <c r="L34" s="9"/>
      <c r="M34" s="9">
        <f>+I15</f>
        <v>507</v>
      </c>
      <c r="N34" s="9"/>
      <c r="O34" s="9">
        <f>+J15</f>
        <v>217</v>
      </c>
      <c r="P34" s="9"/>
      <c r="Q34" s="9">
        <f>+K15</f>
        <v>189</v>
      </c>
      <c r="R34" s="9"/>
      <c r="S34" s="9">
        <f>+L15</f>
        <v>97</v>
      </c>
      <c r="T34" s="9"/>
      <c r="U34" s="9">
        <f>+M15</f>
        <v>0</v>
      </c>
      <c r="V34" s="9"/>
      <c r="W34" s="9">
        <f>+N15</f>
        <v>0</v>
      </c>
      <c r="X34">
        <f>SUM(E34:U34)</f>
        <v>39222</v>
      </c>
      <c r="Y34" t="s">
        <v>97</v>
      </c>
      <c r="AB34" t="s">
        <v>98</v>
      </c>
      <c r="AC34" s="3">
        <f>+E34</f>
        <v>26584</v>
      </c>
      <c r="AD34" s="2">
        <f>+G34</f>
        <v>7784</v>
      </c>
      <c r="AE34" s="3">
        <f>+I34</f>
        <v>3744</v>
      </c>
      <c r="AF34" s="3">
        <f>+K34</f>
        <v>100</v>
      </c>
      <c r="AG34" s="3">
        <f>+M34</f>
        <v>507</v>
      </c>
      <c r="AH34" s="3">
        <f>+O34</f>
        <v>217</v>
      </c>
      <c r="AI34" s="3">
        <f>+Q34</f>
        <v>189</v>
      </c>
      <c r="AJ34" s="2">
        <f>+S34</f>
        <v>97</v>
      </c>
      <c r="AK34">
        <f>+U34</f>
        <v>0</v>
      </c>
      <c r="AL34">
        <f t="shared" ref="AL34:AL52" si="2">+W34</f>
        <v>0</v>
      </c>
      <c r="AM34" s="3">
        <f>SUM(AC34:AL34)</f>
        <v>39222</v>
      </c>
      <c r="AN34" t="s">
        <v>98</v>
      </c>
    </row>
    <row r="35" spans="1:40" ht="23.5" x14ac:dyDescent="0.55000000000000004">
      <c r="A35" s="14" t="s">
        <v>99</v>
      </c>
      <c r="E35" s="15">
        <f>+E34/E36</f>
        <v>0.97774603470155508</v>
      </c>
      <c r="F35" s="15"/>
      <c r="G35" s="15">
        <f>+G34/G36</f>
        <v>1.0690616448705565</v>
      </c>
      <c r="H35" s="15"/>
      <c r="I35" s="15">
        <f>+I34/I36</f>
        <v>3.172588748684372</v>
      </c>
      <c r="J35" s="15"/>
      <c r="K35" s="15">
        <f>+K34/K36</f>
        <v>0.99009900990099009</v>
      </c>
      <c r="L35" s="15"/>
      <c r="M35" s="15">
        <f>+M34/M36</f>
        <v>0.61437167862337083</v>
      </c>
      <c r="N35" s="15"/>
      <c r="O35" s="15">
        <f>+O34/O36</f>
        <v>2.6912636165942406E-2</v>
      </c>
      <c r="P35" s="15"/>
      <c r="Q35" s="15">
        <f>+Q34/Q36</f>
        <v>1.948640411106042E-2</v>
      </c>
      <c r="R35" s="15"/>
      <c r="S35" s="15">
        <f>+S34/S36</f>
        <v>0.18832135099301012</v>
      </c>
      <c r="T35" s="15"/>
      <c r="U35" s="15">
        <f>+U34/U36</f>
        <v>0</v>
      </c>
      <c r="V35" s="15"/>
      <c r="W35" s="15">
        <f>+W34/W36</f>
        <v>0</v>
      </c>
      <c r="X35" s="4"/>
      <c r="AB35" t="s">
        <v>100</v>
      </c>
      <c r="AC35" s="1">
        <f>+E35</f>
        <v>0.97774603470155508</v>
      </c>
      <c r="AD35" s="1">
        <f>+G35</f>
        <v>1.0690616448705565</v>
      </c>
      <c r="AE35" s="1">
        <f t="shared" ref="AE35:AE52" si="3">+I35</f>
        <v>3.172588748684372</v>
      </c>
      <c r="AF35" s="1">
        <f t="shared" ref="AF35:AF52" si="4">+K35</f>
        <v>0.99009900990099009</v>
      </c>
      <c r="AG35" s="1">
        <f>+M35</f>
        <v>0.61437167862337083</v>
      </c>
      <c r="AH35" s="1">
        <f>+O35</f>
        <v>2.6912636165942406E-2</v>
      </c>
      <c r="AI35" s="1">
        <f>+Q35</f>
        <v>1.948640411106042E-2</v>
      </c>
      <c r="AJ35" s="1">
        <f>+S35</f>
        <v>0.18832135099301012</v>
      </c>
      <c r="AK35" s="1">
        <f>+U35</f>
        <v>0</v>
      </c>
      <c r="AL35" s="1">
        <f t="shared" si="2"/>
        <v>0</v>
      </c>
      <c r="AM35" s="1">
        <f>+AM34/AM36</f>
        <v>0.70876982799756882</v>
      </c>
      <c r="AN35" t="s">
        <v>100</v>
      </c>
    </row>
    <row r="36" spans="1:40" ht="23.5" x14ac:dyDescent="0.55000000000000004">
      <c r="A36" s="14" t="s">
        <v>101</v>
      </c>
      <c r="E36" s="11">
        <f>+E37+E42</f>
        <v>27189.064497831932</v>
      </c>
      <c r="F36" s="11"/>
      <c r="G36" s="11">
        <f>+G37+G42</f>
        <v>7281.1516878827861</v>
      </c>
      <c r="H36" s="11"/>
      <c r="I36" s="11">
        <f>+I37+I42</f>
        <v>1180.1088311722042</v>
      </c>
      <c r="J36" s="11"/>
      <c r="K36" s="11">
        <f>+K37+K42</f>
        <v>101</v>
      </c>
      <c r="L36" s="11"/>
      <c r="M36" s="11">
        <f>+M37+M42</f>
        <v>825.23335244886334</v>
      </c>
      <c r="N36" s="11"/>
      <c r="O36" s="11">
        <f>+O37+O42</f>
        <v>8063.1268769802155</v>
      </c>
      <c r="P36" s="11"/>
      <c r="Q36" s="11">
        <f>+Q37+Q42</f>
        <v>9699.0701271931539</v>
      </c>
      <c r="R36" s="11"/>
      <c r="S36" s="11">
        <f>+S37+S42</f>
        <v>515.07701855643722</v>
      </c>
      <c r="T36" s="11"/>
      <c r="U36" s="11">
        <f>+U37+U42</f>
        <v>31.747771058168013</v>
      </c>
      <c r="V36" s="11"/>
      <c r="W36" s="11">
        <f>+W37+W42</f>
        <v>452.55423631985337</v>
      </c>
      <c r="X36" s="11">
        <f>+W36+U36+S36+Q36+O36+M36+K36+I36+G36+E36</f>
        <v>55338.134399443617</v>
      </c>
      <c r="AB36" t="s">
        <v>101</v>
      </c>
      <c r="AC36" s="3">
        <f t="shared" ref="AC36:AC52" si="5">+E36</f>
        <v>27189.064497831932</v>
      </c>
      <c r="AD36" s="3">
        <f t="shared" ref="AD36:AD52" si="6">+G36</f>
        <v>7281.1516878827861</v>
      </c>
      <c r="AE36" s="3">
        <f t="shared" si="3"/>
        <v>1180.1088311722042</v>
      </c>
      <c r="AF36" s="3">
        <f t="shared" si="4"/>
        <v>101</v>
      </c>
      <c r="AG36" s="3">
        <f t="shared" ref="AG36:AG52" si="7">+M36</f>
        <v>825.23335244886334</v>
      </c>
      <c r="AH36" s="3">
        <f t="shared" ref="AH36:AH52" si="8">+O36</f>
        <v>8063.1268769802155</v>
      </c>
      <c r="AI36" s="3">
        <f t="shared" ref="AI36:AI52" si="9">+Q36</f>
        <v>9699.0701271931539</v>
      </c>
      <c r="AJ36" s="3">
        <f t="shared" ref="AJ36:AJ52" si="10">+S36</f>
        <v>515.07701855643722</v>
      </c>
      <c r="AK36" s="3">
        <f t="shared" ref="AK36:AK52" si="11">+U36</f>
        <v>31.747771058168013</v>
      </c>
      <c r="AL36" s="3">
        <f t="shared" si="2"/>
        <v>452.55423631985337</v>
      </c>
      <c r="AM36" s="3">
        <f>SUM(AC36:AL36)</f>
        <v>55338.134399443617</v>
      </c>
      <c r="AN36" t="s">
        <v>101</v>
      </c>
    </row>
    <row r="37" spans="1:40" ht="15.5" x14ac:dyDescent="0.35">
      <c r="A37" s="4" t="s">
        <v>65</v>
      </c>
      <c r="E37" s="3">
        <f>+E16</f>
        <v>17309.904241328644</v>
      </c>
      <c r="F37" s="3"/>
      <c r="G37" s="3">
        <f>+F16</f>
        <v>4479.6138471869581</v>
      </c>
      <c r="H37" s="3"/>
      <c r="I37" s="3">
        <f>+G16</f>
        <v>818.1702926493158</v>
      </c>
      <c r="J37" s="3"/>
      <c r="K37" s="3">
        <f>+H16</f>
        <v>100</v>
      </c>
      <c r="L37" s="3"/>
      <c r="M37" s="3">
        <f>+I16</f>
        <v>576.02720851631727</v>
      </c>
      <c r="N37" s="3"/>
      <c r="O37" s="3">
        <f>+J16</f>
        <v>5926.2217139851937</v>
      </c>
      <c r="P37" s="3"/>
      <c r="Q37" s="3">
        <f>+K16</f>
        <v>6579.1561449908158</v>
      </c>
      <c r="R37" s="3"/>
      <c r="S37" s="3">
        <f>+L16</f>
        <v>339.29984518357463</v>
      </c>
      <c r="T37" s="3"/>
      <c r="U37" s="3">
        <f>+M16</f>
        <v>23.659635106992354</v>
      </c>
      <c r="V37" s="3"/>
      <c r="W37" s="3">
        <f>+N16</f>
        <v>312.53619716103958</v>
      </c>
      <c r="X37" s="11">
        <f>+W37+U37+S37+Q37+O37+M37+K37+I37+G37+E37</f>
        <v>36464.589126108855</v>
      </c>
      <c r="AB37" s="4" t="s">
        <v>65</v>
      </c>
      <c r="AC37" s="3">
        <f t="shared" si="5"/>
        <v>17309.904241328644</v>
      </c>
      <c r="AD37" s="3">
        <f t="shared" si="6"/>
        <v>4479.6138471869581</v>
      </c>
      <c r="AE37" s="3">
        <f t="shared" si="3"/>
        <v>818.1702926493158</v>
      </c>
      <c r="AF37" s="3">
        <f t="shared" si="4"/>
        <v>100</v>
      </c>
      <c r="AG37" s="3">
        <f t="shared" si="7"/>
        <v>576.02720851631727</v>
      </c>
      <c r="AH37" s="3">
        <f t="shared" si="8"/>
        <v>5926.2217139851937</v>
      </c>
      <c r="AI37" s="3">
        <f t="shared" si="9"/>
        <v>6579.1561449908158</v>
      </c>
      <c r="AJ37" s="3">
        <f t="shared" si="10"/>
        <v>339.29984518357463</v>
      </c>
      <c r="AK37" s="3">
        <f t="shared" si="11"/>
        <v>23.659635106992354</v>
      </c>
      <c r="AL37" s="3">
        <f t="shared" si="2"/>
        <v>312.53619716103958</v>
      </c>
      <c r="AM37" s="3">
        <f>SUM(AC37:AL37)</f>
        <v>36464.589126108847</v>
      </c>
      <c r="AN37" s="4" t="s">
        <v>65</v>
      </c>
    </row>
    <row r="38" spans="1:40" ht="15.5" x14ac:dyDescent="0.35">
      <c r="A38" s="4" t="s">
        <v>102</v>
      </c>
      <c r="E38" s="16">
        <f>+E37/E36</f>
        <v>0.6366494971796085</v>
      </c>
      <c r="G38" s="16">
        <f>+G37/G36</f>
        <v>0.61523424304452867</v>
      </c>
      <c r="I38" s="16">
        <f>+I37/I36</f>
        <v>0.69330071179674657</v>
      </c>
      <c r="K38" s="16">
        <f>+K37/K36</f>
        <v>0.99009900990099009</v>
      </c>
      <c r="M38" s="16">
        <f>+M37/M36</f>
        <v>0.69801736297614259</v>
      </c>
      <c r="O38" s="16">
        <f>+O37/O36</f>
        <v>0.73497810519442919</v>
      </c>
      <c r="Q38" s="16">
        <f>+Q37/Q36</f>
        <v>0.67832854683099186</v>
      </c>
      <c r="S38" s="16">
        <f>+S37/S36</f>
        <v>0.65873613646072116</v>
      </c>
      <c r="U38" s="16">
        <f>+U37/U36</f>
        <v>0.74523767554085485</v>
      </c>
      <c r="W38" s="16">
        <f>+W37/W36</f>
        <v>0.69060495312687176</v>
      </c>
      <c r="X38" s="16">
        <f>+X37/X36</f>
        <v>0.65894142478492157</v>
      </c>
      <c r="AB38" s="4" t="s">
        <v>102</v>
      </c>
      <c r="AC38" s="17">
        <f t="shared" si="5"/>
        <v>0.6366494971796085</v>
      </c>
      <c r="AD38" s="17">
        <f t="shared" si="6"/>
        <v>0.61523424304452867</v>
      </c>
      <c r="AE38" s="16">
        <f t="shared" si="3"/>
        <v>0.69330071179674657</v>
      </c>
      <c r="AF38" s="16">
        <f t="shared" si="4"/>
        <v>0.99009900990099009</v>
      </c>
      <c r="AG38" s="17">
        <f t="shared" si="7"/>
        <v>0.69801736297614259</v>
      </c>
      <c r="AH38" s="17">
        <f t="shared" si="8"/>
        <v>0.73497810519442919</v>
      </c>
      <c r="AI38" s="17">
        <f t="shared" si="9"/>
        <v>0.67832854683099186</v>
      </c>
      <c r="AJ38" s="17">
        <f t="shared" si="10"/>
        <v>0.65873613646072116</v>
      </c>
      <c r="AK38" s="17">
        <f t="shared" si="11"/>
        <v>0.74523767554085485</v>
      </c>
      <c r="AL38" s="17">
        <f t="shared" si="2"/>
        <v>0.69060495312687176</v>
      </c>
      <c r="AM38" s="17">
        <f>+X38</f>
        <v>0.65894142478492157</v>
      </c>
      <c r="AN38" s="4" t="s">
        <v>102</v>
      </c>
    </row>
    <row r="39" spans="1:40" ht="15.5" x14ac:dyDescent="0.35">
      <c r="A39" s="5" t="s">
        <v>103</v>
      </c>
      <c r="E39" s="3">
        <f>+E17</f>
        <v>2412.9566661728672</v>
      </c>
      <c r="F39" s="3"/>
      <c r="G39" s="3">
        <f>+F17</f>
        <v>733.74599038087308</v>
      </c>
      <c r="H39" s="3"/>
      <c r="I39" s="3">
        <f>+G17</f>
        <v>114.36596404521708</v>
      </c>
      <c r="J39" s="3"/>
      <c r="K39" s="3">
        <f>+H17</f>
        <v>0</v>
      </c>
      <c r="L39" s="3"/>
      <c r="M39" s="3">
        <f>+I17</f>
        <v>71.029576604748613</v>
      </c>
      <c r="N39" s="3"/>
      <c r="O39" s="3">
        <f>+J17</f>
        <v>671.90034874372634</v>
      </c>
      <c r="P39" s="3"/>
      <c r="Q39" s="3">
        <f>+K17</f>
        <v>942.55919602962342</v>
      </c>
      <c r="R39" s="3"/>
      <c r="S39" s="3">
        <f>+L17</f>
        <v>51.094391206308188</v>
      </c>
      <c r="T39" s="3"/>
      <c r="U39" s="3">
        <f>+M17</f>
        <v>3.2668799747090995</v>
      </c>
      <c r="V39" s="3"/>
      <c r="W39" s="3">
        <f>+N17</f>
        <v>58.644206874601984</v>
      </c>
      <c r="X39" s="11">
        <f>+W39+U39+S39+Q39+O39+M39+K39+I39+G39+E39</f>
        <v>5059.5632200326745</v>
      </c>
      <c r="AB39" s="5" t="s">
        <v>103</v>
      </c>
      <c r="AC39" s="3">
        <f t="shared" si="5"/>
        <v>2412.9566661728672</v>
      </c>
      <c r="AD39" s="3">
        <f t="shared" si="6"/>
        <v>733.74599038087308</v>
      </c>
      <c r="AE39" s="3">
        <f t="shared" si="3"/>
        <v>114.36596404521708</v>
      </c>
      <c r="AF39" s="3">
        <f t="shared" si="4"/>
        <v>0</v>
      </c>
      <c r="AG39" s="3">
        <f t="shared" si="7"/>
        <v>71.029576604748613</v>
      </c>
      <c r="AH39" s="3">
        <f t="shared" si="8"/>
        <v>671.90034874372634</v>
      </c>
      <c r="AI39" s="3">
        <f t="shared" si="9"/>
        <v>942.55919602962342</v>
      </c>
      <c r="AJ39" s="3">
        <f t="shared" si="10"/>
        <v>51.094391206308188</v>
      </c>
      <c r="AK39" s="3">
        <f t="shared" si="11"/>
        <v>3.2668799747090995</v>
      </c>
      <c r="AL39" s="3">
        <f t="shared" si="2"/>
        <v>58.644206874601984</v>
      </c>
      <c r="AM39" s="3">
        <f>SUM(AC39:AL39)</f>
        <v>5059.5632200326745</v>
      </c>
      <c r="AN39" s="5" t="s">
        <v>104</v>
      </c>
    </row>
    <row r="40" spans="1:40" ht="15.5" x14ac:dyDescent="0.35">
      <c r="A40" s="18" t="s">
        <v>84</v>
      </c>
      <c r="E40" s="3">
        <f>+E18</f>
        <v>2284.325381101331</v>
      </c>
      <c r="F40" s="3"/>
      <c r="G40" s="3">
        <f>+F18</f>
        <v>690.833962572367</v>
      </c>
      <c r="H40" s="3"/>
      <c r="I40" s="3">
        <f>+G18</f>
        <v>93.322168775873152</v>
      </c>
      <c r="J40" s="3"/>
      <c r="K40" s="3">
        <f>+H18</f>
        <v>1</v>
      </c>
      <c r="L40" s="3"/>
      <c r="M40" s="3">
        <f>+I18</f>
        <v>48.220969230564769</v>
      </c>
      <c r="N40" s="3"/>
      <c r="O40" s="3">
        <f>+J18</f>
        <v>573.41157131676243</v>
      </c>
      <c r="P40" s="3"/>
      <c r="Q40" s="3">
        <f>+K18</f>
        <v>853.66999141085182</v>
      </c>
      <c r="R40" s="3"/>
      <c r="S40" s="3">
        <f>+L18</f>
        <v>49.003150954379208</v>
      </c>
      <c r="T40" s="3"/>
      <c r="U40" s="3">
        <f>+M18</f>
        <v>1.4868601790692872</v>
      </c>
      <c r="V40" s="3"/>
      <c r="W40" s="3">
        <f>+N18</f>
        <v>53.156137228541446</v>
      </c>
      <c r="X40" s="11">
        <f>+W40+U40+S40+Q40+O40+M40+K40+I40+G40+E40</f>
        <v>4648.4301927697406</v>
      </c>
      <c r="AB40" s="5" t="s">
        <v>84</v>
      </c>
      <c r="AC40" s="3">
        <f t="shared" si="5"/>
        <v>2284.325381101331</v>
      </c>
      <c r="AD40" s="3">
        <f t="shared" si="6"/>
        <v>690.833962572367</v>
      </c>
      <c r="AE40" s="3">
        <f t="shared" si="3"/>
        <v>93.322168775873152</v>
      </c>
      <c r="AF40" s="3">
        <f t="shared" si="4"/>
        <v>1</v>
      </c>
      <c r="AG40" s="3">
        <f t="shared" si="7"/>
        <v>48.220969230564769</v>
      </c>
      <c r="AH40" s="3">
        <f t="shared" si="8"/>
        <v>573.41157131676243</v>
      </c>
      <c r="AI40" s="3">
        <f t="shared" si="9"/>
        <v>853.66999141085182</v>
      </c>
      <c r="AJ40" s="3">
        <f t="shared" si="10"/>
        <v>49.003150954379208</v>
      </c>
      <c r="AK40" s="3">
        <f t="shared" si="11"/>
        <v>1.4868601790692872</v>
      </c>
      <c r="AL40" s="3">
        <f t="shared" si="2"/>
        <v>53.156137228541446</v>
      </c>
      <c r="AM40" s="3">
        <f t="shared" ref="AM40:AM43" si="12">SUM(AC40:AL40)</f>
        <v>4648.4301927697406</v>
      </c>
      <c r="AN40" s="5" t="s">
        <v>84</v>
      </c>
    </row>
    <row r="41" spans="1:40" ht="15.5" x14ac:dyDescent="0.35">
      <c r="A41" s="18" t="s">
        <v>85</v>
      </c>
      <c r="B41">
        <f>+E41/E42</f>
        <v>0.76877332467629556</v>
      </c>
      <c r="D41" s="3"/>
      <c r="E41" s="3">
        <f>+E19</f>
        <v>7594.8348754019589</v>
      </c>
      <c r="F41" s="3"/>
      <c r="G41" s="3">
        <f>+F19</f>
        <v>2110.703878123461</v>
      </c>
      <c r="H41" s="3"/>
      <c r="I41" s="3">
        <f>+G19</f>
        <v>268.61636974701537</v>
      </c>
      <c r="J41" s="3"/>
      <c r="K41" s="3">
        <f>+H19</f>
        <v>0</v>
      </c>
      <c r="L41" s="3"/>
      <c r="M41" s="3">
        <f>+I19</f>
        <v>200.98517470198132</v>
      </c>
      <c r="N41" s="3"/>
      <c r="O41" s="3">
        <f>+J19</f>
        <v>1563.4935916782592</v>
      </c>
      <c r="P41" s="3"/>
      <c r="Q41" s="3">
        <f>+K19</f>
        <v>2266.2439907914863</v>
      </c>
      <c r="R41" s="3"/>
      <c r="S41" s="3">
        <f>+L19</f>
        <v>126.77402241848343</v>
      </c>
      <c r="T41" s="3"/>
      <c r="U41" s="3">
        <f>+M19</f>
        <v>6.601275772106372</v>
      </c>
      <c r="V41" s="3"/>
      <c r="W41" s="3">
        <f>+N19</f>
        <v>86.861901930272353</v>
      </c>
      <c r="X41" s="11">
        <f>+W41+U41+S41+Q41+O41+M41+K41+I41+G41+E41</f>
        <v>14225.115080565025</v>
      </c>
      <c r="Y41" s="3">
        <f>SUM(E41:W41)</f>
        <v>14225.115080565025</v>
      </c>
      <c r="Z41">
        <f>0.95*Y41</f>
        <v>13513.859326536773</v>
      </c>
      <c r="AB41" s="5" t="s">
        <v>85</v>
      </c>
      <c r="AC41" s="3">
        <f t="shared" si="5"/>
        <v>7594.8348754019589</v>
      </c>
      <c r="AD41" s="3">
        <f t="shared" si="6"/>
        <v>2110.703878123461</v>
      </c>
      <c r="AE41" s="3">
        <f t="shared" si="3"/>
        <v>268.61636974701537</v>
      </c>
      <c r="AF41" s="3">
        <f t="shared" si="4"/>
        <v>0</v>
      </c>
      <c r="AG41" s="3">
        <f t="shared" si="7"/>
        <v>200.98517470198132</v>
      </c>
      <c r="AH41" s="3">
        <f t="shared" si="8"/>
        <v>1563.4935916782592</v>
      </c>
      <c r="AI41" s="3">
        <f t="shared" si="9"/>
        <v>2266.2439907914863</v>
      </c>
      <c r="AJ41" s="3">
        <f t="shared" si="10"/>
        <v>126.77402241848343</v>
      </c>
      <c r="AK41" s="3">
        <f t="shared" si="11"/>
        <v>6.601275772106372</v>
      </c>
      <c r="AL41" s="3">
        <f t="shared" si="2"/>
        <v>86.861901930272353</v>
      </c>
      <c r="AM41" s="3">
        <f t="shared" si="12"/>
        <v>14225.115080565025</v>
      </c>
      <c r="AN41" s="5" t="s">
        <v>85</v>
      </c>
    </row>
    <row r="42" spans="1:40" ht="23.5" x14ac:dyDescent="0.55000000000000004">
      <c r="A42" s="4" t="s">
        <v>66</v>
      </c>
      <c r="D42" s="3"/>
      <c r="E42" s="19">
        <f>+E39*$N$2+E40+E41</f>
        <v>9879.1602565032899</v>
      </c>
      <c r="F42" s="19"/>
      <c r="G42" s="19">
        <f>+G39*$N$2+G40+G41</f>
        <v>2801.537840695828</v>
      </c>
      <c r="H42" s="19"/>
      <c r="I42" s="19">
        <f>+I39*$N$2+I40+I41</f>
        <v>361.93853852288851</v>
      </c>
      <c r="J42" s="19"/>
      <c r="K42" s="19">
        <f>+K39*$N$2+K40+K41</f>
        <v>1</v>
      </c>
      <c r="L42" s="19"/>
      <c r="M42" s="19">
        <f>+M39*$N$2+M40+M41</f>
        <v>249.2061439325461</v>
      </c>
      <c r="N42" s="19"/>
      <c r="O42" s="19">
        <f>+O39*$N$2+O40+O41</f>
        <v>2136.9051629950218</v>
      </c>
      <c r="P42" s="19"/>
      <c r="Q42" s="19">
        <f>+Q39*$N$2+Q40+Q41</f>
        <v>3119.913982202338</v>
      </c>
      <c r="R42" s="19"/>
      <c r="S42" s="19">
        <f>+S39*$N$2+S40+S41</f>
        <v>175.77717337286265</v>
      </c>
      <c r="T42" s="19"/>
      <c r="U42" s="19">
        <f>+U39*$N$2+U40+U41</f>
        <v>8.0881359511756585</v>
      </c>
      <c r="V42" s="19"/>
      <c r="W42" s="19">
        <f>+W39*$N$2+W40+W41</f>
        <v>140.01803915881379</v>
      </c>
      <c r="X42" s="19">
        <f>+X39*$N$2+X40+X41</f>
        <v>18873.545273334767</v>
      </c>
      <c r="Y42" s="20">
        <f>0.002*X42</f>
        <v>37.747090546669533</v>
      </c>
      <c r="AB42" s="4" t="s">
        <v>66</v>
      </c>
      <c r="AC42" s="3">
        <f t="shared" si="5"/>
        <v>9879.1602565032899</v>
      </c>
      <c r="AD42" s="3">
        <f t="shared" si="6"/>
        <v>2801.537840695828</v>
      </c>
      <c r="AE42" s="3">
        <f t="shared" si="3"/>
        <v>361.93853852288851</v>
      </c>
      <c r="AF42" s="3">
        <f t="shared" si="4"/>
        <v>1</v>
      </c>
      <c r="AG42" s="3">
        <f t="shared" si="7"/>
        <v>249.2061439325461</v>
      </c>
      <c r="AH42" s="3">
        <f t="shared" si="8"/>
        <v>2136.9051629950218</v>
      </c>
      <c r="AI42" s="3">
        <f t="shared" si="9"/>
        <v>3119.913982202338</v>
      </c>
      <c r="AJ42" s="3">
        <f t="shared" si="10"/>
        <v>175.77717337286265</v>
      </c>
      <c r="AK42" s="3">
        <f t="shared" si="11"/>
        <v>8.0881359511756585</v>
      </c>
      <c r="AL42" s="3">
        <f t="shared" si="2"/>
        <v>140.01803915881379</v>
      </c>
      <c r="AM42" s="3">
        <f t="shared" si="12"/>
        <v>18873.545273334767</v>
      </c>
      <c r="AN42" s="4" t="s">
        <v>66</v>
      </c>
    </row>
    <row r="43" spans="1:40" ht="15.5" x14ac:dyDescent="0.35">
      <c r="A43" s="4" t="s">
        <v>67</v>
      </c>
      <c r="B43" s="21">
        <f>+E43/(E43+E45+E46)</f>
        <v>0.3347496839521843</v>
      </c>
      <c r="E43" s="3">
        <f>+E21</f>
        <v>3266.3440145570148</v>
      </c>
      <c r="F43" s="3"/>
      <c r="G43" s="3">
        <f>+F21</f>
        <v>963.19269035328</v>
      </c>
      <c r="H43" s="3"/>
      <c r="I43" s="3">
        <f>+G21</f>
        <v>282.741399006319</v>
      </c>
      <c r="J43" s="3"/>
      <c r="K43" s="3">
        <v>1</v>
      </c>
      <c r="L43" s="3"/>
      <c r="M43" s="3">
        <f>+I21</f>
        <v>29.090430963399861</v>
      </c>
      <c r="N43" s="3"/>
      <c r="O43" s="3">
        <f>+J21</f>
        <v>959.20562527150457</v>
      </c>
      <c r="P43" s="3"/>
      <c r="Q43" s="3">
        <f>+K21</f>
        <v>901.32387527140281</v>
      </c>
      <c r="R43" s="3"/>
      <c r="S43" s="3">
        <f>+L21</f>
        <v>53.337303893700721</v>
      </c>
      <c r="T43" s="3"/>
      <c r="U43" s="3">
        <f>+M21</f>
        <v>0</v>
      </c>
      <c r="V43" s="3"/>
      <c r="W43" s="3">
        <f>+N21</f>
        <v>0</v>
      </c>
      <c r="X43" s="11">
        <f>+W43+U43+S43+Q43+O43+M43+K43+I43+G43+E43</f>
        <v>6456.2353393166213</v>
      </c>
      <c r="AB43" s="4" t="s">
        <v>67</v>
      </c>
      <c r="AC43" s="3">
        <f t="shared" si="5"/>
        <v>3266.3440145570148</v>
      </c>
      <c r="AD43" s="3">
        <f t="shared" si="6"/>
        <v>963.19269035328</v>
      </c>
      <c r="AE43" s="3">
        <f t="shared" si="3"/>
        <v>282.741399006319</v>
      </c>
      <c r="AF43" s="3">
        <f t="shared" si="4"/>
        <v>1</v>
      </c>
      <c r="AG43" s="3">
        <f t="shared" si="7"/>
        <v>29.090430963399861</v>
      </c>
      <c r="AH43" s="3">
        <f t="shared" si="8"/>
        <v>959.20562527150457</v>
      </c>
      <c r="AI43" s="3">
        <f t="shared" si="9"/>
        <v>901.32387527140281</v>
      </c>
      <c r="AJ43" s="3">
        <f t="shared" si="10"/>
        <v>53.337303893700721</v>
      </c>
      <c r="AK43" s="3">
        <f t="shared" si="11"/>
        <v>0</v>
      </c>
      <c r="AL43" s="3">
        <f t="shared" si="2"/>
        <v>0</v>
      </c>
      <c r="AM43" s="3">
        <f t="shared" si="12"/>
        <v>6456.2353393166213</v>
      </c>
      <c r="AN43" s="4" t="s">
        <v>67</v>
      </c>
    </row>
    <row r="44" spans="1:40" ht="15.5" x14ac:dyDescent="0.35">
      <c r="A44" s="22" t="s">
        <v>105</v>
      </c>
      <c r="B44" s="23"/>
      <c r="C44" s="24"/>
      <c r="D44" s="24"/>
      <c r="E44" s="25">
        <f>+E43/(E40+E41)</f>
        <v>0.33062972254213951</v>
      </c>
      <c r="F44" s="25"/>
      <c r="G44" s="25">
        <f t="shared" ref="G44:X44" si="13">+G43/(G40+G41)</f>
        <v>0.34380855984227876</v>
      </c>
      <c r="H44" s="25"/>
      <c r="I44" s="25">
        <f t="shared" si="13"/>
        <v>0.78118622062247955</v>
      </c>
      <c r="J44" s="25"/>
      <c r="K44" s="25">
        <f t="shared" si="13"/>
        <v>1</v>
      </c>
      <c r="L44" s="25"/>
      <c r="M44" s="25">
        <f t="shared" si="13"/>
        <v>0.11673239874565017</v>
      </c>
      <c r="N44" s="25"/>
      <c r="O44" s="25">
        <f t="shared" si="13"/>
        <v>0.44887608579086913</v>
      </c>
      <c r="P44" s="25"/>
      <c r="Q44" s="25">
        <f t="shared" si="13"/>
        <v>0.28889382220568816</v>
      </c>
      <c r="R44" s="25"/>
      <c r="S44" s="25">
        <f t="shared" si="13"/>
        <v>0.30343703263768151</v>
      </c>
      <c r="T44" s="25"/>
      <c r="U44" s="25">
        <f t="shared" si="13"/>
        <v>0</v>
      </c>
      <c r="V44" s="25"/>
      <c r="W44" s="25">
        <f t="shared" si="13"/>
        <v>0</v>
      </c>
      <c r="X44" s="25">
        <f t="shared" si="13"/>
        <v>0.3420785679539618</v>
      </c>
      <c r="AB44" s="4" t="s">
        <v>105</v>
      </c>
      <c r="AC44" s="17">
        <f t="shared" si="5"/>
        <v>0.33062972254213951</v>
      </c>
      <c r="AD44" s="17">
        <f t="shared" si="6"/>
        <v>0.34380855984227876</v>
      </c>
      <c r="AE44" s="16">
        <f t="shared" si="3"/>
        <v>0.78118622062247955</v>
      </c>
      <c r="AF44" s="16">
        <f t="shared" si="4"/>
        <v>1</v>
      </c>
      <c r="AG44" s="17">
        <f t="shared" si="7"/>
        <v>0.11673239874565017</v>
      </c>
      <c r="AH44" s="17">
        <f t="shared" si="8"/>
        <v>0.44887608579086913</v>
      </c>
      <c r="AI44" s="17">
        <f t="shared" si="9"/>
        <v>0.28889382220568816</v>
      </c>
      <c r="AJ44" s="17">
        <f t="shared" si="10"/>
        <v>0.30343703263768151</v>
      </c>
      <c r="AK44" s="17">
        <f t="shared" si="11"/>
        <v>0</v>
      </c>
      <c r="AL44" s="17">
        <f t="shared" si="2"/>
        <v>0</v>
      </c>
      <c r="AM44" s="17">
        <f>+X44</f>
        <v>0.3420785679539618</v>
      </c>
      <c r="AN44" s="4" t="s">
        <v>105</v>
      </c>
    </row>
    <row r="45" spans="1:40" ht="15.5" x14ac:dyDescent="0.35">
      <c r="A45" s="4" t="s">
        <v>106</v>
      </c>
      <c r="B45" s="21">
        <f>1-B43</f>
        <v>0.6652503160478157</v>
      </c>
      <c r="E45" s="3">
        <f t="shared" ref="E45:E52" si="14">+E22</f>
        <v>6362.1891614637207</v>
      </c>
      <c r="F45" s="3"/>
      <c r="G45" s="3">
        <f t="shared" ref="G45:G52" si="15">+F22</f>
        <v>1731.0603750271114</v>
      </c>
      <c r="H45" s="3"/>
      <c r="I45" s="3">
        <f t="shared" ref="I45:I52" si="16">+G22</f>
        <v>67.798323158465507</v>
      </c>
      <c r="J45" s="3"/>
      <c r="K45" s="3">
        <f t="shared" ref="K45:K52" si="17">+H22</f>
        <v>0</v>
      </c>
      <c r="L45" s="3"/>
      <c r="M45" s="3">
        <f t="shared" ref="M45:M52" si="18">+I22</f>
        <v>218.26809238572602</v>
      </c>
      <c r="N45" s="3"/>
      <c r="O45" s="3">
        <f t="shared" ref="O45:O52" si="19">+J22</f>
        <v>961.01827423868178</v>
      </c>
      <c r="P45" s="3"/>
      <c r="Q45" s="3">
        <f t="shared" ref="Q45:Q52" si="20">+K22</f>
        <v>1965.1726212404099</v>
      </c>
      <c r="R45" s="3"/>
      <c r="S45" s="3">
        <f t="shared" ref="S45:S52" si="21">+L22</f>
        <v>103.46315081619402</v>
      </c>
      <c r="T45" s="3"/>
      <c r="U45" s="3">
        <f t="shared" ref="U45:U52" si="22">+M22</f>
        <v>0.3108186362115759</v>
      </c>
      <c r="V45" s="3"/>
      <c r="W45" s="3">
        <f t="shared" ref="W45:W52" si="23">+N22</f>
        <v>0</v>
      </c>
      <c r="X45" s="11">
        <f>+W45+U45+S45+Q45+O45+M45+K45+I45+G45+E45</f>
        <v>11409.28081696652</v>
      </c>
      <c r="AB45" s="4" t="s">
        <v>68</v>
      </c>
      <c r="AC45" s="3">
        <f t="shared" si="5"/>
        <v>6362.1891614637207</v>
      </c>
      <c r="AD45" s="3">
        <f t="shared" si="6"/>
        <v>1731.0603750271114</v>
      </c>
      <c r="AE45" s="3">
        <f t="shared" si="3"/>
        <v>67.798323158465507</v>
      </c>
      <c r="AF45" s="3">
        <f t="shared" si="4"/>
        <v>0</v>
      </c>
      <c r="AG45" s="3">
        <f t="shared" si="7"/>
        <v>218.26809238572602</v>
      </c>
      <c r="AH45" s="3">
        <f t="shared" si="8"/>
        <v>961.01827423868178</v>
      </c>
      <c r="AI45" s="3">
        <f t="shared" si="9"/>
        <v>1965.1726212404099</v>
      </c>
      <c r="AJ45" s="3">
        <f t="shared" si="10"/>
        <v>103.46315081619402</v>
      </c>
      <c r="AK45" s="3">
        <f t="shared" si="11"/>
        <v>0.3108186362115759</v>
      </c>
      <c r="AL45" s="3">
        <f t="shared" si="2"/>
        <v>0</v>
      </c>
      <c r="AM45" s="3">
        <f>SUM(AC45:AL45)</f>
        <v>11409.280816966522</v>
      </c>
      <c r="AN45" s="4" t="s">
        <v>68</v>
      </c>
    </row>
    <row r="46" spans="1:40" ht="15.5" x14ac:dyDescent="0.35">
      <c r="A46" s="4" t="s">
        <v>86</v>
      </c>
      <c r="B46" s="3"/>
      <c r="E46" s="3">
        <f t="shared" si="14"/>
        <v>129.03843986040266</v>
      </c>
      <c r="F46" s="3"/>
      <c r="G46" s="3">
        <f t="shared" si="15"/>
        <v>88.294436252998281</v>
      </c>
      <c r="H46" s="3"/>
      <c r="I46" s="3">
        <f t="shared" si="16"/>
        <v>10.417868567761237</v>
      </c>
      <c r="J46" s="3"/>
      <c r="K46" s="3">
        <f t="shared" si="17"/>
        <v>0</v>
      </c>
      <c r="L46" s="3"/>
      <c r="M46" s="3">
        <f t="shared" si="18"/>
        <v>1.670321125477801</v>
      </c>
      <c r="N46" s="3"/>
      <c r="O46" s="3">
        <f t="shared" si="19"/>
        <v>119.06722390841391</v>
      </c>
      <c r="P46" s="3"/>
      <c r="Q46" s="3">
        <f t="shared" si="20"/>
        <v>206.83975170506164</v>
      </c>
      <c r="R46" s="3"/>
      <c r="S46" s="3">
        <f t="shared" si="21"/>
        <v>10.261475089552734</v>
      </c>
      <c r="T46" s="3"/>
      <c r="U46" s="3">
        <f t="shared" si="22"/>
        <v>0</v>
      </c>
      <c r="V46" s="3"/>
      <c r="W46" s="3">
        <f t="shared" si="23"/>
        <v>0</v>
      </c>
      <c r="X46" s="11">
        <f>+W46+U46+S46+Q46+O46+M46+K46+I46+G46+E46</f>
        <v>565.58951650966833</v>
      </c>
      <c r="Y46">
        <f>+X46/X42</f>
        <v>2.9967317126621349E-2</v>
      </c>
      <c r="AB46" s="4" t="s">
        <v>86</v>
      </c>
      <c r="AC46" s="3">
        <f t="shared" si="5"/>
        <v>129.03843986040266</v>
      </c>
      <c r="AD46" s="3">
        <f t="shared" si="6"/>
        <v>88.294436252998281</v>
      </c>
      <c r="AE46" s="3">
        <f t="shared" si="3"/>
        <v>10.417868567761237</v>
      </c>
      <c r="AF46" s="3">
        <f t="shared" si="4"/>
        <v>0</v>
      </c>
      <c r="AG46" s="3">
        <f t="shared" si="7"/>
        <v>1.670321125477801</v>
      </c>
      <c r="AH46" s="3">
        <f t="shared" si="8"/>
        <v>119.06722390841391</v>
      </c>
      <c r="AI46" s="3">
        <f t="shared" si="9"/>
        <v>206.83975170506164</v>
      </c>
      <c r="AJ46" s="3">
        <f t="shared" si="10"/>
        <v>10.261475089552734</v>
      </c>
      <c r="AK46" s="3">
        <f t="shared" si="11"/>
        <v>0</v>
      </c>
      <c r="AL46" s="3">
        <f t="shared" si="2"/>
        <v>0</v>
      </c>
      <c r="AM46" s="3">
        <f>SUM(AC46:AL46)</f>
        <v>565.58951650966833</v>
      </c>
      <c r="AN46" s="4" t="s">
        <v>69</v>
      </c>
    </row>
    <row r="47" spans="1:40" ht="15.5" x14ac:dyDescent="0.35">
      <c r="A47" s="22" t="s">
        <v>107</v>
      </c>
      <c r="E47" s="26">
        <f t="shared" si="14"/>
        <v>33.214620592106883</v>
      </c>
      <c r="F47" s="26"/>
      <c r="G47" s="26">
        <f t="shared" si="15"/>
        <v>39.228354948959172</v>
      </c>
      <c r="H47" s="26"/>
      <c r="I47" s="26">
        <f t="shared" si="16"/>
        <v>55.463941743281687</v>
      </c>
      <c r="J47" s="26"/>
      <c r="K47" s="26">
        <f t="shared" si="17"/>
        <v>34.700000000000003</v>
      </c>
      <c r="L47" s="26"/>
      <c r="M47" s="26">
        <f t="shared" si="18"/>
        <v>19.496796719913416</v>
      </c>
      <c r="N47" s="26"/>
      <c r="O47" s="26">
        <f t="shared" si="19"/>
        <v>37.757481949483015</v>
      </c>
      <c r="P47" s="26"/>
      <c r="Q47" s="26">
        <f t="shared" si="20"/>
        <v>32.474206722464608</v>
      </c>
      <c r="R47" s="26"/>
      <c r="S47" s="26">
        <f t="shared" si="21"/>
        <v>30.365938215916934</v>
      </c>
      <c r="T47" s="26"/>
      <c r="U47" s="26">
        <f t="shared" si="22"/>
        <v>0</v>
      </c>
      <c r="V47" s="26"/>
      <c r="W47" s="26">
        <f t="shared" si="23"/>
        <v>32.070202102433342</v>
      </c>
      <c r="X47" s="27">
        <f>+O24</f>
        <v>34.666815315216517</v>
      </c>
      <c r="AB47" s="4" t="s">
        <v>107</v>
      </c>
      <c r="AC47" s="19">
        <f t="shared" si="5"/>
        <v>33.214620592106883</v>
      </c>
      <c r="AD47" s="19">
        <f t="shared" si="6"/>
        <v>39.228354948959172</v>
      </c>
      <c r="AE47" s="3">
        <f t="shared" si="3"/>
        <v>55.463941743281687</v>
      </c>
      <c r="AF47" s="3">
        <f t="shared" si="4"/>
        <v>34.700000000000003</v>
      </c>
      <c r="AG47" s="19">
        <f t="shared" si="7"/>
        <v>19.496796719913416</v>
      </c>
      <c r="AH47" s="19">
        <f t="shared" si="8"/>
        <v>37.757481949483015</v>
      </c>
      <c r="AI47" s="19">
        <f t="shared" si="9"/>
        <v>32.474206722464608</v>
      </c>
      <c r="AJ47" s="19">
        <f t="shared" si="10"/>
        <v>30.365938215916934</v>
      </c>
      <c r="AK47" s="19">
        <f t="shared" si="11"/>
        <v>0</v>
      </c>
      <c r="AL47" s="19">
        <f t="shared" si="2"/>
        <v>32.070202102433342</v>
      </c>
      <c r="AM47" s="19">
        <f>+X47</f>
        <v>34.666815315216517</v>
      </c>
      <c r="AN47" s="4" t="s">
        <v>107</v>
      </c>
    </row>
    <row r="48" spans="1:40" ht="15.5" x14ac:dyDescent="0.35">
      <c r="A48" s="4" t="s">
        <v>88</v>
      </c>
      <c r="E48" s="3">
        <f t="shared" si="14"/>
        <v>4365.1019731291799</v>
      </c>
      <c r="F48" s="3"/>
      <c r="G48" s="3">
        <f t="shared" si="15"/>
        <v>1329.6920373715384</v>
      </c>
      <c r="H48" s="3"/>
      <c r="I48" s="3">
        <f t="shared" si="16"/>
        <v>225.34347683537433</v>
      </c>
      <c r="J48" s="3"/>
      <c r="K48" s="3">
        <f t="shared" si="17"/>
        <v>0</v>
      </c>
      <c r="L48" s="3"/>
      <c r="M48" s="3">
        <f t="shared" si="18"/>
        <v>119.70654711432546</v>
      </c>
      <c r="N48" s="3"/>
      <c r="O48" s="3">
        <f t="shared" si="19"/>
        <v>1068.3727921535997</v>
      </c>
      <c r="P48" s="3"/>
      <c r="Q48" s="3">
        <f t="shared" si="20"/>
        <v>1379.1091857513491</v>
      </c>
      <c r="R48" s="3"/>
      <c r="S48" s="3">
        <f t="shared" si="21"/>
        <v>72.515083513841205</v>
      </c>
      <c r="T48" s="3"/>
      <c r="U48" s="3">
        <f t="shared" si="22"/>
        <v>0</v>
      </c>
      <c r="V48" s="3"/>
      <c r="W48" s="3">
        <f t="shared" si="23"/>
        <v>57.29745920653454</v>
      </c>
      <c r="X48" s="11">
        <f t="shared" ref="X48:X54" si="24">+W48+U48+S48+Q48+O48+M48+K48+I48+G48+E48</f>
        <v>8617.1385550757423</v>
      </c>
      <c r="AB48" s="4" t="s">
        <v>88</v>
      </c>
      <c r="AC48" s="3">
        <f t="shared" si="5"/>
        <v>4365.1019731291799</v>
      </c>
      <c r="AD48" s="3">
        <f t="shared" si="6"/>
        <v>1329.6920373715384</v>
      </c>
      <c r="AE48" s="3">
        <f t="shared" si="3"/>
        <v>225.34347683537433</v>
      </c>
      <c r="AF48" s="3">
        <f t="shared" si="4"/>
        <v>0</v>
      </c>
      <c r="AG48" s="3">
        <f t="shared" si="7"/>
        <v>119.70654711432546</v>
      </c>
      <c r="AH48" s="3">
        <f t="shared" si="8"/>
        <v>1068.3727921535997</v>
      </c>
      <c r="AI48" s="3">
        <f t="shared" si="9"/>
        <v>1379.1091857513491</v>
      </c>
      <c r="AJ48" s="3">
        <f t="shared" si="10"/>
        <v>72.515083513841205</v>
      </c>
      <c r="AK48" s="3">
        <f t="shared" si="11"/>
        <v>0</v>
      </c>
      <c r="AL48" s="3">
        <f t="shared" si="2"/>
        <v>57.29745920653454</v>
      </c>
      <c r="AM48" s="3">
        <f t="shared" ref="AM48:AM53" si="25">SUM(AC48:AL48)</f>
        <v>8617.1385550757423</v>
      </c>
      <c r="AN48" s="4" t="s">
        <v>88</v>
      </c>
    </row>
    <row r="49" spans="1:40" ht="15.5" x14ac:dyDescent="0.35">
      <c r="A49" s="22" t="s">
        <v>89</v>
      </c>
      <c r="E49" s="3">
        <f t="shared" si="14"/>
        <v>2522.5955884617742</v>
      </c>
      <c r="F49" s="3"/>
      <c r="G49" s="3">
        <f t="shared" si="15"/>
        <v>827.9944092317179</v>
      </c>
      <c r="H49" s="3"/>
      <c r="I49" s="3">
        <f t="shared" si="16"/>
        <v>148.98522682940273</v>
      </c>
      <c r="J49" s="3"/>
      <c r="K49" s="3">
        <f t="shared" si="17"/>
        <v>0</v>
      </c>
      <c r="L49" s="3"/>
      <c r="M49" s="3">
        <f t="shared" si="18"/>
        <v>39.185670948808145</v>
      </c>
      <c r="N49" s="3"/>
      <c r="O49" s="3">
        <f t="shared" si="19"/>
        <v>590.3358106592425</v>
      </c>
      <c r="P49" s="3"/>
      <c r="Q49" s="3">
        <f t="shared" si="20"/>
        <v>735.94475840505902</v>
      </c>
      <c r="R49" s="3"/>
      <c r="S49" s="3">
        <f t="shared" si="21"/>
        <v>38.496121321429356</v>
      </c>
      <c r="T49" s="3"/>
      <c r="U49" s="3">
        <f t="shared" si="22"/>
        <v>0</v>
      </c>
      <c r="V49" s="3"/>
      <c r="W49" s="3">
        <f t="shared" si="23"/>
        <v>27.856787499055791</v>
      </c>
      <c r="X49" s="11">
        <f t="shared" si="24"/>
        <v>4931.3943733564902</v>
      </c>
      <c r="AB49" s="4" t="s">
        <v>89</v>
      </c>
      <c r="AC49" s="3">
        <f t="shared" si="5"/>
        <v>2522.5955884617742</v>
      </c>
      <c r="AD49" s="3">
        <f t="shared" si="6"/>
        <v>827.9944092317179</v>
      </c>
      <c r="AE49" s="3">
        <f t="shared" si="3"/>
        <v>148.98522682940273</v>
      </c>
      <c r="AF49" s="3">
        <f t="shared" si="4"/>
        <v>0</v>
      </c>
      <c r="AG49" s="3">
        <f t="shared" si="7"/>
        <v>39.185670948808145</v>
      </c>
      <c r="AH49" s="3">
        <f t="shared" si="8"/>
        <v>590.3358106592425</v>
      </c>
      <c r="AI49" s="3">
        <f t="shared" si="9"/>
        <v>735.94475840505902</v>
      </c>
      <c r="AJ49" s="3">
        <f t="shared" si="10"/>
        <v>38.496121321429356</v>
      </c>
      <c r="AK49" s="3">
        <f t="shared" si="11"/>
        <v>0</v>
      </c>
      <c r="AL49" s="3">
        <f t="shared" si="2"/>
        <v>27.856787499055791</v>
      </c>
      <c r="AM49" s="3">
        <f t="shared" si="25"/>
        <v>4931.3943733564902</v>
      </c>
      <c r="AN49" s="4" t="s">
        <v>89</v>
      </c>
    </row>
    <row r="50" spans="1:40" ht="15.5" x14ac:dyDescent="0.35">
      <c r="A50" s="4" t="s">
        <v>90</v>
      </c>
      <c r="E50" s="3">
        <f t="shared" si="14"/>
        <v>5072.2392869401847</v>
      </c>
      <c r="F50" s="3"/>
      <c r="G50" s="3">
        <f t="shared" si="15"/>
        <v>1282.7094688917432</v>
      </c>
      <c r="H50" s="3"/>
      <c r="I50" s="3">
        <f t="shared" si="16"/>
        <v>119.63114291761264</v>
      </c>
      <c r="J50" s="3"/>
      <c r="K50" s="3">
        <f t="shared" si="17"/>
        <v>0</v>
      </c>
      <c r="L50" s="3"/>
      <c r="M50" s="3">
        <f t="shared" si="18"/>
        <v>161.79950375317318</v>
      </c>
      <c r="N50" s="3"/>
      <c r="O50" s="3">
        <f t="shared" si="19"/>
        <v>973.15778101901674</v>
      </c>
      <c r="P50" s="3"/>
      <c r="Q50" s="3">
        <f t="shared" si="20"/>
        <v>1530.2992323864273</v>
      </c>
      <c r="R50" s="3"/>
      <c r="S50" s="3">
        <v>0</v>
      </c>
      <c r="T50" s="3"/>
      <c r="U50" s="3">
        <f t="shared" si="22"/>
        <v>6.601275772106372</v>
      </c>
      <c r="V50" s="3"/>
      <c r="W50" s="3">
        <f t="shared" si="23"/>
        <v>0</v>
      </c>
      <c r="X50" s="11">
        <f t="shared" si="24"/>
        <v>9146.4376916802648</v>
      </c>
      <c r="AB50" s="4" t="s">
        <v>90</v>
      </c>
      <c r="AC50" s="19">
        <f t="shared" si="5"/>
        <v>5072.2392869401847</v>
      </c>
      <c r="AD50" s="19">
        <f t="shared" si="6"/>
        <v>1282.7094688917432</v>
      </c>
      <c r="AE50" s="3">
        <f t="shared" si="3"/>
        <v>119.63114291761264</v>
      </c>
      <c r="AF50" s="3">
        <f t="shared" si="4"/>
        <v>0</v>
      </c>
      <c r="AG50" s="19">
        <f t="shared" si="7"/>
        <v>161.79950375317318</v>
      </c>
      <c r="AH50" s="19">
        <f t="shared" si="8"/>
        <v>973.15778101901674</v>
      </c>
      <c r="AI50" s="19">
        <f t="shared" si="9"/>
        <v>1530.2992323864273</v>
      </c>
      <c r="AJ50" s="19">
        <f t="shared" si="10"/>
        <v>0</v>
      </c>
      <c r="AK50" s="19">
        <f t="shared" si="11"/>
        <v>6.601275772106372</v>
      </c>
      <c r="AL50" s="19">
        <f t="shared" si="2"/>
        <v>0</v>
      </c>
      <c r="AM50" s="19">
        <f t="shared" si="25"/>
        <v>9146.437691680263</v>
      </c>
      <c r="AN50" s="4" t="s">
        <v>90</v>
      </c>
    </row>
    <row r="51" spans="1:40" ht="15.5" x14ac:dyDescent="0.35">
      <c r="A51" s="4" t="s">
        <v>70</v>
      </c>
      <c r="E51" s="3">
        <f t="shared" si="14"/>
        <v>39.9</v>
      </c>
      <c r="F51" s="3"/>
      <c r="G51" s="3">
        <f t="shared" si="15"/>
        <v>7.2</v>
      </c>
      <c r="H51" s="3"/>
      <c r="I51" s="3">
        <f t="shared" si="16"/>
        <v>0</v>
      </c>
      <c r="J51" s="3"/>
      <c r="K51" s="3">
        <f t="shared" si="17"/>
        <v>0</v>
      </c>
      <c r="L51" s="3"/>
      <c r="M51" s="3">
        <f t="shared" si="18"/>
        <v>0</v>
      </c>
      <c r="N51" s="3"/>
      <c r="O51" s="3">
        <f t="shared" si="19"/>
        <v>16.2</v>
      </c>
      <c r="P51" s="3"/>
      <c r="Q51" s="3">
        <f t="shared" si="20"/>
        <v>16.5</v>
      </c>
      <c r="R51" s="3"/>
      <c r="S51" s="3">
        <f t="shared" si="21"/>
        <v>0</v>
      </c>
      <c r="T51" s="3"/>
      <c r="U51" s="3">
        <f t="shared" si="22"/>
        <v>0</v>
      </c>
      <c r="V51" s="3"/>
      <c r="W51" s="3">
        <f t="shared" si="23"/>
        <v>4.2</v>
      </c>
      <c r="X51" s="11">
        <f t="shared" si="24"/>
        <v>84</v>
      </c>
      <c r="AB51" s="4" t="s">
        <v>70</v>
      </c>
      <c r="AC51" s="3">
        <f t="shared" si="5"/>
        <v>39.9</v>
      </c>
      <c r="AD51" s="3">
        <f t="shared" si="6"/>
        <v>7.2</v>
      </c>
      <c r="AE51" s="3">
        <f t="shared" si="3"/>
        <v>0</v>
      </c>
      <c r="AF51" s="3">
        <f t="shared" si="4"/>
        <v>0</v>
      </c>
      <c r="AG51" s="3">
        <f t="shared" si="7"/>
        <v>0</v>
      </c>
      <c r="AH51" s="3">
        <f t="shared" si="8"/>
        <v>16.2</v>
      </c>
      <c r="AI51" s="3">
        <f t="shared" si="9"/>
        <v>16.5</v>
      </c>
      <c r="AJ51" s="3">
        <f t="shared" si="10"/>
        <v>0</v>
      </c>
      <c r="AK51" s="3">
        <f t="shared" si="11"/>
        <v>0</v>
      </c>
      <c r="AL51" s="3">
        <f t="shared" si="2"/>
        <v>4.2</v>
      </c>
      <c r="AM51" s="3">
        <f t="shared" si="25"/>
        <v>84</v>
      </c>
      <c r="AN51" s="4" t="s">
        <v>70</v>
      </c>
    </row>
    <row r="52" spans="1:40" ht="15.5" x14ac:dyDescent="0.35">
      <c r="A52" s="4" t="s">
        <v>71</v>
      </c>
      <c r="E52" s="3">
        <f t="shared" si="14"/>
        <v>8363.3550265182093</v>
      </c>
      <c r="F52" s="3"/>
      <c r="G52" s="3">
        <f t="shared" si="15"/>
        <v>2250.0140927957891</v>
      </c>
      <c r="H52" s="3"/>
      <c r="I52" s="3">
        <f t="shared" si="16"/>
        <v>302.08568039675595</v>
      </c>
      <c r="J52" s="3"/>
      <c r="K52" s="3">
        <f t="shared" si="17"/>
        <v>0</v>
      </c>
      <c r="L52" s="3"/>
      <c r="M52" s="3">
        <f t="shared" si="18"/>
        <v>197.59161206481741</v>
      </c>
      <c r="N52" s="3"/>
      <c r="O52" s="3">
        <f t="shared" si="19"/>
        <v>1713.0664516863828</v>
      </c>
      <c r="P52" s="3"/>
      <c r="Q52" s="3">
        <f t="shared" si="20"/>
        <v>2517.4688003508759</v>
      </c>
      <c r="R52" s="3"/>
      <c r="S52" s="3">
        <f t="shared" si="21"/>
        <v>145.19304742685642</v>
      </c>
      <c r="T52" s="3"/>
      <c r="U52" s="3">
        <f t="shared" si="22"/>
        <v>0</v>
      </c>
      <c r="V52" s="3"/>
      <c r="W52" s="3">
        <f t="shared" si="23"/>
        <v>87.343515472125006</v>
      </c>
      <c r="X52" s="11">
        <f t="shared" si="24"/>
        <v>15576.118226711813</v>
      </c>
      <c r="AB52" s="4" t="s">
        <v>71</v>
      </c>
      <c r="AC52" s="3">
        <f t="shared" si="5"/>
        <v>8363.3550265182093</v>
      </c>
      <c r="AD52" s="3">
        <f t="shared" si="6"/>
        <v>2250.0140927957891</v>
      </c>
      <c r="AE52" s="3">
        <f t="shared" si="3"/>
        <v>302.08568039675595</v>
      </c>
      <c r="AF52" s="3">
        <f t="shared" si="4"/>
        <v>0</v>
      </c>
      <c r="AG52" s="3">
        <f t="shared" si="7"/>
        <v>197.59161206481741</v>
      </c>
      <c r="AH52" s="3">
        <f t="shared" si="8"/>
        <v>1713.0664516863828</v>
      </c>
      <c r="AI52" s="3">
        <f t="shared" si="9"/>
        <v>2517.4688003508759</v>
      </c>
      <c r="AJ52" s="3">
        <f t="shared" si="10"/>
        <v>145.19304742685642</v>
      </c>
      <c r="AK52" s="3">
        <f t="shared" si="11"/>
        <v>0</v>
      </c>
      <c r="AL52" s="3">
        <f t="shared" si="2"/>
        <v>87.343515472125006</v>
      </c>
      <c r="AM52" s="3">
        <f t="shared" si="25"/>
        <v>15576.118226711813</v>
      </c>
      <c r="AN52" s="4" t="s">
        <v>71</v>
      </c>
    </row>
    <row r="53" spans="1:40" ht="15.5" x14ac:dyDescent="0.35">
      <c r="A53" s="4" t="s">
        <v>108</v>
      </c>
      <c r="E53" s="2">
        <f>0.001*(35*E43+25*E45+25*E46)</f>
        <v>276.60273054259858</v>
      </c>
      <c r="F53" s="2"/>
      <c r="G53" s="2">
        <f>0.001*(35*G43+25*G45+25*G46)</f>
        <v>79.19561444436755</v>
      </c>
      <c r="H53" s="2"/>
      <c r="I53" s="2">
        <f>0.001*(35*I43+25*I45+25*I46)</f>
        <v>11.851353758376835</v>
      </c>
      <c r="J53" s="2"/>
      <c r="K53" s="2">
        <f>0.001*(35*K43+25*K45+25*K46)</f>
        <v>3.5000000000000003E-2</v>
      </c>
      <c r="L53" s="2"/>
      <c r="M53" s="2">
        <f>0.001*(35*M43+25*M45+25*M46)</f>
        <v>6.5166254214990902</v>
      </c>
      <c r="N53" s="2"/>
      <c r="O53" s="2">
        <f>0.001*(35*O43+25*O45+25*O46)</f>
        <v>60.574334338180051</v>
      </c>
      <c r="P53" s="2"/>
      <c r="Q53" s="2">
        <f>0.001*(35*Q43+25*Q45+25*Q46)</f>
        <v>85.846644958135883</v>
      </c>
      <c r="R53" s="2"/>
      <c r="S53" s="2">
        <f>0.001*(35*S43+25*S45+25*S46)</f>
        <v>4.7099212839231939</v>
      </c>
      <c r="T53" s="2"/>
      <c r="U53" s="2">
        <f>0.001*(35*U43+25*U45+25*U46)</f>
        <v>7.770465905289398E-3</v>
      </c>
      <c r="V53" s="2"/>
      <c r="W53" s="2">
        <f>0.001*(35*W43+25*W45+25*W46)</f>
        <v>0</v>
      </c>
      <c r="X53" s="11">
        <f t="shared" si="24"/>
        <v>525.33999521298642</v>
      </c>
      <c r="AB53" s="4" t="s">
        <v>109</v>
      </c>
      <c r="AC53" s="2">
        <f>+E54</f>
        <v>279.64244655815236</v>
      </c>
      <c r="AD53" s="2">
        <f>+G54</f>
        <v>79.6703729209285</v>
      </c>
      <c r="AE53" s="2">
        <f>+I54</f>
        <v>11.875877453135402</v>
      </c>
      <c r="AF53" s="2">
        <f>+K54</f>
        <v>3.5000000000000003E-2</v>
      </c>
      <c r="AG53" s="2">
        <f>+M54</f>
        <v>6.5210579079476521</v>
      </c>
      <c r="AH53" s="2">
        <f>+O54</f>
        <v>63.014685327590591</v>
      </c>
      <c r="AI53" s="2">
        <f>+Q54</f>
        <v>87.011088307772468</v>
      </c>
      <c r="AJ53" s="2">
        <f>+S54</f>
        <v>4.9278023732585732</v>
      </c>
      <c r="AK53" s="2">
        <f>+U54</f>
        <v>0.20220339877939147</v>
      </c>
      <c r="AL53" s="2">
        <f>+W54</f>
        <v>3.5004509789703446</v>
      </c>
      <c r="AM53" s="3">
        <f t="shared" si="25"/>
        <v>536.40098522653534</v>
      </c>
      <c r="AN53" s="4" t="s">
        <v>109</v>
      </c>
    </row>
    <row r="54" spans="1:40" ht="15.5" x14ac:dyDescent="0.35">
      <c r="A54" s="4" t="s">
        <v>110</v>
      </c>
      <c r="E54" s="2">
        <f>+(E44*E42*35+(1-E44)*E42*25)/1000</f>
        <v>279.64244655815236</v>
      </c>
      <c r="F54" s="3"/>
      <c r="G54" s="2">
        <f>+(G44*G42*35+(1-G44)*G42*25)/1000</f>
        <v>79.6703729209285</v>
      </c>
      <c r="H54" s="3"/>
      <c r="I54" s="2">
        <f>+(I44*I42*35+(1-I44)*I42*25)/1000</f>
        <v>11.875877453135402</v>
      </c>
      <c r="J54" s="3"/>
      <c r="K54" s="2">
        <f>+(K44*K42*35+(1-K44)*K42*25)/1000</f>
        <v>3.5000000000000003E-2</v>
      </c>
      <c r="L54" s="3"/>
      <c r="M54" s="2">
        <f>+(M44*M42*35+(1-M44)*M42*25)/1000</f>
        <v>6.5210579079476521</v>
      </c>
      <c r="N54" s="3"/>
      <c r="O54" s="2">
        <f>+(O44*O42*35+(1-O44)*O42*25)/1000</f>
        <v>63.014685327590591</v>
      </c>
      <c r="P54" s="3"/>
      <c r="Q54" s="2">
        <f>+(Q44*Q42*35+(1-Q44)*Q42*25)/1000</f>
        <v>87.011088307772468</v>
      </c>
      <c r="R54" s="3"/>
      <c r="S54" s="2">
        <f>+(S44*S42*35+(1-S44)*S42*25)/1000</f>
        <v>4.9278023732585732</v>
      </c>
      <c r="T54" s="3"/>
      <c r="U54" s="2">
        <f>+(U44*U42*35+(1-U44)*U42*25)/1000</f>
        <v>0.20220339877939147</v>
      </c>
      <c r="V54" s="3"/>
      <c r="W54" s="2">
        <f>+(W44*W42*35+(1-W44)*W42*25)/1000</f>
        <v>3.5004509789703446</v>
      </c>
      <c r="X54" s="13">
        <f t="shared" si="24"/>
        <v>536.40098522653534</v>
      </c>
    </row>
    <row r="55" spans="1:40" ht="15.5" x14ac:dyDescent="0.35">
      <c r="A55" s="4" t="s">
        <v>111</v>
      </c>
      <c r="AC55" s="3">
        <f>+AC43+AC45+AC46</f>
        <v>9757.5716158811374</v>
      </c>
    </row>
    <row r="56" spans="1:40" ht="15.5" x14ac:dyDescent="0.35">
      <c r="A56" s="4" t="s">
        <v>112</v>
      </c>
      <c r="E56" s="3">
        <f>0.002*E41</f>
        <v>15.189669750803919</v>
      </c>
      <c r="F56" s="3"/>
      <c r="G56" s="3">
        <f>0.002*G41</f>
        <v>4.2214077562469221</v>
      </c>
      <c r="H56" s="3">
        <f>0.002*H41</f>
        <v>0</v>
      </c>
      <c r="I56" s="3">
        <f>0.002*I41</f>
        <v>0.53723273949403072</v>
      </c>
      <c r="J56" s="3"/>
      <c r="K56" s="3">
        <f>0.002*K41</f>
        <v>0</v>
      </c>
      <c r="L56" s="3"/>
      <c r="M56" s="3">
        <f>0.002*M41</f>
        <v>0.40197034940396265</v>
      </c>
      <c r="N56" s="3"/>
      <c r="O56" s="3">
        <f>0.002*O41</f>
        <v>3.1269871833565186</v>
      </c>
      <c r="P56" s="3"/>
      <c r="Q56" s="3">
        <f>0.002*Q41</f>
        <v>4.5324879815829728</v>
      </c>
      <c r="R56" s="3"/>
      <c r="S56" s="3">
        <f>0.002*S41</f>
        <v>0.25354804483696686</v>
      </c>
      <c r="T56" s="3"/>
      <c r="U56" s="3">
        <f>0.002*U41</f>
        <v>1.3202551544212744E-2</v>
      </c>
      <c r="V56" s="3"/>
      <c r="W56" s="3">
        <f>0.002*W41</f>
        <v>0.1737238038605447</v>
      </c>
      <c r="X56" s="3">
        <f>0.002*X41</f>
        <v>28.450230161130051</v>
      </c>
      <c r="Z56" s="3">
        <f>+X41-X56</f>
        <v>14196.664850403895</v>
      </c>
      <c r="AC56" s="3">
        <f>+AC40+AC41</f>
        <v>9879.1602565032899</v>
      </c>
    </row>
    <row r="57" spans="1:40" ht="15.5" x14ac:dyDescent="0.35">
      <c r="A57" s="4" t="s">
        <v>113</v>
      </c>
      <c r="B57" s="21">
        <f>+E57/(E57+E58)</f>
        <v>0.3321462059210688</v>
      </c>
      <c r="E57" s="28">
        <f>E47/100*E56</f>
        <v>5.0451911769235487</v>
      </c>
      <c r="F57" s="28"/>
      <c r="G57" s="28">
        <f t="shared" ref="G57:W57" si="26">G47/100*G56</f>
        <v>1.6559888184634357</v>
      </c>
      <c r="H57" s="28"/>
      <c r="I57" s="28">
        <f t="shared" si="26"/>
        <v>0.29797045365880548</v>
      </c>
      <c r="J57" s="28"/>
      <c r="K57" s="28">
        <f t="shared" si="26"/>
        <v>0</v>
      </c>
      <c r="L57" s="28"/>
      <c r="M57" s="28">
        <f t="shared" si="26"/>
        <v>7.8371341897616284E-2</v>
      </c>
      <c r="N57" s="28"/>
      <c r="O57" s="28">
        <f t="shared" si="26"/>
        <v>1.1806716213184847</v>
      </c>
      <c r="P57" s="28"/>
      <c r="Q57" s="28">
        <f t="shared" si="26"/>
        <v>1.4718895168101183</v>
      </c>
      <c r="R57" s="28"/>
      <c r="S57" s="28">
        <f>S47/100*S56</f>
        <v>7.6992242642858713E-2</v>
      </c>
      <c r="T57" s="28"/>
      <c r="U57" s="28">
        <f t="shared" si="26"/>
        <v>0</v>
      </c>
      <c r="V57" s="28"/>
      <c r="W57" s="28">
        <f t="shared" si="26"/>
        <v>5.5713574998111581E-2</v>
      </c>
      <c r="X57" s="28">
        <f>+W57+U57+S57+Q57+O57+M57+K57+I57+G57+E57</f>
        <v>9.8627887467129796</v>
      </c>
      <c r="Y57" s="3"/>
      <c r="Z57">
        <v>162.48258732539568</v>
      </c>
    </row>
    <row r="58" spans="1:40" ht="15.5" x14ac:dyDescent="0.35">
      <c r="A58" s="29" t="s">
        <v>114</v>
      </c>
      <c r="B58" s="21">
        <f>1-B57</f>
        <v>0.6678537940789312</v>
      </c>
      <c r="E58" s="30">
        <f>E56-E57</f>
        <v>10.14447857388037</v>
      </c>
      <c r="F58" s="30"/>
      <c r="G58" s="30">
        <f t="shared" ref="G58:W58" si="27">G56-G57</f>
        <v>2.5654189377834866</v>
      </c>
      <c r="H58" s="30"/>
      <c r="I58" s="30">
        <f t="shared" si="27"/>
        <v>0.23926228583522524</v>
      </c>
      <c r="J58" s="30"/>
      <c r="K58" s="30">
        <f t="shared" si="27"/>
        <v>0</v>
      </c>
      <c r="L58" s="30"/>
      <c r="M58" s="30">
        <f t="shared" si="27"/>
        <v>0.32359900750634635</v>
      </c>
      <c r="N58" s="30"/>
      <c r="O58" s="30">
        <f t="shared" si="27"/>
        <v>1.9463155620380339</v>
      </c>
      <c r="P58" s="30"/>
      <c r="Q58" s="30">
        <f t="shared" si="27"/>
        <v>3.0605984647728546</v>
      </c>
      <c r="R58" s="30"/>
      <c r="S58" s="30">
        <f t="shared" si="27"/>
        <v>0.17655580219410816</v>
      </c>
      <c r="T58" s="30"/>
      <c r="U58" s="30">
        <f t="shared" si="27"/>
        <v>1.3202551544212744E-2</v>
      </c>
      <c r="V58" s="30"/>
      <c r="W58" s="30">
        <f t="shared" si="27"/>
        <v>0.11801022886243312</v>
      </c>
      <c r="X58" s="28">
        <f t="shared" ref="X58:X60" si="28">+W58+U58+S58+Q58+O58+M58+K58+I58+G58+E58</f>
        <v>18.587441414417071</v>
      </c>
      <c r="Z58">
        <v>534.19835945887417</v>
      </c>
    </row>
    <row r="59" spans="1:40" ht="15.5" x14ac:dyDescent="0.35">
      <c r="A59" s="29" t="s">
        <v>115</v>
      </c>
      <c r="E59" s="3">
        <f>+E41-E56</f>
        <v>7579.6452056511553</v>
      </c>
      <c r="F59" s="3"/>
      <c r="G59" s="3">
        <f t="shared" ref="G59:U59" si="29">+G41-G56</f>
        <v>2106.4824703672139</v>
      </c>
      <c r="H59" s="3"/>
      <c r="I59" s="3">
        <f t="shared" si="29"/>
        <v>268.07913700752135</v>
      </c>
      <c r="J59" s="3"/>
      <c r="K59" s="3">
        <f t="shared" si="29"/>
        <v>0</v>
      </c>
      <c r="L59" s="3"/>
      <c r="M59" s="3">
        <f t="shared" si="29"/>
        <v>200.58320435257735</v>
      </c>
      <c r="N59" s="3"/>
      <c r="O59" s="3">
        <f t="shared" si="29"/>
        <v>1560.3666044949027</v>
      </c>
      <c r="P59" s="3"/>
      <c r="Q59" s="3">
        <f t="shared" si="29"/>
        <v>2261.7115028099033</v>
      </c>
      <c r="R59" s="3"/>
      <c r="S59" s="3">
        <f t="shared" si="29"/>
        <v>126.52047437364646</v>
      </c>
      <c r="T59" s="3"/>
      <c r="U59" s="3">
        <f t="shared" si="29"/>
        <v>6.5880732205621593</v>
      </c>
      <c r="V59" s="3"/>
      <c r="W59" s="3">
        <f t="shared" ref="W59" si="30">+W41-W56</f>
        <v>86.688178126411813</v>
      </c>
      <c r="X59" s="28">
        <f t="shared" si="28"/>
        <v>14196.664850403893</v>
      </c>
    </row>
    <row r="60" spans="1:40" ht="15.5" x14ac:dyDescent="0.35">
      <c r="A60" s="4" t="s">
        <v>116</v>
      </c>
      <c r="B60" s="21">
        <f>+E60/(E60+E61)</f>
        <v>0.3321462059210688</v>
      </c>
      <c r="E60" s="28">
        <f>E47/100*E59</f>
        <v>2517.5503972848505</v>
      </c>
      <c r="F60" s="28"/>
      <c r="G60" s="28">
        <f t="shared" ref="G60:W60" si="31">G47/100*G59</f>
        <v>826.33842041325431</v>
      </c>
      <c r="H60" s="28"/>
      <c r="I60" s="28">
        <f t="shared" si="31"/>
        <v>148.68725637574394</v>
      </c>
      <c r="J60" s="28"/>
      <c r="K60" s="28">
        <f t="shared" si="31"/>
        <v>0</v>
      </c>
      <c r="L60" s="28"/>
      <c r="M60" s="28">
        <f t="shared" si="31"/>
        <v>39.107299606910523</v>
      </c>
      <c r="N60" s="28"/>
      <c r="O60" s="28">
        <f t="shared" si="31"/>
        <v>589.15513903792385</v>
      </c>
      <c r="P60" s="28"/>
      <c r="Q60" s="28">
        <f t="shared" si="31"/>
        <v>734.47286888824897</v>
      </c>
      <c r="R60" s="28"/>
      <c r="S60" s="28">
        <f t="shared" si="31"/>
        <v>38.419129078786504</v>
      </c>
      <c r="T60" s="28"/>
      <c r="U60" s="28">
        <f t="shared" si="31"/>
        <v>0</v>
      </c>
      <c r="V60" s="28"/>
      <c r="W60" s="28">
        <f t="shared" si="31"/>
        <v>27.801073924057683</v>
      </c>
      <c r="X60" s="28">
        <f t="shared" si="28"/>
        <v>4921.5315846097765</v>
      </c>
    </row>
    <row r="61" spans="1:40" ht="15.5" x14ac:dyDescent="0.35">
      <c r="A61" s="29" t="s">
        <v>114</v>
      </c>
      <c r="B61" s="21">
        <f>1-B60</f>
        <v>0.6678537940789312</v>
      </c>
      <c r="E61" s="30">
        <f>E59-E60</f>
        <v>5062.0948083663043</v>
      </c>
      <c r="F61" s="30"/>
      <c r="G61" s="30">
        <f t="shared" ref="G61:W61" si="32">G59-G60</f>
        <v>1280.1440499539594</v>
      </c>
      <c r="H61" s="30"/>
      <c r="I61" s="30">
        <f t="shared" si="32"/>
        <v>119.39188063177741</v>
      </c>
      <c r="J61" s="30"/>
      <c r="K61" s="30">
        <f t="shared" si="32"/>
        <v>0</v>
      </c>
      <c r="L61" s="30"/>
      <c r="M61" s="30">
        <f t="shared" si="32"/>
        <v>161.47590474566684</v>
      </c>
      <c r="N61" s="30"/>
      <c r="O61" s="30">
        <f t="shared" si="32"/>
        <v>971.21146545697889</v>
      </c>
      <c r="P61" s="30"/>
      <c r="Q61" s="30">
        <f t="shared" si="32"/>
        <v>1527.2386339216544</v>
      </c>
      <c r="R61" s="30"/>
      <c r="S61" s="30">
        <f t="shared" si="32"/>
        <v>88.101345294859954</v>
      </c>
      <c r="T61" s="30"/>
      <c r="U61" s="30">
        <f t="shared" si="32"/>
        <v>6.5880732205621593</v>
      </c>
      <c r="V61" s="30"/>
      <c r="W61" s="30">
        <f t="shared" si="32"/>
        <v>58.887104202354131</v>
      </c>
      <c r="X61" s="30">
        <f>X59-X60</f>
        <v>9275.1332657941166</v>
      </c>
      <c r="Y61" s="3"/>
      <c r="Z61" s="3">
        <f>+X60+X61</f>
        <v>14196.664850403893</v>
      </c>
    </row>
    <row r="62" spans="1:40" ht="15.5" x14ac:dyDescent="0.35">
      <c r="A62" s="29" t="s">
        <v>117</v>
      </c>
      <c r="B62" s="21"/>
      <c r="E62" s="3">
        <f>0.002*E40</f>
        <v>4.5686507622026618</v>
      </c>
      <c r="F62" s="3">
        <f t="shared" ref="F62:X62" si="33">0.002*F40</f>
        <v>0</v>
      </c>
      <c r="G62" s="3">
        <f t="shared" si="33"/>
        <v>1.3816679251447341</v>
      </c>
      <c r="H62" s="3">
        <f t="shared" si="33"/>
        <v>0</v>
      </c>
      <c r="I62" s="3">
        <f t="shared" si="33"/>
        <v>0.18664433755174631</v>
      </c>
      <c r="J62" s="3">
        <f t="shared" si="33"/>
        <v>0</v>
      </c>
      <c r="K62" s="3">
        <f t="shared" si="33"/>
        <v>2E-3</v>
      </c>
      <c r="L62" s="3">
        <f t="shared" si="33"/>
        <v>0</v>
      </c>
      <c r="M62" s="3">
        <f t="shared" si="33"/>
        <v>9.6441938461129542E-2</v>
      </c>
      <c r="N62" s="3">
        <f t="shared" si="33"/>
        <v>0</v>
      </c>
      <c r="O62" s="3">
        <f t="shared" si="33"/>
        <v>1.1468231426335249</v>
      </c>
      <c r="P62" s="3">
        <f t="shared" si="33"/>
        <v>0</v>
      </c>
      <c r="Q62" s="3">
        <f t="shared" si="33"/>
        <v>1.7073399828217037</v>
      </c>
      <c r="R62" s="3">
        <f t="shared" si="33"/>
        <v>0</v>
      </c>
      <c r="S62" s="3">
        <f t="shared" si="33"/>
        <v>9.800630190875842E-2</v>
      </c>
      <c r="T62" s="3">
        <f t="shared" si="33"/>
        <v>0</v>
      </c>
      <c r="U62" s="3">
        <f t="shared" si="33"/>
        <v>2.9737203581385744E-3</v>
      </c>
      <c r="V62" s="3">
        <f t="shared" si="33"/>
        <v>0</v>
      </c>
      <c r="W62" s="3">
        <f t="shared" si="33"/>
        <v>0.1063122744570829</v>
      </c>
      <c r="X62" s="3">
        <f t="shared" si="33"/>
        <v>9.2968603855394818</v>
      </c>
      <c r="Y62" s="3"/>
    </row>
    <row r="63" spans="1:40" ht="15.5" x14ac:dyDescent="0.35">
      <c r="A63" s="29" t="s">
        <v>118</v>
      </c>
      <c r="B63" s="21"/>
      <c r="E63" s="3">
        <f>0.002*E39</f>
        <v>4.8259133323457348</v>
      </c>
      <c r="F63" s="3">
        <f t="shared" ref="F63:X63" si="34">0.002*F39</f>
        <v>0</v>
      </c>
      <c r="G63" s="3">
        <f t="shared" si="34"/>
        <v>1.4674919807617461</v>
      </c>
      <c r="H63" s="3">
        <f t="shared" si="34"/>
        <v>0</v>
      </c>
      <c r="I63" s="3">
        <f t="shared" si="34"/>
        <v>0.22873192809043416</v>
      </c>
      <c r="J63" s="3">
        <f t="shared" si="34"/>
        <v>0</v>
      </c>
      <c r="K63" s="3">
        <f t="shared" si="34"/>
        <v>0</v>
      </c>
      <c r="L63" s="3">
        <f t="shared" si="34"/>
        <v>0</v>
      </c>
      <c r="M63" s="3">
        <f t="shared" si="34"/>
        <v>0.14205915320949722</v>
      </c>
      <c r="N63" s="3">
        <f t="shared" si="34"/>
        <v>0</v>
      </c>
      <c r="O63" s="3">
        <f t="shared" si="34"/>
        <v>1.3438006974874528</v>
      </c>
      <c r="P63" s="3">
        <f t="shared" si="34"/>
        <v>0</v>
      </c>
      <c r="Q63" s="3">
        <f t="shared" si="34"/>
        <v>1.8851183920592469</v>
      </c>
      <c r="R63" s="3">
        <f t="shared" si="34"/>
        <v>0</v>
      </c>
      <c r="S63" s="3">
        <f t="shared" si="34"/>
        <v>0.10218878241261638</v>
      </c>
      <c r="T63" s="3">
        <f t="shared" si="34"/>
        <v>0</v>
      </c>
      <c r="U63" s="3">
        <f t="shared" si="34"/>
        <v>6.5337599494181995E-3</v>
      </c>
      <c r="V63" s="3">
        <f t="shared" si="34"/>
        <v>0</v>
      </c>
      <c r="W63" s="3">
        <f t="shared" si="34"/>
        <v>0.11728841374920397</v>
      </c>
      <c r="X63" s="3">
        <f t="shared" si="34"/>
        <v>10.119126440065349</v>
      </c>
      <c r="Y63" s="3"/>
    </row>
    <row r="64" spans="1:40" ht="15.5" x14ac:dyDescent="0.35">
      <c r="A64" s="29" t="s">
        <v>119</v>
      </c>
      <c r="B64" s="21"/>
      <c r="E64" s="3">
        <f>+E62+E56+E63</f>
        <v>24.584233845352315</v>
      </c>
      <c r="F64" s="3"/>
      <c r="G64" s="3">
        <f>+G62+G56+G63</f>
        <v>7.0705676621534028</v>
      </c>
      <c r="H64" s="3"/>
      <c r="I64" s="3">
        <f>+I62+I56+I63</f>
        <v>0.95260900513621116</v>
      </c>
      <c r="J64" s="3"/>
      <c r="K64" s="3">
        <f>+K62+K56+K63</f>
        <v>2E-3</v>
      </c>
      <c r="L64" s="3"/>
      <c r="M64" s="3">
        <f>+M62+M56+M63</f>
        <v>0.64047144107458942</v>
      </c>
      <c r="N64" s="3"/>
      <c r="O64" s="3">
        <f>+O62+O56+O63</f>
        <v>5.6176110234774956</v>
      </c>
      <c r="P64" s="3"/>
      <c r="Q64" s="3">
        <f>+Q62+Q56+Q63</f>
        <v>8.1249463564639246</v>
      </c>
      <c r="R64" s="3"/>
      <c r="S64" s="3">
        <f>+S62+S56+S63</f>
        <v>0.45374312915834164</v>
      </c>
      <c r="T64" s="3"/>
      <c r="U64" s="3">
        <f>+U62+U56+U63</f>
        <v>2.2710031851769518E-2</v>
      </c>
      <c r="V64" s="3"/>
      <c r="W64" s="3">
        <f>+W62+W56+W63</f>
        <v>0.39732449206683157</v>
      </c>
      <c r="X64" s="3">
        <f>+X62+X56+X63</f>
        <v>47.866216986734884</v>
      </c>
      <c r="Y64" s="1">
        <f>+X64/X42</f>
        <v>2.5361539813276109E-3</v>
      </c>
    </row>
    <row r="65" spans="1:53" ht="15.5" x14ac:dyDescent="0.35">
      <c r="A65" s="29" t="s">
        <v>120</v>
      </c>
      <c r="B65" s="21"/>
      <c r="E65" s="7">
        <v>2E-3</v>
      </c>
      <c r="F65" s="3"/>
      <c r="G65" s="7">
        <v>2E-3</v>
      </c>
      <c r="H65" s="3"/>
      <c r="I65" s="7">
        <v>2E-3</v>
      </c>
      <c r="J65" s="3"/>
      <c r="K65" s="7">
        <v>2E-3</v>
      </c>
      <c r="L65" s="3"/>
      <c r="M65" s="7">
        <v>2E-3</v>
      </c>
      <c r="N65" s="3"/>
      <c r="O65" s="7">
        <v>2E-3</v>
      </c>
      <c r="P65" s="3"/>
      <c r="Q65" s="7">
        <v>2E-3</v>
      </c>
      <c r="R65" s="3"/>
      <c r="S65" s="7">
        <v>2E-3</v>
      </c>
      <c r="T65" s="3"/>
      <c r="U65" s="7">
        <v>2E-3</v>
      </c>
      <c r="V65" s="3"/>
      <c r="W65" s="7">
        <v>2E-3</v>
      </c>
      <c r="X65" s="7">
        <v>2E-3</v>
      </c>
      <c r="Y65" s="1"/>
    </row>
    <row r="66" spans="1:53" ht="15.5" x14ac:dyDescent="0.35">
      <c r="A66" s="29"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3" ht="15.5" x14ac:dyDescent="0.35">
      <c r="A67" s="29" t="s">
        <v>122</v>
      </c>
      <c r="E67" s="3"/>
      <c r="F67" s="3"/>
      <c r="G67" s="3"/>
      <c r="H67" s="3"/>
      <c r="I67" s="3"/>
      <c r="J67" s="3"/>
      <c r="K67" s="3"/>
      <c r="L67" s="3"/>
      <c r="M67" s="3"/>
      <c r="N67" s="3"/>
      <c r="O67" s="3"/>
      <c r="P67" s="3"/>
      <c r="Q67" s="3"/>
      <c r="R67" s="3"/>
      <c r="S67" s="3"/>
      <c r="T67" s="3"/>
      <c r="U67" s="3"/>
      <c r="V67" s="3"/>
      <c r="W67" s="3"/>
      <c r="X67" s="3"/>
    </row>
    <row r="68" spans="1:53" ht="15.5" x14ac:dyDescent="0.35">
      <c r="A68" s="29"/>
      <c r="E68" s="3"/>
      <c r="F68" s="3"/>
      <c r="G68" s="3"/>
      <c r="H68" s="3"/>
      <c r="I68" s="3"/>
      <c r="J68" s="3"/>
      <c r="K68" s="3"/>
      <c r="L68" s="3"/>
      <c r="M68" s="3"/>
      <c r="N68" s="3"/>
      <c r="O68" s="3"/>
      <c r="P68" s="3"/>
      <c r="Q68" s="3"/>
      <c r="R68" s="3"/>
      <c r="S68" s="3"/>
      <c r="T68" s="3"/>
      <c r="U68" s="3"/>
      <c r="V68" s="3"/>
      <c r="W68" s="3"/>
    </row>
    <row r="69" spans="1:53" ht="15.5" x14ac:dyDescent="0.35">
      <c r="A69" s="22" t="s">
        <v>123</v>
      </c>
      <c r="D69" s="31" t="s">
        <v>124</v>
      </c>
    </row>
    <row r="70" spans="1:53" ht="23.5" x14ac:dyDescent="0.55000000000000004">
      <c r="A70" s="14" t="s">
        <v>125</v>
      </c>
      <c r="B70" s="8"/>
      <c r="D70" s="4" t="s">
        <v>72</v>
      </c>
      <c r="E70" s="4"/>
      <c r="F70" s="4" t="s">
        <v>73</v>
      </c>
      <c r="G70" s="4"/>
      <c r="H70" s="4" t="s">
        <v>80</v>
      </c>
      <c r="I70" s="4"/>
      <c r="J70" s="4" t="s">
        <v>75</v>
      </c>
      <c r="K70" s="4"/>
      <c r="L70" s="4" t="s">
        <v>76</v>
      </c>
      <c r="M70" s="4"/>
      <c r="N70" s="4" t="s">
        <v>77</v>
      </c>
      <c r="O70" s="4"/>
      <c r="P70" s="4" t="s">
        <v>78</v>
      </c>
      <c r="Q70" s="4"/>
      <c r="R70" s="4" t="s">
        <v>79</v>
      </c>
      <c r="S70" s="4"/>
      <c r="T70" s="4" t="s">
        <v>81</v>
      </c>
      <c r="U70" s="4"/>
      <c r="V70" s="4" t="s">
        <v>9</v>
      </c>
      <c r="X70" s="4" t="s">
        <v>126</v>
      </c>
    </row>
    <row r="71" spans="1:53"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C71" s="4" t="s">
        <v>0</v>
      </c>
      <c r="AD71" s="4" t="s">
        <v>1</v>
      </c>
      <c r="AE71" s="4" t="s">
        <v>2</v>
      </c>
      <c r="AF71" s="4" t="s">
        <v>3</v>
      </c>
      <c r="AG71" s="4" t="s">
        <v>4</v>
      </c>
      <c r="AH71" s="4" t="s">
        <v>5</v>
      </c>
      <c r="AI71" s="4" t="s">
        <v>6</v>
      </c>
      <c r="AJ71" s="4" t="s">
        <v>79</v>
      </c>
      <c r="AK71" s="4" t="s">
        <v>81</v>
      </c>
      <c r="AL71" s="4" t="s">
        <v>9</v>
      </c>
      <c r="AM71" s="4" t="s">
        <v>10</v>
      </c>
    </row>
    <row r="72" spans="1:53" ht="15.5" x14ac:dyDescent="0.35">
      <c r="A72" s="4" t="s">
        <v>128</v>
      </c>
      <c r="B72" s="8"/>
      <c r="C72" s="8" t="s">
        <v>129</v>
      </c>
      <c r="D72" s="8" t="s">
        <v>130</v>
      </c>
      <c r="E72" s="4" t="s">
        <v>58</v>
      </c>
      <c r="F72" s="8" t="s">
        <v>130</v>
      </c>
      <c r="G72" s="4" t="s">
        <v>58</v>
      </c>
      <c r="H72" s="8" t="s">
        <v>130</v>
      </c>
      <c r="I72" s="4" t="s">
        <v>58</v>
      </c>
      <c r="J72" s="8" t="s">
        <v>130</v>
      </c>
      <c r="K72" s="4" t="s">
        <v>58</v>
      </c>
      <c r="L72" s="8" t="s">
        <v>130</v>
      </c>
      <c r="M72" s="4" t="s">
        <v>58</v>
      </c>
      <c r="N72" s="8" t="s">
        <v>130</v>
      </c>
      <c r="O72" s="4" t="s">
        <v>58</v>
      </c>
      <c r="P72" s="8" t="s">
        <v>130</v>
      </c>
      <c r="Q72" s="4" t="s">
        <v>58</v>
      </c>
      <c r="R72" s="8" t="s">
        <v>130</v>
      </c>
      <c r="S72" s="4" t="s">
        <v>58</v>
      </c>
      <c r="T72" s="8" t="s">
        <v>130</v>
      </c>
      <c r="U72" s="4" t="s">
        <v>58</v>
      </c>
      <c r="V72" s="8" t="s">
        <v>130</v>
      </c>
      <c r="W72" s="4" t="s">
        <v>58</v>
      </c>
      <c r="X72" s="4"/>
      <c r="AB72" s="4" t="s">
        <v>128</v>
      </c>
    </row>
    <row r="73" spans="1:53" ht="15.5" x14ac:dyDescent="0.35">
      <c r="A73" s="5" t="s">
        <v>131</v>
      </c>
      <c r="C73">
        <v>3</v>
      </c>
      <c r="D73" s="16">
        <v>1</v>
      </c>
      <c r="E73" s="3">
        <f>+$D73*E57</f>
        <v>5.0451911769235487</v>
      </c>
      <c r="F73" s="16">
        <v>1</v>
      </c>
      <c r="G73" s="3">
        <f>+$D73*G57</f>
        <v>1.6559888184634357</v>
      </c>
      <c r="H73" s="16">
        <v>1</v>
      </c>
      <c r="I73" s="3">
        <f>+$D73*I57</f>
        <v>0.29797045365880548</v>
      </c>
      <c r="J73" s="16">
        <v>1</v>
      </c>
      <c r="K73" s="3">
        <f>+$D73*K57</f>
        <v>0</v>
      </c>
      <c r="L73" s="16">
        <v>1</v>
      </c>
      <c r="M73" s="3">
        <f>+$D73*M57</f>
        <v>7.8371341897616284E-2</v>
      </c>
      <c r="N73" s="16">
        <v>1</v>
      </c>
      <c r="O73" s="3">
        <f>+$D73*O57</f>
        <v>1.1806716213184847</v>
      </c>
      <c r="P73" s="16">
        <v>1</v>
      </c>
      <c r="Q73" s="3">
        <f>+$D73*Q57</f>
        <v>1.4718895168101183</v>
      </c>
      <c r="R73" s="16">
        <v>1</v>
      </c>
      <c r="S73" s="3">
        <f>+$D73*S57</f>
        <v>7.6992242642858713E-2</v>
      </c>
      <c r="T73" s="16">
        <v>1</v>
      </c>
      <c r="U73" s="3">
        <f>+$D73*U57</f>
        <v>0</v>
      </c>
      <c r="V73" s="16">
        <v>1</v>
      </c>
      <c r="W73" s="3">
        <f>+$D73*W57</f>
        <v>5.5713574998111581E-2</v>
      </c>
      <c r="X73" s="3">
        <f>+E73+G73+I73+K73+M73+O73+Q73+S73+U73+W73</f>
        <v>9.8627887467129796</v>
      </c>
      <c r="AB73" s="5" t="s">
        <v>131</v>
      </c>
      <c r="AC73" s="3">
        <f>+E73</f>
        <v>5.0451911769235487</v>
      </c>
      <c r="AD73" s="3">
        <f>+G73</f>
        <v>1.6559888184634357</v>
      </c>
      <c r="AE73" s="3">
        <f>+I73</f>
        <v>0.29797045365880548</v>
      </c>
      <c r="AF73" s="3">
        <f>+K73</f>
        <v>0</v>
      </c>
      <c r="AG73" s="3">
        <f>+M73</f>
        <v>7.8371341897616284E-2</v>
      </c>
      <c r="AH73" s="3">
        <f>+O73</f>
        <v>1.1806716213184847</v>
      </c>
      <c r="AI73" s="3">
        <f>+Q73</f>
        <v>1.4718895168101183</v>
      </c>
      <c r="AJ73" s="3">
        <f>+S73</f>
        <v>7.6992242642858713E-2</v>
      </c>
      <c r="AK73" s="3">
        <f>+U73</f>
        <v>0</v>
      </c>
      <c r="AL73" s="3">
        <f>+W73</f>
        <v>5.5713574998111581E-2</v>
      </c>
      <c r="AM73" s="3">
        <f>SUM(AC73:AL73)</f>
        <v>9.8627887467129796</v>
      </c>
    </row>
    <row r="74" spans="1:53" ht="15.5" x14ac:dyDescent="0.35">
      <c r="A74" s="5" t="s">
        <v>132</v>
      </c>
      <c r="C74">
        <v>15</v>
      </c>
      <c r="D74" s="16">
        <v>0</v>
      </c>
      <c r="E74" s="3">
        <f>+$D74*E57</f>
        <v>0</v>
      </c>
      <c r="F74" s="16">
        <v>0</v>
      </c>
      <c r="G74" s="3">
        <f>+$D74*G57</f>
        <v>0</v>
      </c>
      <c r="H74" s="16">
        <v>0</v>
      </c>
      <c r="I74" s="3">
        <f>+$D74*I57</f>
        <v>0</v>
      </c>
      <c r="J74" s="16">
        <v>0</v>
      </c>
      <c r="K74" s="3">
        <f>+$D74*K57</f>
        <v>0</v>
      </c>
      <c r="L74" s="16">
        <v>0</v>
      </c>
      <c r="M74" s="3">
        <f>+$D74*M57</f>
        <v>0</v>
      </c>
      <c r="N74" s="16">
        <v>0</v>
      </c>
      <c r="O74" s="3">
        <f>+$D74*O57</f>
        <v>0</v>
      </c>
      <c r="P74" s="16">
        <v>0</v>
      </c>
      <c r="Q74" s="3">
        <f>+$D74*Q57</f>
        <v>0</v>
      </c>
      <c r="R74" s="16">
        <v>0</v>
      </c>
      <c r="S74" s="3">
        <f>+$D74*S57</f>
        <v>0</v>
      </c>
      <c r="T74" s="16">
        <v>0</v>
      </c>
      <c r="U74" s="3">
        <f>+$D74*U57</f>
        <v>0</v>
      </c>
      <c r="V74" s="16">
        <v>0</v>
      </c>
      <c r="W74" s="3">
        <f>+$D74*W57</f>
        <v>0</v>
      </c>
      <c r="X74" s="3">
        <f t="shared" ref="X74:X76" si="35">+E74+G74+I74+K74+M74+O74+Q74+S74+U74+W74</f>
        <v>0</v>
      </c>
      <c r="AB74" s="5" t="s">
        <v>132</v>
      </c>
      <c r="AC74" s="3">
        <f>+E74</f>
        <v>0</v>
      </c>
      <c r="AD74" s="3">
        <f>+G74</f>
        <v>0</v>
      </c>
      <c r="AE74" s="3">
        <f>+I74</f>
        <v>0</v>
      </c>
      <c r="AF74" s="3">
        <f>+K74</f>
        <v>0</v>
      </c>
      <c r="AG74" s="3">
        <f>+M74</f>
        <v>0</v>
      </c>
      <c r="AH74" s="3">
        <f>+O74</f>
        <v>0</v>
      </c>
      <c r="AI74" s="3">
        <f>+Q74</f>
        <v>0</v>
      </c>
      <c r="AJ74" s="3">
        <f>+S74</f>
        <v>0</v>
      </c>
      <c r="AK74" s="3">
        <f>+U74</f>
        <v>0</v>
      </c>
      <c r="AL74" s="3">
        <f>+W74</f>
        <v>0</v>
      </c>
      <c r="AM74" s="3">
        <f>SUM(AC74:AL74)</f>
        <v>0</v>
      </c>
    </row>
    <row r="75" spans="1:53" ht="15.5" x14ac:dyDescent="0.35">
      <c r="A75" s="5" t="s">
        <v>133</v>
      </c>
      <c r="C75">
        <v>16</v>
      </c>
      <c r="D75" s="16">
        <v>0</v>
      </c>
      <c r="E75" s="3">
        <f>+$D75*E57</f>
        <v>0</v>
      </c>
      <c r="F75" s="16">
        <v>0</v>
      </c>
      <c r="G75" s="3">
        <f>+$D75*G57</f>
        <v>0</v>
      </c>
      <c r="H75" s="16">
        <v>0</v>
      </c>
      <c r="I75" s="3">
        <f>+$D75*I57</f>
        <v>0</v>
      </c>
      <c r="J75" s="16">
        <v>0</v>
      </c>
      <c r="K75" s="3">
        <f>+$D75*K57</f>
        <v>0</v>
      </c>
      <c r="L75" s="16">
        <v>0</v>
      </c>
      <c r="M75" s="3">
        <f>+$D75*M57</f>
        <v>0</v>
      </c>
      <c r="N75" s="16">
        <v>0</v>
      </c>
      <c r="O75" s="3">
        <f>+$D75*O57</f>
        <v>0</v>
      </c>
      <c r="P75" s="16">
        <v>0</v>
      </c>
      <c r="Q75" s="3">
        <f>+$D75*Q57</f>
        <v>0</v>
      </c>
      <c r="R75" s="16">
        <v>0</v>
      </c>
      <c r="S75" s="3">
        <f>+$D75*S57</f>
        <v>0</v>
      </c>
      <c r="T75" s="16">
        <v>0</v>
      </c>
      <c r="U75" s="3">
        <f>+$D75*U57</f>
        <v>0</v>
      </c>
      <c r="V75" s="16">
        <v>0</v>
      </c>
      <c r="W75" s="3">
        <f>+$D75*W57</f>
        <v>0</v>
      </c>
      <c r="X75" s="3">
        <f t="shared" si="35"/>
        <v>0</v>
      </c>
      <c r="AB75" s="5" t="s">
        <v>133</v>
      </c>
      <c r="AC75" s="3">
        <f>+E75</f>
        <v>0</v>
      </c>
      <c r="AD75" s="3">
        <f>+G75</f>
        <v>0</v>
      </c>
      <c r="AE75" s="3">
        <f>+I75</f>
        <v>0</v>
      </c>
      <c r="AF75" s="3">
        <f>+K75</f>
        <v>0</v>
      </c>
      <c r="AG75" s="3">
        <f>+M75</f>
        <v>0</v>
      </c>
      <c r="AH75" s="3">
        <f>+O75</f>
        <v>0</v>
      </c>
      <c r="AI75" s="3">
        <f>+Q75</f>
        <v>0</v>
      </c>
      <c r="AJ75" s="3">
        <f>+S75</f>
        <v>0</v>
      </c>
      <c r="AK75" s="3">
        <f>+U75</f>
        <v>0</v>
      </c>
      <c r="AL75" s="3">
        <f>+W75</f>
        <v>0</v>
      </c>
      <c r="AM75" s="3">
        <f>SUM(AC75:AL75)</f>
        <v>0</v>
      </c>
    </row>
    <row r="76" spans="1:53" ht="15.5" x14ac:dyDescent="0.35">
      <c r="A76" s="5" t="s">
        <v>134</v>
      </c>
      <c r="C76">
        <v>25</v>
      </c>
      <c r="D76" s="16">
        <v>0</v>
      </c>
      <c r="E76" s="3">
        <f>+$D76*E57</f>
        <v>0</v>
      </c>
      <c r="F76" s="16">
        <v>0</v>
      </c>
      <c r="G76" s="3">
        <f>+$D76*G57</f>
        <v>0</v>
      </c>
      <c r="H76" s="16">
        <v>0</v>
      </c>
      <c r="I76" s="3">
        <f>+$D76*I57</f>
        <v>0</v>
      </c>
      <c r="J76" s="16">
        <v>0</v>
      </c>
      <c r="K76" s="3">
        <f>+$D76*K57</f>
        <v>0</v>
      </c>
      <c r="L76" s="16">
        <v>0</v>
      </c>
      <c r="M76" s="3">
        <f>+$D76*M57</f>
        <v>0</v>
      </c>
      <c r="N76" s="16">
        <v>0</v>
      </c>
      <c r="O76" s="3">
        <f>+$D76*O57</f>
        <v>0</v>
      </c>
      <c r="P76" s="16">
        <v>0</v>
      </c>
      <c r="Q76" s="3">
        <f>+$D76*Q57</f>
        <v>0</v>
      </c>
      <c r="R76" s="16">
        <v>0</v>
      </c>
      <c r="S76" s="3">
        <f>+$D76*S57</f>
        <v>0</v>
      </c>
      <c r="T76" s="16">
        <v>0</v>
      </c>
      <c r="U76" s="3">
        <f>+$D76*U57</f>
        <v>0</v>
      </c>
      <c r="V76" s="16">
        <v>0</v>
      </c>
      <c r="W76" s="3">
        <f>+$D76*W57</f>
        <v>0</v>
      </c>
      <c r="X76" s="3">
        <f t="shared" si="35"/>
        <v>0</v>
      </c>
      <c r="AB76" s="5" t="s">
        <v>134</v>
      </c>
      <c r="AC76" s="3">
        <f>+E76</f>
        <v>0</v>
      </c>
      <c r="AD76" s="3">
        <f>+G76</f>
        <v>0</v>
      </c>
      <c r="AE76" s="3">
        <f>+I76</f>
        <v>0</v>
      </c>
      <c r="AF76" s="3">
        <f>+K76</f>
        <v>0</v>
      </c>
      <c r="AG76" s="3">
        <f>+M76</f>
        <v>0</v>
      </c>
      <c r="AH76" s="3">
        <f>+O76</f>
        <v>0</v>
      </c>
      <c r="AI76" s="3">
        <f>+Q76</f>
        <v>0</v>
      </c>
      <c r="AJ76" s="3">
        <f>+S76</f>
        <v>0</v>
      </c>
      <c r="AK76" s="3">
        <f>+U76</f>
        <v>0</v>
      </c>
      <c r="AL76" s="3">
        <f>+W76</f>
        <v>0</v>
      </c>
      <c r="AM76" s="3">
        <f>SUM(AC76:AL76)</f>
        <v>0</v>
      </c>
    </row>
    <row r="77" spans="1:53" ht="15.5" x14ac:dyDescent="0.35">
      <c r="A77" s="5" t="s">
        <v>135</v>
      </c>
      <c r="D77" s="16">
        <f t="shared" ref="D77:X77" si="36">SUM(D73:D76)</f>
        <v>1</v>
      </c>
      <c r="E77" s="28">
        <f>SUM(E73:E76)</f>
        <v>5.0451911769235487</v>
      </c>
      <c r="F77" s="16">
        <f t="shared" si="36"/>
        <v>1</v>
      </c>
      <c r="G77" s="28">
        <f>SUM(G73:G76)</f>
        <v>1.6559888184634357</v>
      </c>
      <c r="H77" s="16">
        <f t="shared" si="36"/>
        <v>1</v>
      </c>
      <c r="I77" s="28">
        <f>SUM(I73:I76)</f>
        <v>0.29797045365880548</v>
      </c>
      <c r="J77" s="16">
        <f t="shared" si="36"/>
        <v>1</v>
      </c>
      <c r="K77" s="28">
        <f>SUM(K73:K76)</f>
        <v>0</v>
      </c>
      <c r="L77" s="16">
        <f t="shared" si="36"/>
        <v>1</v>
      </c>
      <c r="M77" s="28">
        <f>SUM(M73:M76)</f>
        <v>7.8371341897616284E-2</v>
      </c>
      <c r="N77" s="16">
        <f t="shared" si="36"/>
        <v>1</v>
      </c>
      <c r="O77" s="28">
        <f>SUM(O73:O76)</f>
        <v>1.1806716213184847</v>
      </c>
      <c r="P77" s="16">
        <f t="shared" si="36"/>
        <v>1</v>
      </c>
      <c r="Q77" s="28">
        <f>SUM(Q73:Q76)</f>
        <v>1.4718895168101183</v>
      </c>
      <c r="R77" s="16">
        <f t="shared" si="36"/>
        <v>1</v>
      </c>
      <c r="S77" s="28">
        <f>SUM(S73:S76)</f>
        <v>7.6992242642858713E-2</v>
      </c>
      <c r="T77" s="16">
        <f t="shared" si="36"/>
        <v>1</v>
      </c>
      <c r="U77" s="28">
        <f>SUM(U73:U76)</f>
        <v>0</v>
      </c>
      <c r="V77" s="16">
        <f t="shared" si="36"/>
        <v>1</v>
      </c>
      <c r="W77" s="28">
        <f>SUM(W73:W76)</f>
        <v>5.5713574998111581E-2</v>
      </c>
      <c r="X77" s="28">
        <f t="shared" si="36"/>
        <v>9.8627887467129796</v>
      </c>
      <c r="Y77" s="3"/>
      <c r="AB77" s="5"/>
      <c r="AC77" s="4" t="s">
        <v>0</v>
      </c>
      <c r="AD77" s="4" t="s">
        <v>1</v>
      </c>
      <c r="AE77" s="4" t="s">
        <v>2</v>
      </c>
      <c r="AF77" s="4" t="s">
        <v>3</v>
      </c>
      <c r="AG77" s="4" t="s">
        <v>4</v>
      </c>
      <c r="AH77" s="4" t="s">
        <v>5</v>
      </c>
      <c r="AI77" s="4" t="s">
        <v>6</v>
      </c>
      <c r="AJ77" s="4" t="s">
        <v>79</v>
      </c>
      <c r="AK77" s="4" t="s">
        <v>81</v>
      </c>
      <c r="AL77" s="4" t="s">
        <v>9</v>
      </c>
      <c r="AM77" s="4" t="s">
        <v>10</v>
      </c>
      <c r="AP77" s="4" t="s">
        <v>0</v>
      </c>
      <c r="AQ77" s="4" t="s">
        <v>1</v>
      </c>
      <c r="AR77" s="4" t="s">
        <v>2</v>
      </c>
      <c r="AS77" s="4" t="s">
        <v>3</v>
      </c>
      <c r="AT77" s="4" t="s">
        <v>4</v>
      </c>
      <c r="AU77" s="4" t="s">
        <v>5</v>
      </c>
      <c r="AV77" s="4" t="s">
        <v>6</v>
      </c>
      <c r="AW77" s="4" t="s">
        <v>7</v>
      </c>
      <c r="AX77" s="4" t="s">
        <v>8</v>
      </c>
      <c r="AY77" s="4" t="s">
        <v>9</v>
      </c>
      <c r="AZ77" s="4" t="s">
        <v>10</v>
      </c>
    </row>
    <row r="78" spans="1:53" ht="15.5" x14ac:dyDescent="0.35">
      <c r="A78" s="4" t="s">
        <v>136</v>
      </c>
      <c r="E78" s="3"/>
      <c r="F78" s="3"/>
      <c r="G78" s="3"/>
      <c r="H78" s="3"/>
      <c r="I78" s="3"/>
      <c r="J78" s="3"/>
      <c r="K78" s="3"/>
      <c r="L78" s="3"/>
      <c r="M78" s="3"/>
      <c r="N78" s="3"/>
      <c r="O78" s="3"/>
      <c r="P78" s="3"/>
      <c r="Q78" s="3"/>
      <c r="R78" s="3"/>
      <c r="S78" s="3"/>
      <c r="T78" s="3"/>
      <c r="U78" s="3"/>
      <c r="V78" s="3"/>
      <c r="W78" s="3"/>
      <c r="AB78" t="s">
        <v>137</v>
      </c>
      <c r="AC78" s="3">
        <f>+E60</f>
        <v>2517.5503972848505</v>
      </c>
      <c r="AD78" s="3">
        <f>+G60</f>
        <v>826.33842041325431</v>
      </c>
      <c r="AE78" s="3">
        <f>+I60</f>
        <v>148.68725637574394</v>
      </c>
      <c r="AF78" s="3">
        <f>+K60</f>
        <v>0</v>
      </c>
      <c r="AG78" s="3">
        <f>+M60</f>
        <v>39.107299606910523</v>
      </c>
      <c r="AH78" s="3">
        <f>+O60</f>
        <v>589.15513903792385</v>
      </c>
      <c r="AI78" s="3">
        <f>+Q60</f>
        <v>734.47286888824897</v>
      </c>
      <c r="AJ78" s="3">
        <f>+S60</f>
        <v>38.419129078786504</v>
      </c>
      <c r="AK78" s="3">
        <f>+U60</f>
        <v>0</v>
      </c>
      <c r="AL78" s="3">
        <f>+W60</f>
        <v>27.801073924057683</v>
      </c>
      <c r="AM78" s="3">
        <f>+X60</f>
        <v>4921.5315846097765</v>
      </c>
      <c r="AN78" s="3">
        <f>SUM(AC78:AL78)</f>
        <v>4921.5315846097765</v>
      </c>
      <c r="AO78" t="s">
        <v>137</v>
      </c>
      <c r="AP78" s="3">
        <f>+AC78</f>
        <v>2517.5503972848505</v>
      </c>
      <c r="AQ78" s="3">
        <f t="shared" ref="AQ78:AZ78" si="37">+AD78</f>
        <v>826.33842041325431</v>
      </c>
      <c r="AR78" s="3">
        <f t="shared" si="37"/>
        <v>148.68725637574394</v>
      </c>
      <c r="AS78" s="3">
        <f t="shared" si="37"/>
        <v>0</v>
      </c>
      <c r="AT78" s="3">
        <f t="shared" si="37"/>
        <v>39.107299606910523</v>
      </c>
      <c r="AU78" s="3">
        <f t="shared" si="37"/>
        <v>589.15513903792385</v>
      </c>
      <c r="AV78" s="3">
        <f t="shared" si="37"/>
        <v>734.47286888824897</v>
      </c>
      <c r="AW78" s="3">
        <f t="shared" si="37"/>
        <v>38.419129078786504</v>
      </c>
      <c r="AX78" s="3">
        <f t="shared" si="37"/>
        <v>0</v>
      </c>
      <c r="AY78" s="3">
        <f t="shared" si="37"/>
        <v>27.801073924057683</v>
      </c>
      <c r="AZ78" s="3">
        <f t="shared" si="37"/>
        <v>4921.5315846097765</v>
      </c>
      <c r="BA78" t="s">
        <v>138</v>
      </c>
    </row>
    <row r="79" spans="1:53" ht="15.5" x14ac:dyDescent="0.35">
      <c r="A79" s="5" t="s">
        <v>139</v>
      </c>
      <c r="B79" t="s">
        <v>140</v>
      </c>
      <c r="C79">
        <v>3</v>
      </c>
      <c r="D79" s="16">
        <v>0.67</v>
      </c>
      <c r="E79" s="3">
        <f>+$D79*E$60</f>
        <v>1686.75876618085</v>
      </c>
      <c r="F79" s="16">
        <v>0.67</v>
      </c>
      <c r="G79" s="3">
        <f>+$F79*G$60</f>
        <v>553.64674167688042</v>
      </c>
      <c r="H79" s="16">
        <v>0.67</v>
      </c>
      <c r="I79" s="3">
        <f t="shared" ref="I79:I84" si="38">+$H79*I$60</f>
        <v>99.620461771748452</v>
      </c>
      <c r="J79" s="16">
        <v>0.67</v>
      </c>
      <c r="K79" s="3">
        <f t="shared" ref="K79:K84" si="39">+$J79*K$60</f>
        <v>0</v>
      </c>
      <c r="L79" s="16">
        <v>0.67</v>
      </c>
      <c r="M79" s="3">
        <f t="shared" ref="M79:M84" si="40">+$L79*M$60</f>
        <v>26.201890736630052</v>
      </c>
      <c r="N79" s="16">
        <v>0.67</v>
      </c>
      <c r="O79" s="3">
        <f t="shared" ref="O79:O84" si="41">+$N79*O$60</f>
        <v>394.73394315540901</v>
      </c>
      <c r="P79" s="16">
        <v>0.67</v>
      </c>
      <c r="Q79" s="3">
        <f t="shared" ref="Q79:Q84" si="42">+$P79*Q$60</f>
        <v>492.09682215512686</v>
      </c>
      <c r="R79" s="16">
        <v>0.67</v>
      </c>
      <c r="S79" s="3">
        <f t="shared" ref="S79:S84" si="43">+$R79*S$60</f>
        <v>25.740816482786958</v>
      </c>
      <c r="T79" s="16">
        <v>1</v>
      </c>
      <c r="U79" s="3">
        <f t="shared" ref="U79:U84" si="44">+$T79*U$60</f>
        <v>0</v>
      </c>
      <c r="V79" s="16">
        <v>1</v>
      </c>
      <c r="W79" s="3">
        <f t="shared" ref="W79:W84" si="45">+$V79*W$60</f>
        <v>27.801073924057683</v>
      </c>
      <c r="X79" s="3">
        <f>+E79+G79+I79+K79+M79+O79+Q79+S79+U79+W79</f>
        <v>3306.6005160834898</v>
      </c>
      <c r="AB79" t="s">
        <v>139</v>
      </c>
      <c r="AC79" s="16">
        <f>+D79</f>
        <v>0.67</v>
      </c>
      <c r="AD79" s="16">
        <f>+F79</f>
        <v>0.67</v>
      </c>
      <c r="AE79" s="16">
        <f>+H79</f>
        <v>0.67</v>
      </c>
      <c r="AF79" s="16">
        <f>+J79</f>
        <v>0.67</v>
      </c>
      <c r="AG79" s="16">
        <f>+L79</f>
        <v>0.67</v>
      </c>
      <c r="AH79" s="16">
        <f>+N79</f>
        <v>0.67</v>
      </c>
      <c r="AI79" s="16">
        <f>+P79</f>
        <v>0.67</v>
      </c>
      <c r="AJ79" s="16">
        <f>+R79</f>
        <v>0.67</v>
      </c>
      <c r="AK79" s="16">
        <f>+T79</f>
        <v>1</v>
      </c>
      <c r="AL79" s="16">
        <f>+V79</f>
        <v>1</v>
      </c>
      <c r="AO79" t="s">
        <v>141</v>
      </c>
      <c r="AP79" s="3">
        <f t="shared" ref="AP79:AY84" si="46">+AC79*AP$78</f>
        <v>1686.75876618085</v>
      </c>
      <c r="AQ79" s="3">
        <f t="shared" si="46"/>
        <v>553.64674167688042</v>
      </c>
      <c r="AR79" s="3">
        <f t="shared" si="46"/>
        <v>99.620461771748452</v>
      </c>
      <c r="AS79" s="3">
        <f t="shared" si="46"/>
        <v>0</v>
      </c>
      <c r="AT79" s="3">
        <f t="shared" si="46"/>
        <v>26.201890736630052</v>
      </c>
      <c r="AU79" s="3">
        <f t="shared" si="46"/>
        <v>394.73394315540901</v>
      </c>
      <c r="AV79" s="3">
        <f t="shared" si="46"/>
        <v>492.09682215512686</v>
      </c>
      <c r="AW79" s="3">
        <f t="shared" si="46"/>
        <v>25.740816482786958</v>
      </c>
      <c r="AX79" s="3">
        <f t="shared" si="46"/>
        <v>0</v>
      </c>
      <c r="AY79" s="3">
        <f t="shared" si="46"/>
        <v>27.801073924057683</v>
      </c>
      <c r="AZ79" s="3">
        <f t="shared" ref="AZ79:AZ84" si="47">SUM(AP79:AY79)</f>
        <v>3306.6005160834898</v>
      </c>
      <c r="BA79" t="s">
        <v>141</v>
      </c>
    </row>
    <row r="80" spans="1:53" ht="15.5" x14ac:dyDescent="0.35">
      <c r="A80" s="5" t="s">
        <v>142</v>
      </c>
      <c r="B80" t="s">
        <v>143</v>
      </c>
      <c r="C80">
        <v>15</v>
      </c>
      <c r="D80" s="16">
        <v>0.33</v>
      </c>
      <c r="E80" s="3">
        <f t="shared" ref="E80:E84" si="48">+$D80*E$60</f>
        <v>830.79163110400077</v>
      </c>
      <c r="F80" s="16">
        <v>0.33</v>
      </c>
      <c r="G80" s="3">
        <f>+$F80*G$60</f>
        <v>272.69167873637394</v>
      </c>
      <c r="H80" s="16">
        <v>0.33</v>
      </c>
      <c r="I80" s="3">
        <f t="shared" si="38"/>
        <v>49.066794603995504</v>
      </c>
      <c r="J80" s="16">
        <v>0.33</v>
      </c>
      <c r="K80" s="3">
        <f t="shared" si="39"/>
        <v>0</v>
      </c>
      <c r="L80" s="16">
        <v>0.33</v>
      </c>
      <c r="M80" s="3">
        <f t="shared" si="40"/>
        <v>12.905408870280473</v>
      </c>
      <c r="N80" s="16">
        <v>0.33</v>
      </c>
      <c r="O80" s="3">
        <f t="shared" si="41"/>
        <v>194.42119588251487</v>
      </c>
      <c r="P80" s="16">
        <v>0.33</v>
      </c>
      <c r="Q80" s="3">
        <f t="shared" si="42"/>
        <v>242.37604673312217</v>
      </c>
      <c r="R80" s="16">
        <v>0.33</v>
      </c>
      <c r="S80" s="3">
        <f t="shared" si="43"/>
        <v>12.678312595999547</v>
      </c>
      <c r="T80" s="16">
        <v>0</v>
      </c>
      <c r="U80" s="3">
        <f t="shared" si="44"/>
        <v>0</v>
      </c>
      <c r="V80" s="16">
        <v>0</v>
      </c>
      <c r="W80" s="3">
        <f t="shared" si="45"/>
        <v>0</v>
      </c>
      <c r="X80" s="3">
        <f t="shared" ref="X80:X84" si="49">+E80+G80+I80+K80+M80+O80+Q80+S80+U80+W80</f>
        <v>1614.9310685262874</v>
      </c>
      <c r="AB80" t="s">
        <v>142</v>
      </c>
      <c r="AC80" s="16">
        <f t="shared" ref="AC80:AC83" si="50">+D80</f>
        <v>0.33</v>
      </c>
      <c r="AD80" s="16">
        <f t="shared" ref="AD80:AD83" si="51">+F80</f>
        <v>0.33</v>
      </c>
      <c r="AE80" s="16">
        <f t="shared" ref="AE80:AE83" si="52">+H80</f>
        <v>0.33</v>
      </c>
      <c r="AF80" s="16">
        <f t="shared" ref="AF80:AF83" si="53">+J80</f>
        <v>0.33</v>
      </c>
      <c r="AG80" s="16">
        <f t="shared" ref="AG80:AG83" si="54">+L80</f>
        <v>0.33</v>
      </c>
      <c r="AH80" s="16">
        <f t="shared" ref="AH80:AH83" si="55">+N80</f>
        <v>0.33</v>
      </c>
      <c r="AI80" s="16">
        <f t="shared" ref="AI80:AI83" si="56">+P80</f>
        <v>0.33</v>
      </c>
      <c r="AJ80" s="16">
        <f t="shared" ref="AJ80:AJ83" si="57">+R80</f>
        <v>0.33</v>
      </c>
      <c r="AK80" s="16">
        <f t="shared" ref="AK80:AK83" si="58">+T80</f>
        <v>0</v>
      </c>
      <c r="AL80" s="16">
        <f t="shared" ref="AL80:AL84" si="59">+V80</f>
        <v>0</v>
      </c>
      <c r="AO80" t="s">
        <v>144</v>
      </c>
      <c r="AP80" s="3">
        <f>+AC80*AP$78</f>
        <v>830.79163110400077</v>
      </c>
      <c r="AQ80" s="3">
        <f t="shared" si="46"/>
        <v>272.69167873637394</v>
      </c>
      <c r="AR80" s="3">
        <f t="shared" si="46"/>
        <v>49.066794603995504</v>
      </c>
      <c r="AS80" s="3">
        <f t="shared" si="46"/>
        <v>0</v>
      </c>
      <c r="AT80" s="3">
        <f t="shared" si="46"/>
        <v>12.905408870280473</v>
      </c>
      <c r="AU80" s="3">
        <f t="shared" si="46"/>
        <v>194.42119588251487</v>
      </c>
      <c r="AV80" s="3">
        <f t="shared" si="46"/>
        <v>242.37604673312217</v>
      </c>
      <c r="AW80" s="3">
        <f t="shared" si="46"/>
        <v>12.678312595999547</v>
      </c>
      <c r="AX80" s="3">
        <f t="shared" si="46"/>
        <v>0</v>
      </c>
      <c r="AY80" s="3">
        <f t="shared" si="46"/>
        <v>0</v>
      </c>
      <c r="AZ80" s="3">
        <f t="shared" si="47"/>
        <v>1614.9310685262874</v>
      </c>
      <c r="BA80" t="s">
        <v>144</v>
      </c>
    </row>
    <row r="81" spans="1:53" ht="15.5" x14ac:dyDescent="0.35">
      <c r="A81" s="5" t="s">
        <v>145</v>
      </c>
      <c r="B81" t="s">
        <v>146</v>
      </c>
      <c r="C81">
        <v>20</v>
      </c>
      <c r="D81" s="16">
        <v>0</v>
      </c>
      <c r="E81" s="3">
        <f t="shared" si="48"/>
        <v>0</v>
      </c>
      <c r="F81" s="16">
        <v>0</v>
      </c>
      <c r="G81" s="3">
        <f>+$F81*G$60</f>
        <v>0</v>
      </c>
      <c r="H81" s="16">
        <v>0</v>
      </c>
      <c r="I81" s="3">
        <f t="shared" si="38"/>
        <v>0</v>
      </c>
      <c r="J81" s="16">
        <v>0</v>
      </c>
      <c r="K81" s="3">
        <f t="shared" si="39"/>
        <v>0</v>
      </c>
      <c r="L81" s="16">
        <v>0</v>
      </c>
      <c r="M81" s="3">
        <f t="shared" si="40"/>
        <v>0</v>
      </c>
      <c r="N81" s="16">
        <v>0</v>
      </c>
      <c r="O81" s="3">
        <f t="shared" si="41"/>
        <v>0</v>
      </c>
      <c r="P81" s="16">
        <v>0</v>
      </c>
      <c r="Q81" s="3">
        <f t="shared" si="42"/>
        <v>0</v>
      </c>
      <c r="R81" s="16">
        <v>0</v>
      </c>
      <c r="S81" s="3">
        <f t="shared" si="43"/>
        <v>0</v>
      </c>
      <c r="T81" s="16">
        <v>0</v>
      </c>
      <c r="U81" s="3">
        <f t="shared" si="44"/>
        <v>0</v>
      </c>
      <c r="V81" s="16">
        <v>0</v>
      </c>
      <c r="W81" s="3">
        <f t="shared" si="45"/>
        <v>0</v>
      </c>
      <c r="X81" s="3">
        <f t="shared" si="49"/>
        <v>0</v>
      </c>
      <c r="AB81" t="s">
        <v>145</v>
      </c>
      <c r="AC81" s="16">
        <f t="shared" si="50"/>
        <v>0</v>
      </c>
      <c r="AD81" s="16">
        <f t="shared" si="51"/>
        <v>0</v>
      </c>
      <c r="AE81" s="16">
        <f t="shared" si="52"/>
        <v>0</v>
      </c>
      <c r="AF81" s="16">
        <f t="shared" si="53"/>
        <v>0</v>
      </c>
      <c r="AG81" s="16">
        <f t="shared" si="54"/>
        <v>0</v>
      </c>
      <c r="AH81" s="16">
        <f t="shared" si="55"/>
        <v>0</v>
      </c>
      <c r="AI81" s="16">
        <f t="shared" si="56"/>
        <v>0</v>
      </c>
      <c r="AJ81" s="16">
        <f t="shared" si="57"/>
        <v>0</v>
      </c>
      <c r="AK81" s="16">
        <f t="shared" si="58"/>
        <v>0</v>
      </c>
      <c r="AL81" s="16">
        <f t="shared" si="59"/>
        <v>0</v>
      </c>
      <c r="AO81" t="s">
        <v>145</v>
      </c>
      <c r="AP81" s="3">
        <f t="shared" si="46"/>
        <v>0</v>
      </c>
      <c r="AQ81" s="3">
        <f t="shared" si="46"/>
        <v>0</v>
      </c>
      <c r="AR81" s="3">
        <f t="shared" si="46"/>
        <v>0</v>
      </c>
      <c r="AS81" s="3">
        <f t="shared" si="46"/>
        <v>0</v>
      </c>
      <c r="AT81" s="3">
        <f t="shared" si="46"/>
        <v>0</v>
      </c>
      <c r="AU81" s="3">
        <f t="shared" si="46"/>
        <v>0</v>
      </c>
      <c r="AV81" s="3">
        <f t="shared" si="46"/>
        <v>0</v>
      </c>
      <c r="AW81" s="3">
        <f t="shared" si="46"/>
        <v>0</v>
      </c>
      <c r="AX81" s="3">
        <f t="shared" si="46"/>
        <v>0</v>
      </c>
      <c r="AY81" s="3">
        <f t="shared" si="46"/>
        <v>0</v>
      </c>
      <c r="AZ81" s="3">
        <f t="shared" si="47"/>
        <v>0</v>
      </c>
      <c r="BA81" t="s">
        <v>145</v>
      </c>
    </row>
    <row r="82" spans="1:53" ht="15.5" x14ac:dyDescent="0.35">
      <c r="A82" s="5" t="s">
        <v>147</v>
      </c>
      <c r="B82" t="s">
        <v>140</v>
      </c>
      <c r="C82">
        <v>25</v>
      </c>
      <c r="D82" s="16">
        <v>0</v>
      </c>
      <c r="E82" s="3">
        <f t="shared" si="48"/>
        <v>0</v>
      </c>
      <c r="F82" s="16">
        <v>0</v>
      </c>
      <c r="G82" s="3">
        <f>+$F82*G$60</f>
        <v>0</v>
      </c>
      <c r="H82" s="16">
        <v>0</v>
      </c>
      <c r="I82" s="3">
        <f t="shared" si="38"/>
        <v>0</v>
      </c>
      <c r="J82" s="16">
        <v>0</v>
      </c>
      <c r="K82" s="3">
        <f t="shared" si="39"/>
        <v>0</v>
      </c>
      <c r="L82" s="16">
        <v>0</v>
      </c>
      <c r="M82" s="3">
        <f t="shared" si="40"/>
        <v>0</v>
      </c>
      <c r="N82" s="16">
        <v>0</v>
      </c>
      <c r="O82" s="3">
        <f t="shared" si="41"/>
        <v>0</v>
      </c>
      <c r="P82" s="16">
        <v>0</v>
      </c>
      <c r="Q82" s="3">
        <f t="shared" si="42"/>
        <v>0</v>
      </c>
      <c r="R82" s="16">
        <v>0</v>
      </c>
      <c r="S82" s="3">
        <f t="shared" si="43"/>
        <v>0</v>
      </c>
      <c r="T82" s="16">
        <v>0</v>
      </c>
      <c r="U82" s="3">
        <f t="shared" si="44"/>
        <v>0</v>
      </c>
      <c r="V82" s="16">
        <v>0</v>
      </c>
      <c r="W82" s="3">
        <f t="shared" si="45"/>
        <v>0</v>
      </c>
      <c r="X82" s="3">
        <f t="shared" si="49"/>
        <v>0</v>
      </c>
      <c r="AB82" t="s">
        <v>147</v>
      </c>
      <c r="AC82" s="16">
        <f t="shared" si="50"/>
        <v>0</v>
      </c>
      <c r="AD82" s="16">
        <f t="shared" si="51"/>
        <v>0</v>
      </c>
      <c r="AE82" s="16">
        <f t="shared" si="52"/>
        <v>0</v>
      </c>
      <c r="AF82" s="16">
        <f t="shared" si="53"/>
        <v>0</v>
      </c>
      <c r="AG82" s="16">
        <f t="shared" si="54"/>
        <v>0</v>
      </c>
      <c r="AH82" s="16">
        <f t="shared" si="55"/>
        <v>0</v>
      </c>
      <c r="AI82" s="16">
        <f t="shared" si="56"/>
        <v>0</v>
      </c>
      <c r="AJ82" s="16">
        <f t="shared" si="57"/>
        <v>0</v>
      </c>
      <c r="AK82" s="16">
        <f t="shared" si="58"/>
        <v>0</v>
      </c>
      <c r="AL82" s="16">
        <f t="shared" si="59"/>
        <v>0</v>
      </c>
      <c r="AO82" t="s">
        <v>147</v>
      </c>
      <c r="AP82" s="3">
        <f t="shared" si="46"/>
        <v>0</v>
      </c>
      <c r="AQ82" s="3">
        <f t="shared" si="46"/>
        <v>0</v>
      </c>
      <c r="AR82" s="3">
        <f t="shared" si="46"/>
        <v>0</v>
      </c>
      <c r="AS82" s="3">
        <f t="shared" si="46"/>
        <v>0</v>
      </c>
      <c r="AT82" s="3">
        <f t="shared" si="46"/>
        <v>0</v>
      </c>
      <c r="AU82" s="3">
        <f t="shared" si="46"/>
        <v>0</v>
      </c>
      <c r="AV82" s="3">
        <f t="shared" si="46"/>
        <v>0</v>
      </c>
      <c r="AW82" s="3">
        <f t="shared" si="46"/>
        <v>0</v>
      </c>
      <c r="AX82" s="3">
        <f t="shared" si="46"/>
        <v>0</v>
      </c>
      <c r="AY82" s="3">
        <f t="shared" si="46"/>
        <v>0</v>
      </c>
      <c r="AZ82" s="3">
        <f t="shared" si="47"/>
        <v>0</v>
      </c>
      <c r="BA82" t="s">
        <v>147</v>
      </c>
    </row>
    <row r="83" spans="1:53" ht="15.5" x14ac:dyDescent="0.35">
      <c r="A83" s="5" t="s">
        <v>148</v>
      </c>
      <c r="B83" t="s">
        <v>146</v>
      </c>
      <c r="C83">
        <v>35</v>
      </c>
      <c r="D83" s="16">
        <v>0</v>
      </c>
      <c r="E83" s="3">
        <f t="shared" si="48"/>
        <v>0</v>
      </c>
      <c r="F83" s="16">
        <v>0</v>
      </c>
      <c r="G83" s="3">
        <f>+$F83*G$60</f>
        <v>0</v>
      </c>
      <c r="H83" s="16">
        <v>0</v>
      </c>
      <c r="I83" s="3">
        <f t="shared" si="38"/>
        <v>0</v>
      </c>
      <c r="J83" s="16">
        <v>0</v>
      </c>
      <c r="K83" s="3">
        <f t="shared" si="39"/>
        <v>0</v>
      </c>
      <c r="L83" s="16">
        <v>0</v>
      </c>
      <c r="M83" s="3">
        <f t="shared" si="40"/>
        <v>0</v>
      </c>
      <c r="N83" s="16">
        <v>0</v>
      </c>
      <c r="O83" s="3">
        <f t="shared" si="41"/>
        <v>0</v>
      </c>
      <c r="P83" s="16">
        <v>0</v>
      </c>
      <c r="Q83" s="3">
        <f t="shared" si="42"/>
        <v>0</v>
      </c>
      <c r="R83" s="16">
        <v>0</v>
      </c>
      <c r="S83" s="3">
        <f t="shared" si="43"/>
        <v>0</v>
      </c>
      <c r="T83" s="16">
        <v>0</v>
      </c>
      <c r="U83" s="3">
        <f t="shared" si="44"/>
        <v>0</v>
      </c>
      <c r="V83" s="16">
        <v>0</v>
      </c>
      <c r="W83" s="3">
        <f t="shared" si="45"/>
        <v>0</v>
      </c>
      <c r="X83" s="3">
        <f t="shared" si="49"/>
        <v>0</v>
      </c>
      <c r="AB83" t="s">
        <v>148</v>
      </c>
      <c r="AC83" s="16">
        <f t="shared" si="50"/>
        <v>0</v>
      </c>
      <c r="AD83" s="16">
        <f t="shared" si="51"/>
        <v>0</v>
      </c>
      <c r="AE83" s="16">
        <f t="shared" si="52"/>
        <v>0</v>
      </c>
      <c r="AF83" s="16">
        <f t="shared" si="53"/>
        <v>0</v>
      </c>
      <c r="AG83" s="16">
        <f t="shared" si="54"/>
        <v>0</v>
      </c>
      <c r="AH83" s="16">
        <f t="shared" si="55"/>
        <v>0</v>
      </c>
      <c r="AI83" s="16">
        <f t="shared" si="56"/>
        <v>0</v>
      </c>
      <c r="AJ83" s="16">
        <f t="shared" si="57"/>
        <v>0</v>
      </c>
      <c r="AK83" s="16">
        <f t="shared" si="58"/>
        <v>0</v>
      </c>
      <c r="AL83" s="16">
        <f t="shared" si="59"/>
        <v>0</v>
      </c>
      <c r="AO83" t="s">
        <v>148</v>
      </c>
      <c r="AP83" s="3">
        <f t="shared" si="46"/>
        <v>0</v>
      </c>
      <c r="AQ83" s="3">
        <f t="shared" si="46"/>
        <v>0</v>
      </c>
      <c r="AR83" s="3">
        <f t="shared" si="46"/>
        <v>0</v>
      </c>
      <c r="AS83" s="3">
        <f t="shared" si="46"/>
        <v>0</v>
      </c>
      <c r="AT83" s="3">
        <f t="shared" si="46"/>
        <v>0</v>
      </c>
      <c r="AU83" s="3">
        <f t="shared" si="46"/>
        <v>0</v>
      </c>
      <c r="AV83" s="3">
        <f t="shared" si="46"/>
        <v>0</v>
      </c>
      <c r="AW83" s="3">
        <f t="shared" si="46"/>
        <v>0</v>
      </c>
      <c r="AX83" s="3">
        <f t="shared" si="46"/>
        <v>0</v>
      </c>
      <c r="AY83" s="3">
        <f t="shared" si="46"/>
        <v>0</v>
      </c>
      <c r="AZ83" s="3">
        <f t="shared" si="47"/>
        <v>0</v>
      </c>
      <c r="BA83" t="s">
        <v>148</v>
      </c>
    </row>
    <row r="84" spans="1:53" ht="15.5" x14ac:dyDescent="0.35">
      <c r="A84" s="5" t="s">
        <v>149</v>
      </c>
      <c r="B84" t="s">
        <v>143</v>
      </c>
      <c r="C84">
        <v>25</v>
      </c>
      <c r="D84" s="16">
        <v>0</v>
      </c>
      <c r="E84" s="3">
        <f t="shared" si="48"/>
        <v>0</v>
      </c>
      <c r="F84" s="16">
        <v>0</v>
      </c>
      <c r="G84" s="3">
        <f t="shared" ref="G84" si="60">+$F84*G$60</f>
        <v>0</v>
      </c>
      <c r="H84" s="16">
        <v>0</v>
      </c>
      <c r="I84" s="3">
        <f t="shared" si="38"/>
        <v>0</v>
      </c>
      <c r="J84" s="16">
        <v>0</v>
      </c>
      <c r="K84" s="3">
        <f t="shared" si="39"/>
        <v>0</v>
      </c>
      <c r="L84" s="16">
        <v>0</v>
      </c>
      <c r="M84" s="3">
        <f t="shared" si="40"/>
        <v>0</v>
      </c>
      <c r="N84" s="16">
        <v>0</v>
      </c>
      <c r="O84" s="3">
        <f t="shared" si="41"/>
        <v>0</v>
      </c>
      <c r="P84" s="16">
        <v>0</v>
      </c>
      <c r="Q84" s="3">
        <f t="shared" si="42"/>
        <v>0</v>
      </c>
      <c r="R84" s="16">
        <v>0</v>
      </c>
      <c r="S84" s="3">
        <f t="shared" si="43"/>
        <v>0</v>
      </c>
      <c r="T84" s="16">
        <v>0</v>
      </c>
      <c r="U84" s="3">
        <f t="shared" si="44"/>
        <v>0</v>
      </c>
      <c r="V84" s="16">
        <v>0</v>
      </c>
      <c r="W84" s="3">
        <f t="shared" si="45"/>
        <v>0</v>
      </c>
      <c r="X84" s="3">
        <f t="shared" si="49"/>
        <v>0</v>
      </c>
      <c r="AB84" t="s">
        <v>149</v>
      </c>
      <c r="AC84" s="16">
        <f>+D84</f>
        <v>0</v>
      </c>
      <c r="AD84" s="16">
        <f>+F84</f>
        <v>0</v>
      </c>
      <c r="AE84" s="16">
        <f>+H84</f>
        <v>0</v>
      </c>
      <c r="AF84" s="16">
        <f>+J84</f>
        <v>0</v>
      </c>
      <c r="AG84" s="16">
        <f>+L84</f>
        <v>0</v>
      </c>
      <c r="AH84" s="16">
        <f>+N84</f>
        <v>0</v>
      </c>
      <c r="AI84" s="16">
        <f>+P84</f>
        <v>0</v>
      </c>
      <c r="AJ84" s="16">
        <f>+R84</f>
        <v>0</v>
      </c>
      <c r="AK84" s="16">
        <f>+T84</f>
        <v>0</v>
      </c>
      <c r="AL84" s="16">
        <f t="shared" si="59"/>
        <v>0</v>
      </c>
      <c r="AO84" t="s">
        <v>149</v>
      </c>
      <c r="AP84" s="3">
        <f t="shared" si="46"/>
        <v>0</v>
      </c>
      <c r="AQ84" s="3">
        <f t="shared" si="46"/>
        <v>0</v>
      </c>
      <c r="AR84" s="3">
        <f t="shared" si="46"/>
        <v>0</v>
      </c>
      <c r="AS84" s="3">
        <f t="shared" si="46"/>
        <v>0</v>
      </c>
      <c r="AT84" s="3">
        <f t="shared" si="46"/>
        <v>0</v>
      </c>
      <c r="AU84" s="3">
        <f t="shared" si="46"/>
        <v>0</v>
      </c>
      <c r="AV84" s="3">
        <f t="shared" si="46"/>
        <v>0</v>
      </c>
      <c r="AW84" s="3">
        <f t="shared" si="46"/>
        <v>0</v>
      </c>
      <c r="AX84" s="3">
        <f t="shared" si="46"/>
        <v>0</v>
      </c>
      <c r="AY84" s="3">
        <f t="shared" si="46"/>
        <v>0</v>
      </c>
      <c r="AZ84" s="3">
        <f t="shared" si="47"/>
        <v>0</v>
      </c>
      <c r="BA84" t="s">
        <v>149</v>
      </c>
    </row>
    <row r="85" spans="1:53" ht="15.5" x14ac:dyDescent="0.35">
      <c r="A85" s="5" t="s">
        <v>150</v>
      </c>
      <c r="D85" s="16">
        <f>SUM(D79:D84)</f>
        <v>1</v>
      </c>
      <c r="E85" s="28">
        <f>SUM(E79:E84)</f>
        <v>2517.550397284851</v>
      </c>
      <c r="F85" s="16">
        <f>SUM(F79:F84)</f>
        <v>1</v>
      </c>
      <c r="G85" s="28">
        <f t="shared" ref="G85:U85" si="61">SUM(G79:G84)</f>
        <v>826.33842041325443</v>
      </c>
      <c r="H85" s="16">
        <f>SUM(H79:H84)</f>
        <v>1</v>
      </c>
      <c r="I85" s="28">
        <f t="shared" si="61"/>
        <v>148.68725637574397</v>
      </c>
      <c r="J85" s="16">
        <f>SUM(J79:J84)</f>
        <v>1</v>
      </c>
      <c r="K85" s="28">
        <f t="shared" si="61"/>
        <v>0</v>
      </c>
      <c r="L85" s="16">
        <f>SUM(L79:L84)</f>
        <v>1</v>
      </c>
      <c r="M85" s="28">
        <f>SUM(M79:M84)</f>
        <v>39.107299606910523</v>
      </c>
      <c r="N85" s="16">
        <f>SUM(N79:N84)</f>
        <v>1</v>
      </c>
      <c r="O85" s="28">
        <f t="shared" si="61"/>
        <v>589.15513903792385</v>
      </c>
      <c r="P85" s="16">
        <f>SUM(P79:P84)</f>
        <v>1</v>
      </c>
      <c r="Q85" s="28">
        <f t="shared" si="61"/>
        <v>734.47286888824897</v>
      </c>
      <c r="R85" s="16">
        <f>SUM(R79:R84)</f>
        <v>1</v>
      </c>
      <c r="S85" s="28">
        <f t="shared" si="61"/>
        <v>38.419129078786504</v>
      </c>
      <c r="T85" s="16">
        <f>SUM(T79:T84)</f>
        <v>1</v>
      </c>
      <c r="U85" s="28">
        <f t="shared" si="61"/>
        <v>0</v>
      </c>
      <c r="V85" s="16">
        <f>SUM(V79:V84)</f>
        <v>1</v>
      </c>
      <c r="W85" s="28">
        <f t="shared" ref="W85:X85" si="62">SUM(W79:W84)</f>
        <v>27.801073924057683</v>
      </c>
      <c r="X85" s="28">
        <f t="shared" si="62"/>
        <v>4921.5315846097774</v>
      </c>
      <c r="AB85" t="s">
        <v>150</v>
      </c>
      <c r="AC85" s="16">
        <f>SUM(AC79:AC84)</f>
        <v>1</v>
      </c>
      <c r="AD85" s="16">
        <f t="shared" ref="AD85:AL85" si="63">SUM(AD79:AD84)</f>
        <v>1</v>
      </c>
      <c r="AE85" s="16">
        <f t="shared" si="63"/>
        <v>1</v>
      </c>
      <c r="AF85" s="16">
        <f t="shared" si="63"/>
        <v>1</v>
      </c>
      <c r="AG85" s="16">
        <f t="shared" si="63"/>
        <v>1</v>
      </c>
      <c r="AH85" s="16">
        <f t="shared" si="63"/>
        <v>1</v>
      </c>
      <c r="AI85" s="16">
        <f t="shared" si="63"/>
        <v>1</v>
      </c>
      <c r="AJ85" s="16">
        <f t="shared" si="63"/>
        <v>1</v>
      </c>
      <c r="AK85" s="16">
        <f t="shared" si="63"/>
        <v>1</v>
      </c>
      <c r="AL85" s="16">
        <f t="shared" si="63"/>
        <v>1</v>
      </c>
      <c r="AO85" t="s">
        <v>150</v>
      </c>
      <c r="AP85" s="3">
        <f>SUM(AP79:AP84)</f>
        <v>2517.550397284851</v>
      </c>
      <c r="AQ85" s="3">
        <f t="shared" ref="AQ85:AY85" si="64">SUM(AQ79:AQ84)</f>
        <v>826.33842041325443</v>
      </c>
      <c r="AR85" s="3">
        <f t="shared" si="64"/>
        <v>148.68725637574397</v>
      </c>
      <c r="AS85" s="3">
        <f t="shared" si="64"/>
        <v>0</v>
      </c>
      <c r="AT85" s="3">
        <f t="shared" si="64"/>
        <v>39.107299606910523</v>
      </c>
      <c r="AU85" s="3">
        <f t="shared" si="64"/>
        <v>589.15513903792385</v>
      </c>
      <c r="AV85" s="3">
        <f t="shared" si="64"/>
        <v>734.47286888824897</v>
      </c>
      <c r="AW85" s="3">
        <f t="shared" si="64"/>
        <v>38.419129078786504</v>
      </c>
      <c r="AX85" s="3">
        <f t="shared" si="64"/>
        <v>0</v>
      </c>
      <c r="AY85" s="3">
        <f t="shared" si="64"/>
        <v>27.801073924057683</v>
      </c>
      <c r="AZ85" s="3">
        <f>SUM(AP85:AY85)</f>
        <v>4921.5315846097774</v>
      </c>
    </row>
    <row r="86" spans="1:53" ht="15.5" x14ac:dyDescent="0.35">
      <c r="A86" s="4" t="s">
        <v>151</v>
      </c>
      <c r="D86" s="4" t="s">
        <v>72</v>
      </c>
      <c r="E86" s="4"/>
      <c r="F86" s="4" t="s">
        <v>73</v>
      </c>
      <c r="G86" s="4"/>
      <c r="H86" s="4" t="s">
        <v>80</v>
      </c>
      <c r="I86" s="4"/>
      <c r="J86" s="4" t="s">
        <v>75</v>
      </c>
      <c r="K86" s="4"/>
      <c r="L86" s="4" t="s">
        <v>76</v>
      </c>
      <c r="M86" s="4"/>
      <c r="N86" s="4" t="s">
        <v>77</v>
      </c>
      <c r="O86" s="4"/>
      <c r="P86" s="4" t="s">
        <v>78</v>
      </c>
      <c r="Q86" s="4"/>
      <c r="R86" s="4" t="s">
        <v>79</v>
      </c>
      <c r="S86" s="4"/>
      <c r="T86" s="4" t="s">
        <v>81</v>
      </c>
      <c r="U86" s="4"/>
      <c r="V86" s="4" t="s">
        <v>9</v>
      </c>
      <c r="X86" s="4" t="s">
        <v>126</v>
      </c>
    </row>
    <row r="87" spans="1:53" ht="15.5" x14ac:dyDescent="0.35">
      <c r="A87" s="4" t="s">
        <v>128</v>
      </c>
      <c r="C87" s="8" t="s">
        <v>129</v>
      </c>
      <c r="D87" s="8" t="s">
        <v>130</v>
      </c>
      <c r="E87" s="4" t="s">
        <v>58</v>
      </c>
      <c r="F87" s="8" t="s">
        <v>130</v>
      </c>
      <c r="G87" s="4" t="s">
        <v>58</v>
      </c>
      <c r="H87" s="8" t="s">
        <v>130</v>
      </c>
      <c r="I87" s="4" t="s">
        <v>58</v>
      </c>
      <c r="J87" s="8" t="s">
        <v>130</v>
      </c>
      <c r="K87" s="4" t="s">
        <v>58</v>
      </c>
      <c r="L87" s="8" t="s">
        <v>130</v>
      </c>
      <c r="M87" s="4" t="s">
        <v>58</v>
      </c>
      <c r="N87" s="8" t="s">
        <v>130</v>
      </c>
      <c r="O87" s="4" t="s">
        <v>58</v>
      </c>
      <c r="P87" s="8" t="s">
        <v>130</v>
      </c>
      <c r="Q87" s="4" t="s">
        <v>58</v>
      </c>
      <c r="R87" s="8" t="s">
        <v>130</v>
      </c>
      <c r="S87" s="4" t="s">
        <v>58</v>
      </c>
      <c r="T87" s="8" t="s">
        <v>130</v>
      </c>
      <c r="U87" s="4" t="s">
        <v>58</v>
      </c>
      <c r="V87" s="8" t="s">
        <v>130</v>
      </c>
      <c r="W87" s="4" t="s">
        <v>58</v>
      </c>
    </row>
    <row r="88" spans="1:53" ht="15.5" x14ac:dyDescent="0.35">
      <c r="A88" s="5" t="s">
        <v>152</v>
      </c>
      <c r="C88">
        <v>16</v>
      </c>
      <c r="D88" s="16">
        <v>0.8</v>
      </c>
      <c r="E88" s="3">
        <f>+$D88*E$58</f>
        <v>8.1155828591042969</v>
      </c>
      <c r="F88" s="16">
        <v>0.8</v>
      </c>
      <c r="G88" s="3">
        <f>+$F88*G$58</f>
        <v>2.0523351502267895</v>
      </c>
      <c r="H88" s="16">
        <v>0.8</v>
      </c>
      <c r="I88" s="3">
        <f>+$H88*I$58</f>
        <v>0.19140982866818021</v>
      </c>
      <c r="J88" s="16">
        <v>0.8</v>
      </c>
      <c r="K88" s="3">
        <f>+$J88*K$58</f>
        <v>0</v>
      </c>
      <c r="L88" s="16">
        <v>0.8</v>
      </c>
      <c r="M88" s="3">
        <f>+$L88*M$58</f>
        <v>0.25887920600507708</v>
      </c>
      <c r="N88" s="16">
        <v>0.8</v>
      </c>
      <c r="O88" s="3">
        <f>+$N88*O$58</f>
        <v>1.5570524496304272</v>
      </c>
      <c r="P88" s="16">
        <v>0.8</v>
      </c>
      <c r="Q88" s="3">
        <f>+$P88*Q$58</f>
        <v>2.4484787718182837</v>
      </c>
      <c r="R88" s="16">
        <v>0.8</v>
      </c>
      <c r="S88" s="3">
        <f>+$R88*S$58</f>
        <v>0.14124464175528653</v>
      </c>
      <c r="T88" s="16">
        <v>0.8</v>
      </c>
      <c r="U88" s="3">
        <f>+$T88*U$58</f>
        <v>1.0562041235370197E-2</v>
      </c>
      <c r="V88" s="16">
        <v>0.8</v>
      </c>
      <c r="W88" s="3">
        <f>+$V88*W$58</f>
        <v>9.4408183089946501E-2</v>
      </c>
      <c r="X88" s="3">
        <f>+E88+G88+I88+K88+M88+O88+Q88+S88+U88+W88</f>
        <v>14.869953131533656</v>
      </c>
    </row>
    <row r="89" spans="1:53" ht="15.5" x14ac:dyDescent="0.35">
      <c r="A89" s="5" t="s">
        <v>153</v>
      </c>
      <c r="C89">
        <v>18</v>
      </c>
      <c r="D89" s="16">
        <v>0.2</v>
      </c>
      <c r="E89" s="3">
        <f>+$D89*E$58</f>
        <v>2.0288957147760742</v>
      </c>
      <c r="F89" s="16">
        <v>0.2</v>
      </c>
      <c r="G89" s="3">
        <f>+$F89*G$58</f>
        <v>0.51308378755669737</v>
      </c>
      <c r="H89" s="16">
        <v>0.2</v>
      </c>
      <c r="I89" s="3">
        <f>+$H89*I$58</f>
        <v>4.7852457167045052E-2</v>
      </c>
      <c r="J89" s="16">
        <v>0.2</v>
      </c>
      <c r="K89" s="3">
        <f>+$J89*K$58</f>
        <v>0</v>
      </c>
      <c r="L89" s="16">
        <v>0.2</v>
      </c>
      <c r="M89" s="3">
        <f>+$L89*M$58</f>
        <v>6.471980150126927E-2</v>
      </c>
      <c r="N89" s="16">
        <v>0.2</v>
      </c>
      <c r="O89" s="3">
        <f>+$N89*O$58</f>
        <v>0.3892631124076068</v>
      </c>
      <c r="P89" s="16">
        <v>0.2</v>
      </c>
      <c r="Q89" s="3">
        <f>+$P89*Q$58</f>
        <v>0.61211969295457092</v>
      </c>
      <c r="R89" s="16">
        <v>0.2</v>
      </c>
      <c r="S89" s="3">
        <f>+$R89*S$58</f>
        <v>3.5311160438821633E-2</v>
      </c>
      <c r="T89" s="16">
        <v>0.2</v>
      </c>
      <c r="U89" s="3">
        <f>+$T89*U$58</f>
        <v>2.6405103088425492E-3</v>
      </c>
      <c r="V89" s="16">
        <v>0.2</v>
      </c>
      <c r="W89" s="3">
        <f>+$V89*W$58</f>
        <v>2.3602045772486625E-2</v>
      </c>
      <c r="X89" s="3">
        <f>+E89+G89+I89+K89+M89+O89+Q89+S89+U89+W89</f>
        <v>3.7174882828834139</v>
      </c>
    </row>
    <row r="90" spans="1:53" ht="15.5" x14ac:dyDescent="0.35">
      <c r="A90" s="5" t="s">
        <v>10</v>
      </c>
      <c r="D90" s="16">
        <f>SUM(D88:D89)</f>
        <v>1</v>
      </c>
      <c r="E90" s="30">
        <f>SUM(E88:E89)</f>
        <v>10.14447857388037</v>
      </c>
      <c r="F90" s="32">
        <f>SUM(F88:F89)</f>
        <v>1</v>
      </c>
      <c r="G90" s="30">
        <f t="shared" ref="G90:U90" si="65">SUM(G88:G89)</f>
        <v>2.5654189377834866</v>
      </c>
      <c r="H90" s="32">
        <f>SUM(H88:H89)</f>
        <v>1</v>
      </c>
      <c r="I90" s="30">
        <f t="shared" si="65"/>
        <v>0.23926228583522527</v>
      </c>
      <c r="J90" s="32">
        <f>SUM(J88:J89)</f>
        <v>1</v>
      </c>
      <c r="K90" s="30">
        <f t="shared" si="65"/>
        <v>0</v>
      </c>
      <c r="L90" s="32">
        <f>SUM(L88:L89)</f>
        <v>1</v>
      </c>
      <c r="M90" s="30">
        <f t="shared" si="65"/>
        <v>0.32359900750634635</v>
      </c>
      <c r="N90" s="32">
        <f>SUM(N88:N89)</f>
        <v>1</v>
      </c>
      <c r="O90" s="30">
        <f t="shared" si="65"/>
        <v>1.9463155620380341</v>
      </c>
      <c r="P90" s="32">
        <f>SUM(P88:P89)</f>
        <v>1</v>
      </c>
      <c r="Q90" s="30">
        <f t="shared" si="65"/>
        <v>3.0605984647728546</v>
      </c>
      <c r="R90" s="32">
        <f>SUM(R88:R89)</f>
        <v>1</v>
      </c>
      <c r="S90" s="30">
        <f t="shared" si="65"/>
        <v>0.17655580219410816</v>
      </c>
      <c r="T90" s="32">
        <f>SUM(T88:T89)</f>
        <v>1</v>
      </c>
      <c r="U90" s="30">
        <f t="shared" si="65"/>
        <v>1.3202551544212746E-2</v>
      </c>
      <c r="V90" s="32">
        <f>SUM(V88:V89)</f>
        <v>1</v>
      </c>
      <c r="W90" s="30">
        <f t="shared" ref="W90" si="66">SUM(W88:W89)</f>
        <v>0.11801022886243312</v>
      </c>
      <c r="X90" s="3">
        <f>+E90+G90+I90+K90+M90+O90+Q90+S90+U90+W90</f>
        <v>18.587441414417075</v>
      </c>
      <c r="AC90" s="4" t="s">
        <v>0</v>
      </c>
      <c r="AD90" s="4" t="s">
        <v>1</v>
      </c>
      <c r="AE90" s="4" t="s">
        <v>2</v>
      </c>
      <c r="AF90" s="4" t="s">
        <v>3</v>
      </c>
      <c r="AG90" s="4" t="s">
        <v>4</v>
      </c>
      <c r="AH90" s="4" t="s">
        <v>5</v>
      </c>
      <c r="AI90" s="4" t="s">
        <v>6</v>
      </c>
      <c r="AJ90" s="4" t="s">
        <v>79</v>
      </c>
      <c r="AK90" s="4" t="s">
        <v>81</v>
      </c>
      <c r="AL90" s="4" t="s">
        <v>9</v>
      </c>
      <c r="AM90" t="s">
        <v>126</v>
      </c>
    </row>
    <row r="91" spans="1:53" ht="15.5" x14ac:dyDescent="0.35">
      <c r="A91" s="4" t="s">
        <v>154</v>
      </c>
      <c r="AB91" t="s">
        <v>155</v>
      </c>
      <c r="AC91" s="3">
        <f>+E61</f>
        <v>5062.0948083663043</v>
      </c>
      <c r="AD91" s="3">
        <f>+G61</f>
        <v>1280.1440499539594</v>
      </c>
      <c r="AE91" s="3">
        <f>+I61</f>
        <v>119.39188063177741</v>
      </c>
      <c r="AF91" s="3">
        <f>+K61</f>
        <v>0</v>
      </c>
      <c r="AG91" s="3">
        <f>+M61</f>
        <v>161.47590474566684</v>
      </c>
      <c r="AH91" s="3">
        <f>+O61</f>
        <v>971.21146545697889</v>
      </c>
      <c r="AI91" s="3">
        <f>+Q61</f>
        <v>1527.2386339216544</v>
      </c>
      <c r="AJ91" s="3">
        <f>+S61</f>
        <v>88.101345294859954</v>
      </c>
      <c r="AK91" s="3">
        <f>+U61</f>
        <v>6.5880732205621593</v>
      </c>
      <c r="AL91" s="3">
        <f>+W61</f>
        <v>58.887104202354131</v>
      </c>
      <c r="AM91" s="3">
        <f>SUM(AC91:AL91)</f>
        <v>9275.1332657941166</v>
      </c>
      <c r="AP91" s="4" t="s">
        <v>0</v>
      </c>
      <c r="AQ91" s="4" t="s">
        <v>1</v>
      </c>
      <c r="AR91" s="4" t="s">
        <v>2</v>
      </c>
      <c r="AS91" s="4" t="s">
        <v>3</v>
      </c>
      <c r="AT91" s="4" t="s">
        <v>4</v>
      </c>
      <c r="AU91" s="4" t="s">
        <v>5</v>
      </c>
      <c r="AV91" s="4" t="s">
        <v>6</v>
      </c>
      <c r="AW91" s="4" t="s">
        <v>7</v>
      </c>
      <c r="AX91" s="4" t="s">
        <v>8</v>
      </c>
      <c r="AY91" s="4" t="s">
        <v>9</v>
      </c>
      <c r="AZ91" s="4" t="s">
        <v>10</v>
      </c>
    </row>
    <row r="92" spans="1:53" ht="15.5" x14ac:dyDescent="0.35">
      <c r="A92" s="5" t="s">
        <v>156</v>
      </c>
      <c r="B92" t="s">
        <v>143</v>
      </c>
      <c r="C92">
        <v>25</v>
      </c>
      <c r="D92" s="16">
        <v>0.1</v>
      </c>
      <c r="E92" s="3">
        <f t="shared" ref="E92:E97" si="67">+$D92*E$61</f>
        <v>506.20948083663046</v>
      </c>
      <c r="F92" s="16">
        <v>0.1</v>
      </c>
      <c r="G92" s="3">
        <f>+$F92*G$61</f>
        <v>128.01440499539595</v>
      </c>
      <c r="H92" s="16">
        <v>0</v>
      </c>
      <c r="I92" s="3">
        <f t="shared" ref="I92:I97" si="68">+$H92*I$61</f>
        <v>0</v>
      </c>
      <c r="J92" s="16">
        <v>0</v>
      </c>
      <c r="K92" s="3">
        <f>+$J92*K$61</f>
        <v>0</v>
      </c>
      <c r="L92" s="16">
        <v>0.1</v>
      </c>
      <c r="M92" s="3">
        <f>+$L92*M$61</f>
        <v>16.147590474566684</v>
      </c>
      <c r="N92" s="16">
        <v>0</v>
      </c>
      <c r="O92" s="3">
        <f>+$N92*O$61</f>
        <v>0</v>
      </c>
      <c r="P92" s="16">
        <v>0</v>
      </c>
      <c r="Q92" s="3">
        <f>+$P92*Q$61</f>
        <v>0</v>
      </c>
      <c r="R92" s="16">
        <v>0</v>
      </c>
      <c r="S92" s="3">
        <f>+$R92*S$61</f>
        <v>0</v>
      </c>
      <c r="T92" s="16">
        <v>0</v>
      </c>
      <c r="U92" s="3">
        <f>+$T92*U$61</f>
        <v>0</v>
      </c>
      <c r="V92" s="16">
        <v>0</v>
      </c>
      <c r="W92" s="3">
        <f>+$V92*W$61</f>
        <v>0</v>
      </c>
      <c r="X92" s="3">
        <f t="shared" ref="X92:X98" si="69">+E92+G92+I92+K92+M92+O92+Q92+S92+U92+W92</f>
        <v>650.37147630659308</v>
      </c>
      <c r="AB92" s="5" t="s">
        <v>156</v>
      </c>
      <c r="AC92" s="16">
        <f>+D92</f>
        <v>0.1</v>
      </c>
      <c r="AD92" s="16">
        <f>+F92</f>
        <v>0.1</v>
      </c>
      <c r="AE92" s="16">
        <f>+H92</f>
        <v>0</v>
      </c>
      <c r="AF92" s="16">
        <f>+J92</f>
        <v>0</v>
      </c>
      <c r="AG92" s="16">
        <f>+L92</f>
        <v>0.1</v>
      </c>
      <c r="AH92" s="16">
        <f>+N92</f>
        <v>0</v>
      </c>
      <c r="AI92" s="16">
        <f>+P92</f>
        <v>0</v>
      </c>
      <c r="AJ92" s="16">
        <f>+R92</f>
        <v>0</v>
      </c>
      <c r="AK92" s="16">
        <f>+T92</f>
        <v>0</v>
      </c>
      <c r="AL92" s="16">
        <f t="shared" ref="AL92:AL98" si="70">+V92</f>
        <v>0</v>
      </c>
      <c r="AM92" s="3"/>
      <c r="AO92" s="5" t="s">
        <v>156</v>
      </c>
      <c r="AP92" s="3">
        <f>+E92</f>
        <v>506.20948083663046</v>
      </c>
      <c r="AQ92" s="3">
        <f>+G92</f>
        <v>128.01440499539595</v>
      </c>
      <c r="AR92" s="3">
        <f>+I92</f>
        <v>0</v>
      </c>
      <c r="AS92" s="3">
        <f>+K92</f>
        <v>0</v>
      </c>
      <c r="AT92" s="3">
        <f>+M92</f>
        <v>16.147590474566684</v>
      </c>
      <c r="AU92" s="3">
        <f>+O92</f>
        <v>0</v>
      </c>
      <c r="AV92" s="3">
        <f>+Q92</f>
        <v>0</v>
      </c>
      <c r="AW92" s="3">
        <f>+S92</f>
        <v>0</v>
      </c>
      <c r="AX92" s="3">
        <f>+U92</f>
        <v>0</v>
      </c>
      <c r="AY92" s="3">
        <f>+W92</f>
        <v>0</v>
      </c>
      <c r="AZ92" s="3">
        <f>SUM(AP92:AY92)</f>
        <v>650.37147630659308</v>
      </c>
    </row>
    <row r="93" spans="1:53" ht="15.5" x14ac:dyDescent="0.35">
      <c r="A93" s="5" t="s">
        <v>157</v>
      </c>
      <c r="B93" t="s">
        <v>140</v>
      </c>
      <c r="C93">
        <v>25</v>
      </c>
      <c r="D93" s="16">
        <v>0.1</v>
      </c>
      <c r="E93" s="3">
        <f t="shared" si="67"/>
        <v>506.20948083663046</v>
      </c>
      <c r="F93" s="16">
        <v>0.1</v>
      </c>
      <c r="G93" s="3">
        <f t="shared" ref="G93:G97" si="71">+$F93*G$61</f>
        <v>128.01440499539595</v>
      </c>
      <c r="H93" s="16">
        <v>0.05</v>
      </c>
      <c r="I93" s="3">
        <f t="shared" si="68"/>
        <v>5.9695940315888709</v>
      </c>
      <c r="J93" s="16">
        <v>0.05</v>
      </c>
      <c r="K93" s="3">
        <f>+$J93*K$61</f>
        <v>0</v>
      </c>
      <c r="L93" s="16">
        <v>0.1</v>
      </c>
      <c r="M93" s="3">
        <f t="shared" ref="M93:M97" si="72">+$L93*M$61</f>
        <v>16.147590474566684</v>
      </c>
      <c r="N93" s="16">
        <v>0.1</v>
      </c>
      <c r="O93" s="3">
        <f t="shared" ref="O93:O97" si="73">+$N93*O$61</f>
        <v>97.121146545697897</v>
      </c>
      <c r="P93" s="16">
        <v>0.1</v>
      </c>
      <c r="Q93" s="3">
        <f t="shared" ref="Q93:Q97" si="74">+$P93*Q$61</f>
        <v>152.72386339216544</v>
      </c>
      <c r="R93" s="16">
        <v>0.1</v>
      </c>
      <c r="S93" s="3">
        <f t="shared" ref="S93:S97" si="75">+$R93*S$61</f>
        <v>8.8101345294859961</v>
      </c>
      <c r="T93" s="16">
        <v>0.1</v>
      </c>
      <c r="U93" s="3">
        <f t="shared" ref="U93:U97" si="76">+$T93*U$61</f>
        <v>0.65880732205621595</v>
      </c>
      <c r="V93" s="16">
        <v>0.1</v>
      </c>
      <c r="W93" s="3">
        <f t="shared" ref="W93:W97" si="77">+$V93*W$61</f>
        <v>5.8887104202354132</v>
      </c>
      <c r="X93" s="3">
        <f t="shared" si="69"/>
        <v>921.54373254782286</v>
      </c>
      <c r="AB93" s="5" t="s">
        <v>157</v>
      </c>
      <c r="AC93" s="16">
        <f t="shared" ref="AC93:AC97" si="78">+D93</f>
        <v>0.1</v>
      </c>
      <c r="AD93" s="16">
        <f t="shared" ref="AD93:AD97" si="79">+F93</f>
        <v>0.1</v>
      </c>
      <c r="AE93" s="16">
        <f t="shared" ref="AE93:AE97" si="80">+H93</f>
        <v>0.05</v>
      </c>
      <c r="AF93" s="16">
        <f t="shared" ref="AF93:AF97" si="81">+J93</f>
        <v>0.05</v>
      </c>
      <c r="AG93" s="16">
        <f t="shared" ref="AG93:AG97" si="82">+L93</f>
        <v>0.1</v>
      </c>
      <c r="AH93" s="16">
        <f t="shared" ref="AH93:AH97" si="83">+N93</f>
        <v>0.1</v>
      </c>
      <c r="AI93" s="16">
        <f t="shared" ref="AI93:AI97" si="84">+P93</f>
        <v>0.1</v>
      </c>
      <c r="AJ93" s="16">
        <f t="shared" ref="AJ93:AJ98" si="85">+R93</f>
        <v>0.1</v>
      </c>
      <c r="AK93" s="16">
        <f t="shared" ref="AK93:AK98" si="86">+T93</f>
        <v>0.1</v>
      </c>
      <c r="AL93" s="16">
        <f t="shared" si="70"/>
        <v>0.1</v>
      </c>
      <c r="AO93" s="5" t="s">
        <v>157</v>
      </c>
      <c r="AP93" s="3">
        <f t="shared" ref="AP93:AP97" si="87">+E93</f>
        <v>506.20948083663046</v>
      </c>
      <c r="AQ93" s="3">
        <f t="shared" ref="AQ93:AQ98" si="88">+G93</f>
        <v>128.01440499539595</v>
      </c>
      <c r="AR93" s="3">
        <f t="shared" ref="AR93:AR98" si="89">+I93</f>
        <v>5.9695940315888709</v>
      </c>
      <c r="AS93" s="3">
        <f t="shared" ref="AS93:AS98" si="90">+K93</f>
        <v>0</v>
      </c>
      <c r="AT93" s="3">
        <f t="shared" ref="AT93:AT98" si="91">+M93</f>
        <v>16.147590474566684</v>
      </c>
      <c r="AU93" s="3">
        <f t="shared" ref="AU93:AU98" si="92">+O93</f>
        <v>97.121146545697897</v>
      </c>
      <c r="AV93" s="3">
        <f t="shared" ref="AV93:AV98" si="93">+Q93</f>
        <v>152.72386339216544</v>
      </c>
      <c r="AW93" s="3">
        <f t="shared" ref="AW93:AW98" si="94">+S93</f>
        <v>8.8101345294859961</v>
      </c>
      <c r="AX93" s="3">
        <f t="shared" ref="AX93:AX98" si="95">+U93</f>
        <v>0.65880732205621595</v>
      </c>
      <c r="AY93" s="3">
        <f t="shared" ref="AY93:AY98" si="96">+W93</f>
        <v>5.8887104202354132</v>
      </c>
      <c r="AZ93" s="3">
        <f t="shared" ref="AZ93:AZ97" si="97">SUM(AP93:AY93)</f>
        <v>921.54373254782286</v>
      </c>
    </row>
    <row r="94" spans="1:53" ht="15.5" x14ac:dyDescent="0.35">
      <c r="A94" s="5" t="s">
        <v>158</v>
      </c>
      <c r="B94" t="s">
        <v>143</v>
      </c>
      <c r="C94">
        <v>25</v>
      </c>
      <c r="D94" s="16">
        <v>0.15</v>
      </c>
      <c r="E94" s="3">
        <f t="shared" si="67"/>
        <v>759.31422125494566</v>
      </c>
      <c r="F94" s="16">
        <v>0.15</v>
      </c>
      <c r="G94" s="3">
        <f t="shared" si="71"/>
        <v>192.02160749309391</v>
      </c>
      <c r="H94" s="16">
        <v>0</v>
      </c>
      <c r="I94" s="3">
        <f t="shared" si="68"/>
        <v>0</v>
      </c>
      <c r="J94" s="16">
        <v>0</v>
      </c>
      <c r="K94" s="3">
        <f t="shared" ref="K94:K97" si="98">+$J94*K$61</f>
        <v>0</v>
      </c>
      <c r="L94" s="16">
        <v>0.15</v>
      </c>
      <c r="M94" s="3">
        <f t="shared" si="72"/>
        <v>24.221385711850026</v>
      </c>
      <c r="N94" s="16">
        <v>0.3</v>
      </c>
      <c r="O94" s="3">
        <f t="shared" si="73"/>
        <v>291.36343963709368</v>
      </c>
      <c r="P94" s="16">
        <v>0.3</v>
      </c>
      <c r="Q94" s="3">
        <f t="shared" si="74"/>
        <v>458.1715901764963</v>
      </c>
      <c r="R94" s="16">
        <v>0.3</v>
      </c>
      <c r="S94" s="3">
        <f t="shared" si="75"/>
        <v>26.430403588457985</v>
      </c>
      <c r="T94" s="16">
        <v>0.3</v>
      </c>
      <c r="U94" s="3">
        <f t="shared" si="76"/>
        <v>1.9764219661686477</v>
      </c>
      <c r="V94" s="16">
        <v>0.3</v>
      </c>
      <c r="W94" s="3">
        <f t="shared" si="77"/>
        <v>17.666131260706237</v>
      </c>
      <c r="X94" s="3">
        <f t="shared" si="69"/>
        <v>1771.1652010888122</v>
      </c>
      <c r="AB94" s="5" t="s">
        <v>158</v>
      </c>
      <c r="AC94" s="16">
        <f t="shared" si="78"/>
        <v>0.15</v>
      </c>
      <c r="AD94" s="16">
        <f t="shared" si="79"/>
        <v>0.15</v>
      </c>
      <c r="AE94" s="16">
        <f t="shared" si="80"/>
        <v>0</v>
      </c>
      <c r="AF94" s="16">
        <f t="shared" si="81"/>
        <v>0</v>
      </c>
      <c r="AG94" s="16">
        <f t="shared" si="82"/>
        <v>0.15</v>
      </c>
      <c r="AH94" s="16">
        <f t="shared" si="83"/>
        <v>0.3</v>
      </c>
      <c r="AI94" s="16">
        <f t="shared" si="84"/>
        <v>0.3</v>
      </c>
      <c r="AJ94" s="16">
        <f t="shared" si="85"/>
        <v>0.3</v>
      </c>
      <c r="AK94" s="16">
        <f t="shared" si="86"/>
        <v>0.3</v>
      </c>
      <c r="AL94" s="16">
        <f t="shared" si="70"/>
        <v>0.3</v>
      </c>
      <c r="AO94" s="5" t="s">
        <v>158</v>
      </c>
      <c r="AP94" s="3">
        <f t="shared" si="87"/>
        <v>759.31422125494566</v>
      </c>
      <c r="AQ94" s="3">
        <f t="shared" si="88"/>
        <v>192.02160749309391</v>
      </c>
      <c r="AR94" s="3">
        <f t="shared" si="89"/>
        <v>0</v>
      </c>
      <c r="AS94" s="3">
        <f t="shared" si="90"/>
        <v>0</v>
      </c>
      <c r="AT94" s="3">
        <f t="shared" si="91"/>
        <v>24.221385711850026</v>
      </c>
      <c r="AU94" s="3">
        <f t="shared" si="92"/>
        <v>291.36343963709368</v>
      </c>
      <c r="AV94" s="3">
        <f t="shared" si="93"/>
        <v>458.1715901764963</v>
      </c>
      <c r="AW94" s="3">
        <f t="shared" si="94"/>
        <v>26.430403588457985</v>
      </c>
      <c r="AX94" s="3">
        <f t="shared" si="95"/>
        <v>1.9764219661686477</v>
      </c>
      <c r="AY94" s="3">
        <f t="shared" si="96"/>
        <v>17.666131260706237</v>
      </c>
      <c r="AZ94" s="3">
        <f t="shared" si="97"/>
        <v>1771.1652010888122</v>
      </c>
    </row>
    <row r="95" spans="1:53" ht="15.5" x14ac:dyDescent="0.35">
      <c r="A95" s="5" t="s">
        <v>159</v>
      </c>
      <c r="B95" t="s">
        <v>143</v>
      </c>
      <c r="C95">
        <v>25</v>
      </c>
      <c r="D95" s="16">
        <v>0.1</v>
      </c>
      <c r="E95" s="3">
        <f t="shared" si="67"/>
        <v>506.20948083663046</v>
      </c>
      <c r="F95" s="16">
        <v>0.05</v>
      </c>
      <c r="G95" s="3">
        <f t="shared" si="71"/>
        <v>64.007202497697975</v>
      </c>
      <c r="H95" s="16">
        <v>0</v>
      </c>
      <c r="I95" s="3">
        <f t="shared" si="68"/>
        <v>0</v>
      </c>
      <c r="J95" s="16">
        <v>0</v>
      </c>
      <c r="K95" s="3">
        <f t="shared" si="98"/>
        <v>0</v>
      </c>
      <c r="L95" s="16">
        <v>0</v>
      </c>
      <c r="M95" s="3">
        <f t="shared" si="72"/>
        <v>0</v>
      </c>
      <c r="N95" s="16">
        <v>0.02</v>
      </c>
      <c r="O95" s="3">
        <f t="shared" si="73"/>
        <v>19.424229309139577</v>
      </c>
      <c r="P95" s="16">
        <v>0.02</v>
      </c>
      <c r="Q95" s="3">
        <f t="shared" si="74"/>
        <v>30.544772678433088</v>
      </c>
      <c r="R95" s="16">
        <v>0.05</v>
      </c>
      <c r="S95" s="3">
        <f t="shared" si="75"/>
        <v>4.405067264742998</v>
      </c>
      <c r="T95" s="16">
        <v>0.05</v>
      </c>
      <c r="U95" s="3">
        <f t="shared" si="76"/>
        <v>0.32940366102810797</v>
      </c>
      <c r="V95" s="16">
        <v>0.05</v>
      </c>
      <c r="W95" s="3">
        <f t="shared" si="77"/>
        <v>2.9443552101177066</v>
      </c>
      <c r="X95" s="3">
        <f t="shared" si="69"/>
        <v>627.86451145778994</v>
      </c>
      <c r="AB95" s="5" t="s">
        <v>159</v>
      </c>
      <c r="AC95" s="16">
        <f t="shared" si="78"/>
        <v>0.1</v>
      </c>
      <c r="AD95" s="16">
        <f t="shared" si="79"/>
        <v>0.05</v>
      </c>
      <c r="AE95" s="16">
        <f t="shared" si="80"/>
        <v>0</v>
      </c>
      <c r="AF95" s="16">
        <f t="shared" si="81"/>
        <v>0</v>
      </c>
      <c r="AG95" s="16">
        <f t="shared" si="82"/>
        <v>0</v>
      </c>
      <c r="AH95" s="16">
        <f t="shared" si="83"/>
        <v>0.02</v>
      </c>
      <c r="AI95" s="16">
        <f t="shared" si="84"/>
        <v>0.02</v>
      </c>
      <c r="AJ95" s="16">
        <f t="shared" si="85"/>
        <v>0.05</v>
      </c>
      <c r="AK95" s="16">
        <f t="shared" si="86"/>
        <v>0.05</v>
      </c>
      <c r="AL95" s="16">
        <f t="shared" si="70"/>
        <v>0.05</v>
      </c>
      <c r="AO95" s="5" t="s">
        <v>159</v>
      </c>
      <c r="AP95" s="3">
        <f t="shared" si="87"/>
        <v>506.20948083663046</v>
      </c>
      <c r="AQ95" s="3">
        <f t="shared" si="88"/>
        <v>64.007202497697975</v>
      </c>
      <c r="AR95" s="3">
        <f t="shared" si="89"/>
        <v>0</v>
      </c>
      <c r="AS95" s="3">
        <f t="shared" si="90"/>
        <v>0</v>
      </c>
      <c r="AT95" s="3">
        <f t="shared" si="91"/>
        <v>0</v>
      </c>
      <c r="AU95" s="3">
        <f t="shared" si="92"/>
        <v>19.424229309139577</v>
      </c>
      <c r="AV95" s="3">
        <f t="shared" si="93"/>
        <v>30.544772678433088</v>
      </c>
      <c r="AW95" s="3">
        <f t="shared" si="94"/>
        <v>4.405067264742998</v>
      </c>
      <c r="AX95" s="3">
        <f t="shared" si="95"/>
        <v>0.32940366102810797</v>
      </c>
      <c r="AY95" s="3">
        <f t="shared" si="96"/>
        <v>2.9443552101177066</v>
      </c>
      <c r="AZ95" s="3">
        <f t="shared" si="97"/>
        <v>627.86451145778994</v>
      </c>
    </row>
    <row r="96" spans="1:53" ht="15.5" x14ac:dyDescent="0.35">
      <c r="A96" s="5" t="s">
        <v>148</v>
      </c>
      <c r="B96" t="s">
        <v>146</v>
      </c>
      <c r="C96">
        <v>35</v>
      </c>
      <c r="D96" s="16">
        <v>0.1</v>
      </c>
      <c r="E96" s="3">
        <f t="shared" si="67"/>
        <v>506.20948083663046</v>
      </c>
      <c r="F96" s="16">
        <v>0.1</v>
      </c>
      <c r="G96" s="3">
        <f t="shared" si="71"/>
        <v>128.01440499539595</v>
      </c>
      <c r="H96" s="16">
        <v>0.4</v>
      </c>
      <c r="I96" s="3">
        <f t="shared" si="68"/>
        <v>47.756752252710967</v>
      </c>
      <c r="J96" s="16">
        <v>0.2</v>
      </c>
      <c r="K96" s="3">
        <f t="shared" si="98"/>
        <v>0</v>
      </c>
      <c r="L96" s="16">
        <v>0</v>
      </c>
      <c r="M96" s="3">
        <f t="shared" si="72"/>
        <v>0</v>
      </c>
      <c r="N96" s="16">
        <v>0.2</v>
      </c>
      <c r="O96" s="3">
        <f t="shared" si="73"/>
        <v>194.24229309139579</v>
      </c>
      <c r="P96" s="16">
        <v>0.1</v>
      </c>
      <c r="Q96" s="3">
        <f t="shared" si="74"/>
        <v>152.72386339216544</v>
      </c>
      <c r="R96" s="16">
        <v>0</v>
      </c>
      <c r="S96" s="3">
        <f t="shared" si="75"/>
        <v>0</v>
      </c>
      <c r="T96" s="16">
        <v>0</v>
      </c>
      <c r="U96" s="3">
        <f t="shared" si="76"/>
        <v>0</v>
      </c>
      <c r="V96" s="16">
        <v>0</v>
      </c>
      <c r="W96" s="3">
        <f t="shared" si="77"/>
        <v>0</v>
      </c>
      <c r="X96" s="3">
        <f t="shared" si="69"/>
        <v>1028.9467945682986</v>
      </c>
      <c r="AB96" s="5" t="s">
        <v>148</v>
      </c>
      <c r="AC96" s="16">
        <f t="shared" si="78"/>
        <v>0.1</v>
      </c>
      <c r="AD96" s="16">
        <f t="shared" si="79"/>
        <v>0.1</v>
      </c>
      <c r="AE96" s="16">
        <f t="shared" si="80"/>
        <v>0.4</v>
      </c>
      <c r="AF96" s="16">
        <v>0.3</v>
      </c>
      <c r="AG96" s="16">
        <f t="shared" si="82"/>
        <v>0</v>
      </c>
      <c r="AH96" s="16">
        <f t="shared" si="83"/>
        <v>0.2</v>
      </c>
      <c r="AI96" s="16">
        <f t="shared" si="84"/>
        <v>0.1</v>
      </c>
      <c r="AJ96" s="16">
        <f t="shared" si="85"/>
        <v>0</v>
      </c>
      <c r="AK96" s="16">
        <f t="shared" si="86"/>
        <v>0</v>
      </c>
      <c r="AL96" s="16">
        <f t="shared" si="70"/>
        <v>0</v>
      </c>
      <c r="AO96" s="5" t="s">
        <v>148</v>
      </c>
      <c r="AP96" s="3">
        <f t="shared" si="87"/>
        <v>506.20948083663046</v>
      </c>
      <c r="AQ96" s="3">
        <f t="shared" si="88"/>
        <v>128.01440499539595</v>
      </c>
      <c r="AR96" s="3">
        <f t="shared" si="89"/>
        <v>47.756752252710967</v>
      </c>
      <c r="AS96" s="3">
        <f t="shared" si="90"/>
        <v>0</v>
      </c>
      <c r="AT96" s="3">
        <f t="shared" si="91"/>
        <v>0</v>
      </c>
      <c r="AU96" s="3">
        <f t="shared" si="92"/>
        <v>194.24229309139579</v>
      </c>
      <c r="AV96" s="3">
        <f t="shared" si="93"/>
        <v>152.72386339216544</v>
      </c>
      <c r="AW96" s="3">
        <f t="shared" si="94"/>
        <v>0</v>
      </c>
      <c r="AX96" s="3">
        <f t="shared" si="95"/>
        <v>0</v>
      </c>
      <c r="AY96" s="3">
        <f t="shared" si="96"/>
        <v>0</v>
      </c>
      <c r="AZ96" s="3">
        <f t="shared" si="97"/>
        <v>1028.9467945682986</v>
      </c>
    </row>
    <row r="97" spans="1:53" ht="15.5" x14ac:dyDescent="0.35">
      <c r="A97" s="5" t="s">
        <v>149</v>
      </c>
      <c r="B97" t="s">
        <v>143</v>
      </c>
      <c r="C97">
        <v>25</v>
      </c>
      <c r="D97" s="16">
        <v>0.45</v>
      </c>
      <c r="E97" s="3">
        <f t="shared" si="67"/>
        <v>2277.9426637648371</v>
      </c>
      <c r="F97" s="16">
        <v>0.5</v>
      </c>
      <c r="G97" s="3">
        <f t="shared" si="71"/>
        <v>640.07202497697972</v>
      </c>
      <c r="H97" s="16">
        <v>0.55000000000000004</v>
      </c>
      <c r="I97" s="3">
        <f t="shared" si="68"/>
        <v>65.665534347477575</v>
      </c>
      <c r="J97" s="16">
        <v>0.75</v>
      </c>
      <c r="K97" s="3">
        <f t="shared" si="98"/>
        <v>0</v>
      </c>
      <c r="L97" s="16">
        <v>0.65</v>
      </c>
      <c r="M97" s="3">
        <f t="shared" si="72"/>
        <v>104.95933808468345</v>
      </c>
      <c r="N97" s="16">
        <v>0.38</v>
      </c>
      <c r="O97" s="3">
        <f t="shared" si="73"/>
        <v>369.06035687365198</v>
      </c>
      <c r="P97" s="16">
        <v>0.48</v>
      </c>
      <c r="Q97" s="3">
        <f t="shared" si="74"/>
        <v>733.07454428239407</v>
      </c>
      <c r="R97" s="16">
        <v>0.55000000000000004</v>
      </c>
      <c r="S97" s="3">
        <f t="shared" si="75"/>
        <v>48.45573991217298</v>
      </c>
      <c r="T97" s="16">
        <v>0.55000000000000004</v>
      </c>
      <c r="U97" s="3">
        <f t="shared" si="76"/>
        <v>3.623440271309188</v>
      </c>
      <c r="V97" s="16">
        <v>0.55000000000000004</v>
      </c>
      <c r="W97" s="3">
        <f t="shared" si="77"/>
        <v>32.387907311294775</v>
      </c>
      <c r="X97" s="3">
        <f t="shared" si="69"/>
        <v>4275.241549824801</v>
      </c>
      <c r="AB97" s="5" t="s">
        <v>149</v>
      </c>
      <c r="AC97" s="16">
        <f t="shared" si="78"/>
        <v>0.45</v>
      </c>
      <c r="AD97" s="16">
        <f t="shared" si="79"/>
        <v>0.5</v>
      </c>
      <c r="AE97" s="16">
        <f t="shared" si="80"/>
        <v>0.55000000000000004</v>
      </c>
      <c r="AF97" s="16">
        <f t="shared" si="81"/>
        <v>0.75</v>
      </c>
      <c r="AG97" s="16">
        <f t="shared" si="82"/>
        <v>0.65</v>
      </c>
      <c r="AH97" s="16">
        <f t="shared" si="83"/>
        <v>0.38</v>
      </c>
      <c r="AI97" s="16">
        <f t="shared" si="84"/>
        <v>0.48</v>
      </c>
      <c r="AJ97" s="16">
        <f t="shared" si="85"/>
        <v>0.55000000000000004</v>
      </c>
      <c r="AK97" s="16">
        <f t="shared" si="86"/>
        <v>0.55000000000000004</v>
      </c>
      <c r="AL97" s="16">
        <f t="shared" si="70"/>
        <v>0.55000000000000004</v>
      </c>
      <c r="AO97" s="5" t="s">
        <v>149</v>
      </c>
      <c r="AP97" s="3">
        <f t="shared" si="87"/>
        <v>2277.9426637648371</v>
      </c>
      <c r="AQ97" s="3">
        <f t="shared" si="88"/>
        <v>640.07202497697972</v>
      </c>
      <c r="AR97" s="3">
        <f t="shared" si="89"/>
        <v>65.665534347477575</v>
      </c>
      <c r="AS97" s="3">
        <f t="shared" si="90"/>
        <v>0</v>
      </c>
      <c r="AT97" s="3">
        <f t="shared" si="91"/>
        <v>104.95933808468345</v>
      </c>
      <c r="AU97" s="3">
        <f t="shared" si="92"/>
        <v>369.06035687365198</v>
      </c>
      <c r="AV97" s="3">
        <f t="shared" si="93"/>
        <v>733.07454428239407</v>
      </c>
      <c r="AW97" s="3">
        <f t="shared" si="94"/>
        <v>48.45573991217298</v>
      </c>
      <c r="AX97" s="3">
        <f t="shared" si="95"/>
        <v>3.623440271309188</v>
      </c>
      <c r="AY97" s="3">
        <f t="shared" si="96"/>
        <v>32.387907311294775</v>
      </c>
      <c r="AZ97" s="3">
        <f t="shared" si="97"/>
        <v>4275.241549824801</v>
      </c>
    </row>
    <row r="98" spans="1:53" ht="15.5" x14ac:dyDescent="0.35">
      <c r="A98" s="5" t="s">
        <v>10</v>
      </c>
      <c r="D98" s="16">
        <f>SUM(D92:D97)</f>
        <v>1</v>
      </c>
      <c r="E98" s="30">
        <f t="shared" ref="E98:U98" si="99">SUM(E92:E97)</f>
        <v>5062.0948083663043</v>
      </c>
      <c r="F98" s="16">
        <f>SUM(F92:F97)</f>
        <v>1</v>
      </c>
      <c r="G98" s="30">
        <f t="shared" si="99"/>
        <v>1280.1440499539594</v>
      </c>
      <c r="H98" s="16">
        <f>SUM(H92:H97)</f>
        <v>1</v>
      </c>
      <c r="I98" s="30">
        <f t="shared" si="99"/>
        <v>119.39188063177741</v>
      </c>
      <c r="J98" s="16">
        <f>SUM(J92:J97)</f>
        <v>1</v>
      </c>
      <c r="K98" s="30">
        <f t="shared" si="99"/>
        <v>0</v>
      </c>
      <c r="L98" s="16">
        <f>SUM(L92:L97)</f>
        <v>1</v>
      </c>
      <c r="M98" s="30">
        <f t="shared" si="99"/>
        <v>161.47590474566684</v>
      </c>
      <c r="N98" s="16">
        <f>SUM(N92:N97)</f>
        <v>1</v>
      </c>
      <c r="O98" s="30">
        <f t="shared" si="99"/>
        <v>971.21146545697889</v>
      </c>
      <c r="P98" s="16">
        <f>SUM(P92:P97)</f>
        <v>1</v>
      </c>
      <c r="Q98" s="30">
        <f t="shared" si="99"/>
        <v>1527.2386339216544</v>
      </c>
      <c r="R98" s="16">
        <f>SUM(R92:R97)</f>
        <v>1</v>
      </c>
      <c r="S98" s="30">
        <f t="shared" si="99"/>
        <v>88.101345294859954</v>
      </c>
      <c r="T98" s="16">
        <f>SUM(T92:T97)</f>
        <v>1</v>
      </c>
      <c r="U98" s="30">
        <f t="shared" si="99"/>
        <v>6.5880732205621602</v>
      </c>
      <c r="V98" s="16">
        <f>SUM(V92:V97)</f>
        <v>1</v>
      </c>
      <c r="W98" s="30">
        <f t="shared" ref="W98" si="100">SUM(W92:W97)</f>
        <v>58.887104202354131</v>
      </c>
      <c r="X98" s="3">
        <f t="shared" si="69"/>
        <v>9275.1332657941166</v>
      </c>
      <c r="AB98" s="5" t="s">
        <v>10</v>
      </c>
      <c r="AC98" s="16">
        <f>+D98</f>
        <v>1</v>
      </c>
      <c r="AD98" s="16">
        <f>+F98</f>
        <v>1</v>
      </c>
      <c r="AE98" s="16">
        <v>1</v>
      </c>
      <c r="AF98" s="16">
        <f t="shared" ref="AF98" si="101">+H98</f>
        <v>1</v>
      </c>
      <c r="AG98" s="16">
        <f>+L98</f>
        <v>1</v>
      </c>
      <c r="AH98" s="16">
        <f>+N98</f>
        <v>1</v>
      </c>
      <c r="AI98" s="16">
        <f>+P98</f>
        <v>1</v>
      </c>
      <c r="AJ98" s="16">
        <f t="shared" si="85"/>
        <v>1</v>
      </c>
      <c r="AK98" s="16">
        <f t="shared" si="86"/>
        <v>1</v>
      </c>
      <c r="AL98" s="16">
        <f t="shared" si="70"/>
        <v>1</v>
      </c>
      <c r="AO98" s="5" t="s">
        <v>10</v>
      </c>
      <c r="AP98" s="3">
        <f>+E98</f>
        <v>5062.0948083663043</v>
      </c>
      <c r="AQ98" s="3">
        <f t="shared" si="88"/>
        <v>1280.1440499539594</v>
      </c>
      <c r="AR98" s="3">
        <f t="shared" si="89"/>
        <v>119.39188063177741</v>
      </c>
      <c r="AS98" s="3">
        <f t="shared" si="90"/>
        <v>0</v>
      </c>
      <c r="AT98" s="3">
        <f t="shared" si="91"/>
        <v>161.47590474566684</v>
      </c>
      <c r="AU98" s="3">
        <f t="shared" si="92"/>
        <v>971.21146545697889</v>
      </c>
      <c r="AV98" s="3">
        <f t="shared" si="93"/>
        <v>1527.2386339216544</v>
      </c>
      <c r="AW98" s="3">
        <f t="shared" si="94"/>
        <v>88.101345294859954</v>
      </c>
      <c r="AX98" s="3">
        <f t="shared" si="95"/>
        <v>6.5880732205621602</v>
      </c>
      <c r="AY98" s="3">
        <f t="shared" si="96"/>
        <v>58.887104202354131</v>
      </c>
      <c r="AZ98" s="3">
        <f>SUM(AP98:AY98)</f>
        <v>9275.1332657941166</v>
      </c>
    </row>
    <row r="99" spans="1:53" ht="15.5" x14ac:dyDescent="0.35">
      <c r="A99" s="4" t="s">
        <v>160</v>
      </c>
      <c r="D99" s="4" t="s">
        <v>72</v>
      </c>
      <c r="E99" s="4"/>
      <c r="F99" s="4" t="s">
        <v>73</v>
      </c>
      <c r="G99" s="4"/>
      <c r="H99" s="4" t="s">
        <v>80</v>
      </c>
      <c r="I99" s="4"/>
      <c r="J99" s="4" t="s">
        <v>75</v>
      </c>
      <c r="K99" s="4"/>
      <c r="L99" s="4" t="s">
        <v>76</v>
      </c>
      <c r="M99" s="4"/>
      <c r="N99" s="4" t="s">
        <v>77</v>
      </c>
      <c r="O99" s="4"/>
      <c r="P99" s="4" t="s">
        <v>78</v>
      </c>
      <c r="Q99" s="4"/>
      <c r="R99" s="4" t="s">
        <v>79</v>
      </c>
      <c r="S99" s="4"/>
      <c r="T99" s="4" t="s">
        <v>81</v>
      </c>
      <c r="U99" s="4"/>
      <c r="V99" s="4" t="s">
        <v>9</v>
      </c>
      <c r="X99" s="4" t="s">
        <v>126</v>
      </c>
      <c r="AC99" s="16"/>
      <c r="AD99" s="16"/>
      <c r="AE99" s="16"/>
      <c r="AF99" s="16"/>
      <c r="AG99" s="16"/>
      <c r="AH99" s="16"/>
      <c r="AI99" s="16"/>
      <c r="AJ99" s="16"/>
      <c r="AK99" s="16"/>
      <c r="AL99" s="16"/>
    </row>
    <row r="100" spans="1:53" ht="15.5" x14ac:dyDescent="0.35">
      <c r="A100" s="4" t="s">
        <v>161</v>
      </c>
      <c r="C100" s="8" t="s">
        <v>129</v>
      </c>
      <c r="D100" s="8" t="s">
        <v>130</v>
      </c>
      <c r="E100" s="4" t="s">
        <v>58</v>
      </c>
      <c r="F100" s="8" t="s">
        <v>130</v>
      </c>
      <c r="G100" s="4" t="s">
        <v>58</v>
      </c>
      <c r="H100" s="8" t="s">
        <v>130</v>
      </c>
      <c r="I100" s="4" t="s">
        <v>58</v>
      </c>
      <c r="J100" s="8" t="s">
        <v>130</v>
      </c>
      <c r="K100" s="4" t="s">
        <v>58</v>
      </c>
      <c r="L100" s="8" t="s">
        <v>130</v>
      </c>
      <c r="M100" s="4" t="s">
        <v>58</v>
      </c>
      <c r="N100" s="8" t="s">
        <v>130</v>
      </c>
      <c r="O100" s="4" t="s">
        <v>58</v>
      </c>
      <c r="P100" s="8" t="s">
        <v>130</v>
      </c>
      <c r="Q100" s="4" t="s">
        <v>58</v>
      </c>
      <c r="R100" s="8" t="s">
        <v>130</v>
      </c>
      <c r="S100" s="4" t="s">
        <v>58</v>
      </c>
      <c r="T100" s="8" t="s">
        <v>130</v>
      </c>
      <c r="U100" s="4" t="s">
        <v>58</v>
      </c>
      <c r="V100" s="8" t="s">
        <v>130</v>
      </c>
      <c r="W100" s="4" t="s">
        <v>58</v>
      </c>
      <c r="AB100" s="4" t="s">
        <v>161</v>
      </c>
      <c r="AC100" s="4" t="s">
        <v>0</v>
      </c>
      <c r="AD100" s="4" t="s">
        <v>1</v>
      </c>
      <c r="AE100" s="4" t="s">
        <v>2</v>
      </c>
      <c r="AF100" s="4" t="s">
        <v>3</v>
      </c>
      <c r="AG100" s="4" t="s">
        <v>4</v>
      </c>
      <c r="AH100" s="4" t="s">
        <v>5</v>
      </c>
      <c r="AI100" s="4" t="s">
        <v>6</v>
      </c>
      <c r="AJ100" s="4" t="s">
        <v>79</v>
      </c>
      <c r="AK100" s="4" t="s">
        <v>81</v>
      </c>
      <c r="AL100" s="4" t="s">
        <v>9</v>
      </c>
    </row>
    <row r="101" spans="1:53" ht="15.5" x14ac:dyDescent="0.35">
      <c r="A101" s="5" t="s">
        <v>152</v>
      </c>
      <c r="C101">
        <v>16</v>
      </c>
      <c r="D101" s="16">
        <v>0.8</v>
      </c>
      <c r="E101" s="3">
        <f>+D101*E$62</f>
        <v>3.6549206097621294</v>
      </c>
      <c r="F101" s="16">
        <v>0.8</v>
      </c>
      <c r="G101" s="3">
        <f>+F101*G$62</f>
        <v>1.1053343401157874</v>
      </c>
      <c r="H101" s="16">
        <v>0.8</v>
      </c>
      <c r="I101" s="3">
        <f>+H101*I$62</f>
        <v>0.14931547004139706</v>
      </c>
      <c r="J101" s="16">
        <v>0.8</v>
      </c>
      <c r="K101" s="3">
        <f>+J101*K$62</f>
        <v>1.6000000000000001E-3</v>
      </c>
      <c r="L101" s="16">
        <v>0.8</v>
      </c>
      <c r="M101" s="3">
        <f>+L101*M$62</f>
        <v>7.7153550768903637E-2</v>
      </c>
      <c r="N101" s="16">
        <v>0.8</v>
      </c>
      <c r="O101" s="3">
        <f>+N101*O$62</f>
        <v>0.91745851410682</v>
      </c>
      <c r="P101" s="16">
        <v>0.8</v>
      </c>
      <c r="Q101" s="3">
        <f>+P101*Q$62</f>
        <v>1.3658719862573632</v>
      </c>
      <c r="R101" s="16">
        <v>0.2</v>
      </c>
      <c r="S101" s="3">
        <f>+R101*S$62</f>
        <v>1.9601260381751685E-2</v>
      </c>
      <c r="T101" s="16">
        <v>0.8</v>
      </c>
      <c r="U101" s="3">
        <f>+T101*U$62</f>
        <v>2.3789762865108598E-3</v>
      </c>
      <c r="V101" s="16">
        <v>0.8</v>
      </c>
      <c r="W101" s="3">
        <f>+V101*W$62</f>
        <v>8.5049819565666318E-2</v>
      </c>
      <c r="X101" s="3">
        <f>+W101+U101+S101+Q101+O101+M101+K101+I101+G101+E101</f>
        <v>7.3786845272863291</v>
      </c>
      <c r="AB101" s="5" t="s">
        <v>152</v>
      </c>
      <c r="AC101" s="16">
        <f t="shared" ref="AC101:AC102" si="102">+D101</f>
        <v>0.8</v>
      </c>
      <c r="AD101" s="16">
        <f t="shared" ref="AD101:AD102" si="103">+F101</f>
        <v>0.8</v>
      </c>
      <c r="AE101" s="16">
        <f t="shared" ref="AE101:AE102" si="104">+H101</f>
        <v>0.8</v>
      </c>
      <c r="AF101" s="16">
        <f t="shared" ref="AF101:AF102" si="105">+J101</f>
        <v>0.8</v>
      </c>
      <c r="AG101" s="16">
        <f t="shared" ref="AG101:AG102" si="106">+L101</f>
        <v>0.8</v>
      </c>
      <c r="AH101" s="16">
        <f t="shared" ref="AH101:AH102" si="107">+N101</f>
        <v>0.8</v>
      </c>
      <c r="AI101" s="16">
        <f t="shared" ref="AI101:AI102" si="108">+P101</f>
        <v>0.8</v>
      </c>
      <c r="AJ101" s="16">
        <f t="shared" ref="AJ101:AJ103" si="109">+R101</f>
        <v>0.2</v>
      </c>
      <c r="AK101" s="16">
        <f t="shared" ref="AK101:AK103" si="110">+T101</f>
        <v>0.8</v>
      </c>
      <c r="AL101" s="16">
        <f t="shared" ref="AL101:AL103" si="111">+V101</f>
        <v>0.8</v>
      </c>
    </row>
    <row r="102" spans="1:53" ht="15.5" x14ac:dyDescent="0.35">
      <c r="A102" s="5" t="s">
        <v>153</v>
      </c>
      <c r="C102">
        <v>18</v>
      </c>
      <c r="D102" s="16">
        <v>0.2</v>
      </c>
      <c r="E102" s="3">
        <f>+D102*E$62</f>
        <v>0.91373015244053235</v>
      </c>
      <c r="F102" s="16">
        <v>0.2</v>
      </c>
      <c r="G102" s="3">
        <f>+F102*G$62</f>
        <v>0.27633358502894684</v>
      </c>
      <c r="H102" s="16">
        <v>0.2</v>
      </c>
      <c r="I102" s="3">
        <f>+H102*I$62</f>
        <v>3.7328867510349265E-2</v>
      </c>
      <c r="J102" s="16">
        <v>0.2</v>
      </c>
      <c r="K102" s="3">
        <f>+J102*K$62</f>
        <v>4.0000000000000002E-4</v>
      </c>
      <c r="L102" s="16">
        <v>0.2</v>
      </c>
      <c r="M102" s="3">
        <f>+L102*M$62</f>
        <v>1.9288387692225909E-2</v>
      </c>
      <c r="N102" s="16">
        <v>0.2</v>
      </c>
      <c r="O102" s="3">
        <f>+N102*O$62</f>
        <v>0.229364628526705</v>
      </c>
      <c r="P102" s="16">
        <v>0.2</v>
      </c>
      <c r="Q102" s="3">
        <f>+P102*Q$62</f>
        <v>0.34146799656434079</v>
      </c>
      <c r="R102" s="16">
        <v>0.8</v>
      </c>
      <c r="S102" s="3">
        <f>+R102*S$62</f>
        <v>7.8405041527006739E-2</v>
      </c>
      <c r="T102" s="16">
        <v>0.2</v>
      </c>
      <c r="U102" s="3">
        <f>+T102*U$62</f>
        <v>5.9474407162771496E-4</v>
      </c>
      <c r="V102" s="16">
        <v>0.2</v>
      </c>
      <c r="W102" s="3">
        <f>+V102*W$62</f>
        <v>2.126245489141658E-2</v>
      </c>
      <c r="X102" s="3">
        <f>+W102+U102+S102+Q102+O102+M102+K102+I102+G102+E102</f>
        <v>1.9181758582531512</v>
      </c>
      <c r="AB102" s="5" t="s">
        <v>153</v>
      </c>
      <c r="AC102" s="16">
        <f t="shared" si="102"/>
        <v>0.2</v>
      </c>
      <c r="AD102" s="16">
        <f t="shared" si="103"/>
        <v>0.2</v>
      </c>
      <c r="AE102" s="16">
        <f t="shared" si="104"/>
        <v>0.2</v>
      </c>
      <c r="AF102" s="16">
        <f t="shared" si="105"/>
        <v>0.2</v>
      </c>
      <c r="AG102" s="16">
        <f t="shared" si="106"/>
        <v>0.2</v>
      </c>
      <c r="AH102" s="16">
        <f t="shared" si="107"/>
        <v>0.2</v>
      </c>
      <c r="AI102" s="16">
        <f t="shared" si="108"/>
        <v>0.2</v>
      </c>
      <c r="AJ102" s="16">
        <f t="shared" si="109"/>
        <v>0.8</v>
      </c>
      <c r="AK102" s="16">
        <f t="shared" si="110"/>
        <v>0.2</v>
      </c>
      <c r="AL102" s="16">
        <f t="shared" si="111"/>
        <v>0.2</v>
      </c>
    </row>
    <row r="103" spans="1:53" ht="15.5" x14ac:dyDescent="0.35">
      <c r="A103" s="5" t="s">
        <v>10</v>
      </c>
      <c r="D103" s="16">
        <f t="shared" ref="D103:X103" si="112">SUM(D101:D102)</f>
        <v>1</v>
      </c>
      <c r="E103" s="3">
        <f t="shared" si="112"/>
        <v>4.5686507622026618</v>
      </c>
      <c r="F103" s="16">
        <f t="shared" si="112"/>
        <v>1</v>
      </c>
      <c r="G103" s="3">
        <f t="shared" si="112"/>
        <v>1.3816679251447341</v>
      </c>
      <c r="H103" s="16">
        <f t="shared" si="112"/>
        <v>1</v>
      </c>
      <c r="I103" s="3">
        <f t="shared" si="112"/>
        <v>0.18664433755174631</v>
      </c>
      <c r="J103" s="16">
        <f t="shared" si="112"/>
        <v>1</v>
      </c>
      <c r="K103" s="3">
        <f t="shared" si="112"/>
        <v>2E-3</v>
      </c>
      <c r="L103" s="16">
        <f t="shared" si="112"/>
        <v>1</v>
      </c>
      <c r="M103" s="3">
        <f t="shared" si="112"/>
        <v>9.6441938461129542E-2</v>
      </c>
      <c r="N103" s="16">
        <f t="shared" si="112"/>
        <v>1</v>
      </c>
      <c r="O103" s="3">
        <f t="shared" si="112"/>
        <v>1.1468231426335249</v>
      </c>
      <c r="P103" s="16">
        <f t="shared" si="112"/>
        <v>1</v>
      </c>
      <c r="Q103" s="3">
        <f t="shared" si="112"/>
        <v>1.707339982821704</v>
      </c>
      <c r="R103" s="16">
        <f t="shared" ref="R103" si="113">SUM(R101:R102)</f>
        <v>1</v>
      </c>
      <c r="S103" s="3">
        <f t="shared" si="112"/>
        <v>9.800630190875842E-2</v>
      </c>
      <c r="T103" s="16">
        <f t="shared" ref="T103" si="114">SUM(T101:T102)</f>
        <v>1</v>
      </c>
      <c r="U103" s="3">
        <f t="shared" si="112"/>
        <v>2.9737203581385748E-3</v>
      </c>
      <c r="V103" s="16">
        <f t="shared" ref="V103" si="115">SUM(V101:V102)</f>
        <v>1</v>
      </c>
      <c r="W103" s="3">
        <f t="shared" si="112"/>
        <v>0.1063122744570829</v>
      </c>
      <c r="X103" s="3">
        <f t="shared" si="112"/>
        <v>9.29686038553948</v>
      </c>
      <c r="AB103" s="5" t="s">
        <v>10</v>
      </c>
      <c r="AC103" s="16">
        <f>+D103</f>
        <v>1</v>
      </c>
      <c r="AD103" s="16">
        <f>+F103</f>
        <v>1</v>
      </c>
      <c r="AE103" s="16">
        <f t="shared" ref="AE103:AF103" si="116">+G103</f>
        <v>1.3816679251447341</v>
      </c>
      <c r="AF103" s="16">
        <f t="shared" si="116"/>
        <v>1</v>
      </c>
      <c r="AG103" s="16">
        <f>+L103</f>
        <v>1</v>
      </c>
      <c r="AH103" s="16">
        <f>+N103</f>
        <v>1</v>
      </c>
      <c r="AI103" s="16">
        <f>+P103</f>
        <v>1</v>
      </c>
      <c r="AJ103" s="16">
        <f t="shared" si="109"/>
        <v>1</v>
      </c>
      <c r="AK103" s="16">
        <f t="shared" si="110"/>
        <v>1</v>
      </c>
      <c r="AL103" s="16">
        <f t="shared" si="111"/>
        <v>1</v>
      </c>
    </row>
    <row r="104" spans="1:53" ht="15.5" x14ac:dyDescent="0.35">
      <c r="A104" s="5"/>
      <c r="D104" s="16"/>
      <c r="E104" s="3"/>
      <c r="F104" s="16"/>
      <c r="G104" s="3"/>
      <c r="H104" s="16"/>
      <c r="I104" s="3"/>
      <c r="J104" s="16"/>
      <c r="K104" s="3"/>
      <c r="L104" s="16"/>
      <c r="M104" s="3"/>
      <c r="N104" s="16"/>
      <c r="O104" s="3"/>
      <c r="P104" s="16"/>
      <c r="Q104" s="3"/>
      <c r="R104" s="16"/>
      <c r="S104" s="3"/>
      <c r="T104" s="16"/>
      <c r="U104" s="3"/>
      <c r="V104" s="16"/>
      <c r="W104" s="3"/>
      <c r="X104" s="3"/>
      <c r="AB104" s="5"/>
    </row>
    <row r="105" spans="1:53" ht="15.5" x14ac:dyDescent="0.35">
      <c r="A105" s="4" t="s">
        <v>162</v>
      </c>
      <c r="D105" s="16"/>
      <c r="E105" s="3"/>
      <c r="F105" s="16"/>
      <c r="G105" s="3"/>
      <c r="H105" s="3"/>
      <c r="I105" s="3"/>
      <c r="J105" s="3"/>
      <c r="K105" s="3"/>
      <c r="L105" s="3"/>
      <c r="M105" s="3"/>
      <c r="N105" s="3"/>
      <c r="O105" s="3"/>
      <c r="P105" s="3"/>
      <c r="Q105" s="3"/>
      <c r="R105" s="3"/>
      <c r="S105" s="3"/>
      <c r="T105" s="3"/>
      <c r="U105" s="3"/>
      <c r="V105" s="3"/>
      <c r="W105" s="3"/>
      <c r="X105" s="3"/>
      <c r="AB105" s="4" t="s">
        <v>163</v>
      </c>
      <c r="AC105" s="4" t="s">
        <v>0</v>
      </c>
      <c r="AD105" s="4" t="s">
        <v>1</v>
      </c>
      <c r="AE105" s="4" t="s">
        <v>2</v>
      </c>
      <c r="AF105" s="4" t="s">
        <v>3</v>
      </c>
      <c r="AG105" s="4" t="s">
        <v>4</v>
      </c>
      <c r="AH105" s="4" t="s">
        <v>5</v>
      </c>
      <c r="AI105" s="4" t="s">
        <v>6</v>
      </c>
      <c r="AJ105" s="4" t="s">
        <v>7</v>
      </c>
      <c r="AK105" s="4" t="s">
        <v>8</v>
      </c>
      <c r="AL105" s="4" t="s">
        <v>9</v>
      </c>
      <c r="AM105" t="s">
        <v>126</v>
      </c>
      <c r="AO105" s="4" t="s">
        <v>164</v>
      </c>
      <c r="AP105" s="4" t="s">
        <v>0</v>
      </c>
      <c r="AQ105" s="4" t="s">
        <v>1</v>
      </c>
      <c r="AR105" s="4" t="s">
        <v>2</v>
      </c>
      <c r="AS105" s="4" t="s">
        <v>3</v>
      </c>
      <c r="AT105" s="4" t="s">
        <v>4</v>
      </c>
      <c r="AU105" s="4" t="s">
        <v>5</v>
      </c>
      <c r="AV105" s="4" t="s">
        <v>6</v>
      </c>
      <c r="AW105" s="4" t="s">
        <v>7</v>
      </c>
      <c r="AX105" s="4" t="s">
        <v>8</v>
      </c>
      <c r="AY105" s="4" t="s">
        <v>9</v>
      </c>
      <c r="AZ105" s="4" t="s">
        <v>10</v>
      </c>
    </row>
    <row r="106" spans="1:53" ht="15.5" x14ac:dyDescent="0.35">
      <c r="A106" s="5" t="s">
        <v>165</v>
      </c>
      <c r="B106" t="s">
        <v>166</v>
      </c>
      <c r="C106">
        <v>15</v>
      </c>
      <c r="D106" s="16">
        <v>0.25</v>
      </c>
      <c r="E106" s="3">
        <f>+D106*(E$40-E$103)</f>
        <v>569.93918258478209</v>
      </c>
      <c r="F106" s="16">
        <v>0.25</v>
      </c>
      <c r="G106" s="3">
        <f t="shared" ref="G106:G113" si="117">+F106*(G$40-G$103)</f>
        <v>172.36307366180557</v>
      </c>
      <c r="H106" s="16">
        <v>0.1</v>
      </c>
      <c r="I106" s="3">
        <f t="shared" ref="I106:I113" si="118">+H106*(I$40-I$103)</f>
        <v>9.3135524438321422</v>
      </c>
      <c r="J106" s="16">
        <v>0.1</v>
      </c>
      <c r="K106" s="3">
        <f t="shared" ref="K106:K113" si="119">+J106*(K$40-K$103)</f>
        <v>9.98E-2</v>
      </c>
      <c r="L106" s="16">
        <v>0.25</v>
      </c>
      <c r="M106" s="3">
        <f t="shared" ref="M106:M113" si="120">+L106*(M$40-M$103)</f>
        <v>12.031131823025911</v>
      </c>
      <c r="N106" s="16">
        <v>0.1</v>
      </c>
      <c r="O106" s="3">
        <f t="shared" ref="O106:O113" si="121">+N106*(O$40-O$103)</f>
        <v>57.2264748174129</v>
      </c>
      <c r="P106" s="16">
        <v>0.1</v>
      </c>
      <c r="Q106" s="3">
        <f t="shared" ref="Q106:Q113" si="122">+P106*(Q$40-Q$103)</f>
        <v>85.196265142803014</v>
      </c>
      <c r="R106" s="16">
        <v>0.05</v>
      </c>
      <c r="S106" s="3">
        <f t="shared" ref="S106:S113" si="123">+R106*(S$40-S$103)</f>
        <v>2.4452572326235225</v>
      </c>
      <c r="T106" s="16">
        <v>0</v>
      </c>
      <c r="U106" s="3">
        <f t="shared" ref="U106:U113" si="124">+T106*(U$40-U$103)</f>
        <v>0</v>
      </c>
      <c r="V106" s="16">
        <v>0</v>
      </c>
      <c r="W106" s="3">
        <f t="shared" ref="W106:W113" si="125">+V106*(W$40-W$103)</f>
        <v>0</v>
      </c>
      <c r="X106" s="3">
        <f>+W106+U106+S106+Q106+O106+M106+K106+I106+G106+E106</f>
        <v>908.61473770628515</v>
      </c>
      <c r="AA106" t="s">
        <v>167</v>
      </c>
      <c r="AB106" s="5" t="s">
        <v>165</v>
      </c>
      <c r="AC106" s="16">
        <f>+D106</f>
        <v>0.25</v>
      </c>
      <c r="AD106" s="16">
        <f>+F106</f>
        <v>0.25</v>
      </c>
      <c r="AE106" s="16">
        <f>+H106</f>
        <v>0.1</v>
      </c>
      <c r="AF106" s="16">
        <f>+J106</f>
        <v>0.1</v>
      </c>
      <c r="AG106" s="16">
        <f>+L106</f>
        <v>0.25</v>
      </c>
      <c r="AH106" s="16">
        <f>+N106</f>
        <v>0.1</v>
      </c>
      <c r="AI106" s="16">
        <f>+P106</f>
        <v>0.1</v>
      </c>
      <c r="AJ106" s="16">
        <f>+R106</f>
        <v>0.05</v>
      </c>
      <c r="AK106" s="16">
        <f>+T106</f>
        <v>0</v>
      </c>
      <c r="AL106" s="16">
        <f t="shared" ref="AL106:AL113" si="126">+V106</f>
        <v>0</v>
      </c>
      <c r="AO106" s="5" t="s">
        <v>165</v>
      </c>
      <c r="AP106" s="3">
        <f>+E106</f>
        <v>569.93918258478209</v>
      </c>
      <c r="AQ106" s="3">
        <f>+G106</f>
        <v>172.36307366180557</v>
      </c>
      <c r="AR106" s="3">
        <f>+I106</f>
        <v>9.3135524438321422</v>
      </c>
      <c r="AS106" s="3">
        <f>+K106</f>
        <v>9.98E-2</v>
      </c>
      <c r="AT106" s="3">
        <f>+M106</f>
        <v>12.031131823025911</v>
      </c>
      <c r="AU106" s="3">
        <f>+O106</f>
        <v>57.2264748174129</v>
      </c>
      <c r="AV106" s="3">
        <f>+Q106</f>
        <v>85.196265142803014</v>
      </c>
      <c r="AW106" s="3">
        <f>+S106</f>
        <v>2.4452572326235225</v>
      </c>
      <c r="AX106" s="3">
        <f>+U106</f>
        <v>0</v>
      </c>
      <c r="AY106" s="3">
        <f>+W106</f>
        <v>0</v>
      </c>
      <c r="AZ106" s="3">
        <f>SUM(AP106:AY106)</f>
        <v>908.61473770628493</v>
      </c>
    </row>
    <row r="107" spans="1:53" ht="15.5" x14ac:dyDescent="0.35">
      <c r="A107" s="5" t="s">
        <v>168</v>
      </c>
      <c r="B107" t="s">
        <v>169</v>
      </c>
      <c r="C107">
        <v>25</v>
      </c>
      <c r="D107" s="16">
        <v>0</v>
      </c>
      <c r="E107" s="3">
        <f t="shared" ref="E107:E113" si="127">+D107*(E$40-E$103)</f>
        <v>0</v>
      </c>
      <c r="F107" s="16">
        <v>0</v>
      </c>
      <c r="G107" s="3">
        <f t="shared" si="117"/>
        <v>0</v>
      </c>
      <c r="H107" s="16">
        <v>0.1</v>
      </c>
      <c r="I107" s="3">
        <f t="shared" si="118"/>
        <v>9.3135524438321422</v>
      </c>
      <c r="J107" s="16">
        <v>0.1</v>
      </c>
      <c r="K107" s="3">
        <f t="shared" si="119"/>
        <v>9.98E-2</v>
      </c>
      <c r="L107" s="16">
        <v>0</v>
      </c>
      <c r="M107" s="3">
        <f t="shared" si="120"/>
        <v>0</v>
      </c>
      <c r="N107" s="16">
        <v>0.15</v>
      </c>
      <c r="O107" s="3">
        <f t="shared" si="121"/>
        <v>85.839712226119346</v>
      </c>
      <c r="P107" s="16">
        <v>0.05</v>
      </c>
      <c r="Q107" s="3">
        <f t="shared" si="122"/>
        <v>42.598132571401507</v>
      </c>
      <c r="R107" s="16">
        <v>0.05</v>
      </c>
      <c r="S107" s="3">
        <f t="shared" si="123"/>
        <v>2.4452572326235225</v>
      </c>
      <c r="T107" s="16">
        <v>0</v>
      </c>
      <c r="U107" s="3">
        <f t="shared" si="124"/>
        <v>0</v>
      </c>
      <c r="V107" s="16">
        <v>0</v>
      </c>
      <c r="W107" s="3">
        <f t="shared" si="125"/>
        <v>0</v>
      </c>
      <c r="X107" s="3">
        <f>+W107+U107+S107+Q107+O107+M107+K107+I107+G107+E107</f>
        <v>140.29645447397652</v>
      </c>
      <c r="Y107" s="3">
        <f>+X106+X107</f>
        <v>1048.9111921802617</v>
      </c>
      <c r="Z107" s="24">
        <f>+Y107/(X$48-X$49-X77-X85)</f>
        <v>-0.84205919063168955</v>
      </c>
      <c r="AA107" s="26">
        <f>+X48-X49-X77-X85-X106-X107</f>
        <v>-2294.5613838175</v>
      </c>
      <c r="AB107" s="5" t="s">
        <v>168</v>
      </c>
      <c r="AC107" s="16">
        <f t="shared" ref="AC107:AC111" si="128">+D107</f>
        <v>0</v>
      </c>
      <c r="AD107" s="16">
        <f t="shared" ref="AD107:AD111" si="129">+F107</f>
        <v>0</v>
      </c>
      <c r="AE107" s="16">
        <f t="shared" ref="AE107:AE111" si="130">+H107</f>
        <v>0.1</v>
      </c>
      <c r="AF107" s="16">
        <f t="shared" ref="AF107:AF111" si="131">+J107</f>
        <v>0.1</v>
      </c>
      <c r="AG107" s="16">
        <f t="shared" ref="AG107:AG111" si="132">+L107</f>
        <v>0</v>
      </c>
      <c r="AH107" s="16">
        <f t="shared" ref="AH107:AH111" si="133">+N107</f>
        <v>0.15</v>
      </c>
      <c r="AI107" s="16">
        <f t="shared" ref="AI107:AI111" si="134">+P107</f>
        <v>0.05</v>
      </c>
      <c r="AJ107" s="16">
        <f t="shared" ref="AJ107:AJ113" si="135">+R107</f>
        <v>0.05</v>
      </c>
      <c r="AK107" s="16">
        <f t="shared" ref="AK107:AK113" si="136">+T107</f>
        <v>0</v>
      </c>
      <c r="AL107" s="16">
        <f t="shared" si="126"/>
        <v>0</v>
      </c>
      <c r="AO107" s="5" t="s">
        <v>168</v>
      </c>
      <c r="AP107" s="3">
        <f t="shared" ref="AP107:AP113" si="137">+E107</f>
        <v>0</v>
      </c>
      <c r="AQ107" s="3">
        <f t="shared" ref="AQ107:AQ113" si="138">+G107</f>
        <v>0</v>
      </c>
      <c r="AR107" s="3">
        <f t="shared" ref="AR107:AR113" si="139">+I107</f>
        <v>9.3135524438321422</v>
      </c>
      <c r="AS107" s="3">
        <f t="shared" ref="AS107:AS113" si="140">+K107</f>
        <v>9.98E-2</v>
      </c>
      <c r="AT107" s="3">
        <f t="shared" ref="AT107:AT113" si="141">+M107</f>
        <v>0</v>
      </c>
      <c r="AU107" s="3">
        <f t="shared" ref="AU107:AU113" si="142">+O107</f>
        <v>85.839712226119346</v>
      </c>
      <c r="AV107" s="3">
        <f t="shared" ref="AV107:AV113" si="143">+Q107</f>
        <v>42.598132571401507</v>
      </c>
      <c r="AW107" s="3">
        <f t="shared" ref="AW107:AW113" si="144">+S107</f>
        <v>2.4452572326235225</v>
      </c>
      <c r="AX107" s="3">
        <f t="shared" ref="AX107:AX113" si="145">+U107</f>
        <v>0</v>
      </c>
      <c r="AY107" s="3">
        <f t="shared" ref="AY107:AY113" si="146">+W107</f>
        <v>0</v>
      </c>
      <c r="AZ107" s="3">
        <f t="shared" ref="AZ107:AZ113" si="147">SUM(AP107:AY107)</f>
        <v>140.29645447397652</v>
      </c>
      <c r="BA107" s="3">
        <f>+AZ106+AZ107</f>
        <v>1048.9111921802614</v>
      </c>
    </row>
    <row r="108" spans="1:53" ht="15.5" x14ac:dyDescent="0.35">
      <c r="A108" s="5" t="s">
        <v>156</v>
      </c>
      <c r="B108" t="s">
        <v>143</v>
      </c>
      <c r="C108">
        <v>25</v>
      </c>
      <c r="D108" s="16">
        <v>0.05</v>
      </c>
      <c r="E108" s="3">
        <f t="shared" si="127"/>
        <v>113.98783651695642</v>
      </c>
      <c r="F108" s="16">
        <v>0.1</v>
      </c>
      <c r="G108" s="3">
        <f t="shared" si="117"/>
        <v>68.945229464722232</v>
      </c>
      <c r="H108" s="16">
        <v>0</v>
      </c>
      <c r="I108" s="3">
        <f t="shared" si="118"/>
        <v>0</v>
      </c>
      <c r="J108" s="16">
        <v>0</v>
      </c>
      <c r="K108" s="3">
        <f t="shared" si="119"/>
        <v>0</v>
      </c>
      <c r="L108" s="16">
        <v>0.1</v>
      </c>
      <c r="M108" s="3">
        <f t="shared" si="120"/>
        <v>4.8124527292103645</v>
      </c>
      <c r="N108" s="16">
        <v>0</v>
      </c>
      <c r="O108" s="3">
        <f t="shared" si="121"/>
        <v>0</v>
      </c>
      <c r="P108" s="16">
        <v>0.2</v>
      </c>
      <c r="Q108" s="3">
        <f t="shared" si="122"/>
        <v>170.39253028560603</v>
      </c>
      <c r="R108" s="16">
        <v>0.2</v>
      </c>
      <c r="S108" s="3">
        <f t="shared" si="123"/>
        <v>9.7810289304940898</v>
      </c>
      <c r="T108" s="16">
        <v>0.2</v>
      </c>
      <c r="U108" s="3">
        <f t="shared" si="124"/>
        <v>0.29677729174222972</v>
      </c>
      <c r="V108" s="16">
        <v>0.2</v>
      </c>
      <c r="W108" s="3">
        <f t="shared" si="125"/>
        <v>10.609964990816874</v>
      </c>
      <c r="X108" s="3">
        <f>+W108+U108+S108+Q108+O108+M108+K108+I108+G108+E108</f>
        <v>378.82582020954823</v>
      </c>
      <c r="AB108" s="5" t="s">
        <v>156</v>
      </c>
      <c r="AC108" s="16">
        <f t="shared" si="128"/>
        <v>0.05</v>
      </c>
      <c r="AD108" s="16">
        <f t="shared" si="129"/>
        <v>0.1</v>
      </c>
      <c r="AE108" s="16">
        <f t="shared" si="130"/>
        <v>0</v>
      </c>
      <c r="AF108" s="16">
        <f t="shared" si="131"/>
        <v>0</v>
      </c>
      <c r="AG108" s="16">
        <f t="shared" si="132"/>
        <v>0.1</v>
      </c>
      <c r="AH108" s="16">
        <f t="shared" si="133"/>
        <v>0</v>
      </c>
      <c r="AI108" s="16">
        <f t="shared" si="134"/>
        <v>0.2</v>
      </c>
      <c r="AJ108" s="16">
        <f t="shared" si="135"/>
        <v>0.2</v>
      </c>
      <c r="AK108" s="16">
        <f t="shared" si="136"/>
        <v>0.2</v>
      </c>
      <c r="AL108" s="16">
        <f t="shared" si="126"/>
        <v>0.2</v>
      </c>
      <c r="AO108" s="5" t="s">
        <v>156</v>
      </c>
      <c r="AP108" s="3">
        <f t="shared" si="137"/>
        <v>113.98783651695642</v>
      </c>
      <c r="AQ108" s="3">
        <f t="shared" si="138"/>
        <v>68.945229464722232</v>
      </c>
      <c r="AR108" s="3">
        <f t="shared" si="139"/>
        <v>0</v>
      </c>
      <c r="AS108" s="3">
        <f t="shared" si="140"/>
        <v>0</v>
      </c>
      <c r="AT108" s="3">
        <f t="shared" si="141"/>
        <v>4.8124527292103645</v>
      </c>
      <c r="AU108" s="3">
        <f t="shared" si="142"/>
        <v>0</v>
      </c>
      <c r="AV108" s="3">
        <f t="shared" si="143"/>
        <v>170.39253028560603</v>
      </c>
      <c r="AW108" s="3">
        <f t="shared" si="144"/>
        <v>9.7810289304940898</v>
      </c>
      <c r="AX108" s="3">
        <f t="shared" si="145"/>
        <v>0.29677729174222972</v>
      </c>
      <c r="AY108" s="3">
        <f t="shared" si="146"/>
        <v>10.609964990816874</v>
      </c>
      <c r="AZ108" s="3">
        <f t="shared" si="147"/>
        <v>378.82582020954823</v>
      </c>
    </row>
    <row r="109" spans="1:53" ht="15.5" x14ac:dyDescent="0.35">
      <c r="A109" s="5" t="s">
        <v>170</v>
      </c>
      <c r="B109" t="s">
        <v>140</v>
      </c>
      <c r="C109">
        <v>25</v>
      </c>
      <c r="D109" s="16">
        <v>0.05</v>
      </c>
      <c r="E109" s="3">
        <f t="shared" si="127"/>
        <v>113.98783651695642</v>
      </c>
      <c r="F109" s="16">
        <v>0.15</v>
      </c>
      <c r="G109" s="3">
        <f t="shared" si="117"/>
        <v>103.41784419708334</v>
      </c>
      <c r="H109" s="16">
        <v>0.1</v>
      </c>
      <c r="I109" s="3">
        <f t="shared" si="118"/>
        <v>9.3135524438321422</v>
      </c>
      <c r="J109" s="16">
        <v>0.1</v>
      </c>
      <c r="K109" s="3">
        <f t="shared" si="119"/>
        <v>9.98E-2</v>
      </c>
      <c r="L109" s="16">
        <v>0.1</v>
      </c>
      <c r="M109" s="3">
        <f t="shared" si="120"/>
        <v>4.8124527292103645</v>
      </c>
      <c r="N109" s="16">
        <v>0.2</v>
      </c>
      <c r="O109" s="3">
        <v>0</v>
      </c>
      <c r="P109" s="16">
        <v>0.1</v>
      </c>
      <c r="Q109" s="3">
        <f t="shared" si="122"/>
        <v>85.196265142803014</v>
      </c>
      <c r="R109" s="16">
        <v>0.1</v>
      </c>
      <c r="S109" s="3">
        <f t="shared" si="123"/>
        <v>4.8905144652470449</v>
      </c>
      <c r="T109" s="16">
        <v>0.1</v>
      </c>
      <c r="U109" s="3">
        <f t="shared" si="124"/>
        <v>0.14838864587111486</v>
      </c>
      <c r="V109" s="16">
        <v>0.1</v>
      </c>
      <c r="W109" s="3">
        <f t="shared" si="125"/>
        <v>5.3049824954084368</v>
      </c>
      <c r="X109" s="3">
        <f t="shared" ref="X109:X111" si="148">+W109+U109+S109+Q109+O109+M109+K109+I109+G109+E109</f>
        <v>327.17163663641185</v>
      </c>
      <c r="AB109" s="5" t="s">
        <v>170</v>
      </c>
      <c r="AC109" s="16">
        <f t="shared" si="128"/>
        <v>0.05</v>
      </c>
      <c r="AD109" s="16">
        <f t="shared" si="129"/>
        <v>0.15</v>
      </c>
      <c r="AE109" s="16">
        <f t="shared" si="130"/>
        <v>0.1</v>
      </c>
      <c r="AF109" s="16">
        <f t="shared" si="131"/>
        <v>0.1</v>
      </c>
      <c r="AG109" s="16">
        <f t="shared" si="132"/>
        <v>0.1</v>
      </c>
      <c r="AH109" s="16">
        <f t="shared" si="133"/>
        <v>0.2</v>
      </c>
      <c r="AI109" s="16">
        <f t="shared" si="134"/>
        <v>0.1</v>
      </c>
      <c r="AJ109" s="16">
        <f t="shared" si="135"/>
        <v>0.1</v>
      </c>
      <c r="AK109" s="16">
        <f t="shared" si="136"/>
        <v>0.1</v>
      </c>
      <c r="AL109" s="16">
        <f t="shared" si="126"/>
        <v>0.1</v>
      </c>
      <c r="AO109" s="5" t="s">
        <v>170</v>
      </c>
      <c r="AP109" s="3">
        <f t="shared" si="137"/>
        <v>113.98783651695642</v>
      </c>
      <c r="AQ109" s="3">
        <f t="shared" si="138"/>
        <v>103.41784419708334</v>
      </c>
      <c r="AR109" s="3">
        <f t="shared" si="139"/>
        <v>9.3135524438321422</v>
      </c>
      <c r="AS109" s="3">
        <f t="shared" si="140"/>
        <v>9.98E-2</v>
      </c>
      <c r="AT109" s="3">
        <f t="shared" si="141"/>
        <v>4.8124527292103645</v>
      </c>
      <c r="AU109" s="3">
        <f t="shared" si="142"/>
        <v>0</v>
      </c>
      <c r="AV109" s="3">
        <f t="shared" si="143"/>
        <v>85.196265142803014</v>
      </c>
      <c r="AW109" s="3">
        <f t="shared" si="144"/>
        <v>4.8905144652470449</v>
      </c>
      <c r="AX109" s="3">
        <f t="shared" si="145"/>
        <v>0.14838864587111486</v>
      </c>
      <c r="AY109" s="3">
        <f t="shared" si="146"/>
        <v>5.3049824954084368</v>
      </c>
      <c r="AZ109" s="3">
        <f t="shared" si="147"/>
        <v>327.1716366364119</v>
      </c>
    </row>
    <row r="110" spans="1:53" ht="15.5" x14ac:dyDescent="0.35">
      <c r="A110" s="5" t="s">
        <v>158</v>
      </c>
      <c r="B110" t="s">
        <v>143</v>
      </c>
      <c r="C110">
        <v>25</v>
      </c>
      <c r="D110" s="16">
        <v>0.1</v>
      </c>
      <c r="E110" s="3">
        <f t="shared" si="127"/>
        <v>227.97567303391284</v>
      </c>
      <c r="F110" s="16">
        <v>0.05</v>
      </c>
      <c r="G110" s="3">
        <f t="shared" si="117"/>
        <v>34.472614732361116</v>
      </c>
      <c r="H110" s="16">
        <v>0.1</v>
      </c>
      <c r="I110" s="3">
        <f t="shared" si="118"/>
        <v>9.3135524438321422</v>
      </c>
      <c r="J110" s="16">
        <v>0.1</v>
      </c>
      <c r="K110" s="3">
        <f t="shared" si="119"/>
        <v>9.98E-2</v>
      </c>
      <c r="L110" s="16">
        <v>0.1</v>
      </c>
      <c r="M110" s="3">
        <f t="shared" si="120"/>
        <v>4.8124527292103645</v>
      </c>
      <c r="N110" s="16">
        <v>0.1</v>
      </c>
      <c r="O110" s="3">
        <f t="shared" si="121"/>
        <v>57.2264748174129</v>
      </c>
      <c r="P110" s="16">
        <v>0.1</v>
      </c>
      <c r="Q110" s="3">
        <f t="shared" si="122"/>
        <v>85.196265142803014</v>
      </c>
      <c r="R110" s="16">
        <v>0.1</v>
      </c>
      <c r="S110" s="3">
        <f t="shared" si="123"/>
        <v>4.8905144652470449</v>
      </c>
      <c r="T110" s="16">
        <v>0.1</v>
      </c>
      <c r="U110" s="3">
        <f t="shared" si="124"/>
        <v>0.14838864587111486</v>
      </c>
      <c r="V110" s="16">
        <v>0.1</v>
      </c>
      <c r="W110" s="3">
        <f t="shared" si="125"/>
        <v>5.3049824954084368</v>
      </c>
      <c r="X110" s="3">
        <f t="shared" si="148"/>
        <v>429.44071850605894</v>
      </c>
      <c r="AB110" s="5" t="s">
        <v>158</v>
      </c>
      <c r="AC110" s="16">
        <f t="shared" si="128"/>
        <v>0.1</v>
      </c>
      <c r="AD110" s="16">
        <f t="shared" si="129"/>
        <v>0.05</v>
      </c>
      <c r="AE110" s="16">
        <f t="shared" si="130"/>
        <v>0.1</v>
      </c>
      <c r="AF110" s="16">
        <f t="shared" si="131"/>
        <v>0.1</v>
      </c>
      <c r="AG110" s="16">
        <f t="shared" si="132"/>
        <v>0.1</v>
      </c>
      <c r="AH110" s="16">
        <f t="shared" si="133"/>
        <v>0.1</v>
      </c>
      <c r="AI110" s="16">
        <f t="shared" si="134"/>
        <v>0.1</v>
      </c>
      <c r="AJ110" s="16">
        <f t="shared" si="135"/>
        <v>0.1</v>
      </c>
      <c r="AK110" s="16">
        <f t="shared" si="136"/>
        <v>0.1</v>
      </c>
      <c r="AL110" s="16">
        <f t="shared" si="126"/>
        <v>0.1</v>
      </c>
      <c r="AO110" s="5" t="s">
        <v>158</v>
      </c>
      <c r="AP110" s="3">
        <f t="shared" si="137"/>
        <v>227.97567303391284</v>
      </c>
      <c r="AQ110" s="3">
        <f t="shared" si="138"/>
        <v>34.472614732361116</v>
      </c>
      <c r="AR110" s="3">
        <f t="shared" si="139"/>
        <v>9.3135524438321422</v>
      </c>
      <c r="AS110" s="3">
        <f t="shared" si="140"/>
        <v>9.98E-2</v>
      </c>
      <c r="AT110" s="3">
        <f t="shared" si="141"/>
        <v>4.8124527292103645</v>
      </c>
      <c r="AU110" s="3">
        <f t="shared" si="142"/>
        <v>57.2264748174129</v>
      </c>
      <c r="AV110" s="3">
        <f t="shared" si="143"/>
        <v>85.196265142803014</v>
      </c>
      <c r="AW110" s="3">
        <f t="shared" si="144"/>
        <v>4.8905144652470449</v>
      </c>
      <c r="AX110" s="3">
        <f t="shared" si="145"/>
        <v>0.14838864587111486</v>
      </c>
      <c r="AY110" s="3">
        <f t="shared" si="146"/>
        <v>5.3049824954084368</v>
      </c>
      <c r="AZ110" s="3">
        <f t="shared" si="147"/>
        <v>429.440718506059</v>
      </c>
    </row>
    <row r="111" spans="1:53" ht="15.5" x14ac:dyDescent="0.35">
      <c r="A111" s="5" t="s">
        <v>159</v>
      </c>
      <c r="B111" t="s">
        <v>143</v>
      </c>
      <c r="C111">
        <v>25</v>
      </c>
      <c r="D111" s="16">
        <v>0</v>
      </c>
      <c r="E111" s="3">
        <f t="shared" si="127"/>
        <v>0</v>
      </c>
      <c r="F111" s="16">
        <v>0</v>
      </c>
      <c r="G111" s="3">
        <f t="shared" si="117"/>
        <v>0</v>
      </c>
      <c r="H111" s="16">
        <v>0</v>
      </c>
      <c r="I111" s="3">
        <f t="shared" si="118"/>
        <v>0</v>
      </c>
      <c r="J111" s="16">
        <v>0</v>
      </c>
      <c r="K111" s="3">
        <f t="shared" si="119"/>
        <v>0</v>
      </c>
      <c r="L111" s="16">
        <v>0</v>
      </c>
      <c r="M111" s="3">
        <f t="shared" si="120"/>
        <v>0</v>
      </c>
      <c r="N111" s="16">
        <v>0</v>
      </c>
      <c r="O111" s="3">
        <f t="shared" si="121"/>
        <v>0</v>
      </c>
      <c r="P111" s="16">
        <v>0</v>
      </c>
      <c r="Q111" s="3">
        <f t="shared" si="122"/>
        <v>0</v>
      </c>
      <c r="R111" s="16">
        <v>0</v>
      </c>
      <c r="S111" s="3">
        <f t="shared" si="123"/>
        <v>0</v>
      </c>
      <c r="T111" s="16">
        <v>0</v>
      </c>
      <c r="U111" s="3">
        <f t="shared" si="124"/>
        <v>0</v>
      </c>
      <c r="V111" s="16">
        <v>0</v>
      </c>
      <c r="W111" s="3">
        <f t="shared" si="125"/>
        <v>0</v>
      </c>
      <c r="X111" s="3">
        <f t="shared" si="148"/>
        <v>0</v>
      </c>
      <c r="AB111" s="5" t="s">
        <v>159</v>
      </c>
      <c r="AC111" s="16">
        <f t="shared" si="128"/>
        <v>0</v>
      </c>
      <c r="AD111" s="16">
        <f t="shared" si="129"/>
        <v>0</v>
      </c>
      <c r="AE111" s="16">
        <f t="shared" si="130"/>
        <v>0</v>
      </c>
      <c r="AF111" s="16">
        <f t="shared" si="131"/>
        <v>0</v>
      </c>
      <c r="AG111" s="16">
        <f t="shared" si="132"/>
        <v>0</v>
      </c>
      <c r="AH111" s="16">
        <f t="shared" si="133"/>
        <v>0</v>
      </c>
      <c r="AI111" s="16">
        <f t="shared" si="134"/>
        <v>0</v>
      </c>
      <c r="AJ111" s="16">
        <f t="shared" si="135"/>
        <v>0</v>
      </c>
      <c r="AK111" s="16">
        <f t="shared" si="136"/>
        <v>0</v>
      </c>
      <c r="AL111" s="16">
        <f t="shared" si="126"/>
        <v>0</v>
      </c>
      <c r="AO111" s="5" t="s">
        <v>159</v>
      </c>
      <c r="AP111" s="3">
        <f t="shared" si="137"/>
        <v>0</v>
      </c>
      <c r="AQ111" s="3">
        <f t="shared" si="138"/>
        <v>0</v>
      </c>
      <c r="AR111" s="3">
        <f t="shared" si="139"/>
        <v>0</v>
      </c>
      <c r="AS111" s="3">
        <f t="shared" si="140"/>
        <v>0</v>
      </c>
      <c r="AT111" s="3">
        <f t="shared" si="141"/>
        <v>0</v>
      </c>
      <c r="AU111" s="3">
        <f t="shared" si="142"/>
        <v>0</v>
      </c>
      <c r="AV111" s="3">
        <f t="shared" si="143"/>
        <v>0</v>
      </c>
      <c r="AW111" s="3">
        <f t="shared" si="144"/>
        <v>0</v>
      </c>
      <c r="AX111" s="3">
        <f t="shared" si="145"/>
        <v>0</v>
      </c>
      <c r="AY111" s="3">
        <f t="shared" si="146"/>
        <v>0</v>
      </c>
      <c r="AZ111" s="3">
        <f t="shared" si="147"/>
        <v>0</v>
      </c>
    </row>
    <row r="112" spans="1:53" ht="15.5" x14ac:dyDescent="0.35">
      <c r="A112" s="5" t="s">
        <v>148</v>
      </c>
      <c r="B112" t="s">
        <v>146</v>
      </c>
      <c r="C112">
        <v>35</v>
      </c>
      <c r="D112" s="16">
        <v>0.05</v>
      </c>
      <c r="E112" s="3">
        <f t="shared" si="127"/>
        <v>113.98783651695642</v>
      </c>
      <c r="F112" s="16">
        <v>0.05</v>
      </c>
      <c r="G112" s="3">
        <f t="shared" si="117"/>
        <v>34.472614732361116</v>
      </c>
      <c r="H112" s="16">
        <v>0.3</v>
      </c>
      <c r="I112" s="3">
        <f t="shared" si="118"/>
        <v>27.940657331496421</v>
      </c>
      <c r="J112" s="16">
        <v>0.3</v>
      </c>
      <c r="K112" s="3">
        <f t="shared" si="119"/>
        <v>0.2994</v>
      </c>
      <c r="L112" s="16">
        <v>0.1</v>
      </c>
      <c r="M112" s="3">
        <f t="shared" si="120"/>
        <v>4.8124527292103645</v>
      </c>
      <c r="N112" s="16">
        <v>0.05</v>
      </c>
      <c r="O112" s="3">
        <f t="shared" si="121"/>
        <v>28.61323740870645</v>
      </c>
      <c r="P112" s="16">
        <v>0</v>
      </c>
      <c r="Q112" s="3">
        <f t="shared" si="122"/>
        <v>0</v>
      </c>
      <c r="R112" s="16">
        <v>0</v>
      </c>
      <c r="S112" s="3">
        <f t="shared" si="123"/>
        <v>0</v>
      </c>
      <c r="T112" s="16">
        <v>0</v>
      </c>
      <c r="U112" s="3">
        <f t="shared" si="124"/>
        <v>0</v>
      </c>
      <c r="V112" s="16">
        <v>0</v>
      </c>
      <c r="W112" s="3">
        <f t="shared" si="125"/>
        <v>0</v>
      </c>
      <c r="X112" s="3">
        <f>+W112+U112+S112+Q112+O112+M112+K112+I112+G112+E112</f>
        <v>210.12619871873079</v>
      </c>
      <c r="AB112" s="5" t="s">
        <v>148</v>
      </c>
      <c r="AC112" s="16">
        <f>+D112</f>
        <v>0.05</v>
      </c>
      <c r="AD112" s="16">
        <f>+F112</f>
        <v>0.05</v>
      </c>
      <c r="AE112" s="16">
        <f>+H112</f>
        <v>0.3</v>
      </c>
      <c r="AF112" s="16">
        <f t="shared" ref="AF112:AF113" si="149">+H112</f>
        <v>0.3</v>
      </c>
      <c r="AG112" s="16">
        <f>+L112</f>
        <v>0.1</v>
      </c>
      <c r="AH112" s="16">
        <f>+N112</f>
        <v>0.05</v>
      </c>
      <c r="AI112" s="16">
        <f>+P112</f>
        <v>0</v>
      </c>
      <c r="AJ112" s="16">
        <f t="shared" si="135"/>
        <v>0</v>
      </c>
      <c r="AK112" s="16">
        <f t="shared" si="136"/>
        <v>0</v>
      </c>
      <c r="AL112" s="16">
        <f t="shared" si="126"/>
        <v>0</v>
      </c>
      <c r="AO112" s="5" t="s">
        <v>148</v>
      </c>
      <c r="AP112" s="3">
        <f t="shared" si="137"/>
        <v>113.98783651695642</v>
      </c>
      <c r="AQ112" s="3">
        <f t="shared" si="138"/>
        <v>34.472614732361116</v>
      </c>
      <c r="AR112" s="3">
        <f t="shared" si="139"/>
        <v>27.940657331496421</v>
      </c>
      <c r="AS112" s="3">
        <f t="shared" si="140"/>
        <v>0.2994</v>
      </c>
      <c r="AT112" s="3">
        <f t="shared" si="141"/>
        <v>4.8124527292103645</v>
      </c>
      <c r="AU112" s="3">
        <f t="shared" si="142"/>
        <v>28.61323740870645</v>
      </c>
      <c r="AV112" s="3">
        <f t="shared" si="143"/>
        <v>0</v>
      </c>
      <c r="AW112" s="3">
        <f t="shared" si="144"/>
        <v>0</v>
      </c>
      <c r="AX112" s="3">
        <f t="shared" si="145"/>
        <v>0</v>
      </c>
      <c r="AY112" s="3">
        <f t="shared" si="146"/>
        <v>0</v>
      </c>
      <c r="AZ112" s="3">
        <f>SUM(AP112:AY112)</f>
        <v>210.12619871873079</v>
      </c>
    </row>
    <row r="113" spans="1:52" ht="15.5" x14ac:dyDescent="0.35">
      <c r="A113" s="5" t="s">
        <v>149</v>
      </c>
      <c r="B113" t="s">
        <v>143</v>
      </c>
      <c r="C113">
        <v>25</v>
      </c>
      <c r="D113" s="16">
        <v>0.5</v>
      </c>
      <c r="E113" s="3">
        <f t="shared" si="127"/>
        <v>1139.8783651695642</v>
      </c>
      <c r="F113" s="16">
        <v>0.4</v>
      </c>
      <c r="G113" s="3">
        <f t="shared" si="117"/>
        <v>275.78091785888893</v>
      </c>
      <c r="H113" s="16">
        <v>0.3</v>
      </c>
      <c r="I113" s="3">
        <f t="shared" si="118"/>
        <v>27.940657331496421</v>
      </c>
      <c r="J113" s="16">
        <v>0.3</v>
      </c>
      <c r="K113" s="3">
        <f t="shared" si="119"/>
        <v>0.2994</v>
      </c>
      <c r="L113" s="16">
        <v>0.35</v>
      </c>
      <c r="M113" s="3">
        <f t="shared" si="120"/>
        <v>16.843584552236273</v>
      </c>
      <c r="N113" s="16">
        <v>0.4</v>
      </c>
      <c r="O113" s="3">
        <f t="shared" si="121"/>
        <v>228.9058992696516</v>
      </c>
      <c r="P113" s="16">
        <v>0.45</v>
      </c>
      <c r="Q113" s="3">
        <f t="shared" si="122"/>
        <v>383.38319314261355</v>
      </c>
      <c r="R113" s="16">
        <v>0.5</v>
      </c>
      <c r="S113" s="3">
        <f t="shared" si="123"/>
        <v>24.452572326235224</v>
      </c>
      <c r="T113" s="16">
        <v>0.6</v>
      </c>
      <c r="U113" s="3">
        <f t="shared" si="124"/>
        <v>0.89033187522668922</v>
      </c>
      <c r="V113" s="16">
        <v>0.6</v>
      </c>
      <c r="W113" s="3">
        <f t="shared" si="125"/>
        <v>31.829894972450617</v>
      </c>
      <c r="X113" s="3">
        <f>+W113+U113+S113+Q113+O113+M113+K113+I113+G113+E113</f>
        <v>2130.2048164983635</v>
      </c>
      <c r="AB113" s="5" t="s">
        <v>149</v>
      </c>
      <c r="AC113" s="16">
        <f>+D113</f>
        <v>0.5</v>
      </c>
      <c r="AD113" s="16">
        <f>+F113</f>
        <v>0.4</v>
      </c>
      <c r="AE113" s="16">
        <f>+H113</f>
        <v>0.3</v>
      </c>
      <c r="AF113" s="16">
        <f t="shared" si="149"/>
        <v>0.3</v>
      </c>
      <c r="AG113" s="16">
        <f>+L113</f>
        <v>0.35</v>
      </c>
      <c r="AH113" s="16">
        <f>+N113</f>
        <v>0.4</v>
      </c>
      <c r="AI113" s="16">
        <f>+P113</f>
        <v>0.45</v>
      </c>
      <c r="AJ113" s="16">
        <f t="shared" si="135"/>
        <v>0.5</v>
      </c>
      <c r="AK113" s="16">
        <f t="shared" si="136"/>
        <v>0.6</v>
      </c>
      <c r="AL113" s="16">
        <f t="shared" si="126"/>
        <v>0.6</v>
      </c>
      <c r="AO113" s="5" t="s">
        <v>149</v>
      </c>
      <c r="AP113" s="3">
        <f t="shared" si="137"/>
        <v>1139.8783651695642</v>
      </c>
      <c r="AQ113" s="3">
        <f t="shared" si="138"/>
        <v>275.78091785888893</v>
      </c>
      <c r="AR113" s="3">
        <f t="shared" si="139"/>
        <v>27.940657331496421</v>
      </c>
      <c r="AS113" s="3">
        <f t="shared" si="140"/>
        <v>0.2994</v>
      </c>
      <c r="AT113" s="3">
        <f t="shared" si="141"/>
        <v>16.843584552236273</v>
      </c>
      <c r="AU113" s="3">
        <f t="shared" si="142"/>
        <v>228.9058992696516</v>
      </c>
      <c r="AV113" s="3">
        <f t="shared" si="143"/>
        <v>383.38319314261355</v>
      </c>
      <c r="AW113" s="3">
        <f t="shared" si="144"/>
        <v>24.452572326235224</v>
      </c>
      <c r="AX113" s="3">
        <f t="shared" si="145"/>
        <v>0.89033187522668922</v>
      </c>
      <c r="AY113" s="3">
        <f t="shared" si="146"/>
        <v>31.829894972450617</v>
      </c>
      <c r="AZ113" s="3">
        <f t="shared" si="147"/>
        <v>2130.2048164983639</v>
      </c>
    </row>
    <row r="114" spans="1:52" ht="15.5" x14ac:dyDescent="0.35">
      <c r="A114" s="5" t="s">
        <v>10</v>
      </c>
      <c r="D114" s="16">
        <f t="shared" ref="D114:W114" si="150">SUM(D106:D113)</f>
        <v>1</v>
      </c>
      <c r="E114" s="30">
        <f t="shared" si="150"/>
        <v>2279.7567303391284</v>
      </c>
      <c r="F114" s="16">
        <f t="shared" si="150"/>
        <v>1</v>
      </c>
      <c r="G114" s="30">
        <f t="shared" si="150"/>
        <v>689.45229464722229</v>
      </c>
      <c r="H114" s="16">
        <f t="shared" si="150"/>
        <v>1</v>
      </c>
      <c r="I114" s="30">
        <f t="shared" si="150"/>
        <v>93.135524438321411</v>
      </c>
      <c r="J114" s="16">
        <f t="shared" si="150"/>
        <v>1</v>
      </c>
      <c r="K114" s="30">
        <f t="shared" si="150"/>
        <v>0.998</v>
      </c>
      <c r="L114" s="16">
        <f t="shared" si="150"/>
        <v>0.99999999999999989</v>
      </c>
      <c r="M114" s="30">
        <f t="shared" si="150"/>
        <v>48.124527292103636</v>
      </c>
      <c r="N114" s="16">
        <f t="shared" si="150"/>
        <v>1</v>
      </c>
      <c r="O114" s="30">
        <f t="shared" si="150"/>
        <v>457.8117985393032</v>
      </c>
      <c r="P114" s="16">
        <f t="shared" si="150"/>
        <v>1</v>
      </c>
      <c r="Q114" s="30">
        <f t="shared" si="150"/>
        <v>851.96265142803009</v>
      </c>
      <c r="R114" s="16">
        <f t="shared" si="150"/>
        <v>1</v>
      </c>
      <c r="S114" s="30">
        <f t="shared" si="150"/>
        <v>48.905144652470447</v>
      </c>
      <c r="T114" s="16">
        <f t="shared" si="150"/>
        <v>1</v>
      </c>
      <c r="U114" s="30">
        <f t="shared" si="150"/>
        <v>1.4838864587111487</v>
      </c>
      <c r="V114" s="16">
        <f t="shared" si="150"/>
        <v>1</v>
      </c>
      <c r="W114" s="30">
        <f t="shared" si="150"/>
        <v>53.049824954084364</v>
      </c>
      <c r="X114" s="3">
        <f>SUM(X106:X113)</f>
        <v>4524.680382749375</v>
      </c>
      <c r="Y114" s="3">
        <f>+X103+X114</f>
        <v>4533.9772431349147</v>
      </c>
      <c r="Z114" s="3">
        <f>+E114+G114+I114+K114+M114+O114+Q114+S114+U114+W114</f>
        <v>4524.680382749375</v>
      </c>
      <c r="AO114" s="5" t="s">
        <v>10</v>
      </c>
      <c r="AP114" s="3">
        <f>SUM(AP106:AP113)</f>
        <v>2279.7567303391284</v>
      </c>
      <c r="AQ114" s="3">
        <f t="shared" ref="AQ114:AY114" si="151">SUM(AQ106:AQ113)</f>
        <v>689.45229464722229</v>
      </c>
      <c r="AR114" s="3">
        <f t="shared" si="151"/>
        <v>93.135524438321411</v>
      </c>
      <c r="AS114" s="3">
        <f t="shared" si="151"/>
        <v>0.998</v>
      </c>
      <c r="AT114" s="3">
        <f t="shared" si="151"/>
        <v>48.124527292103636</v>
      </c>
      <c r="AU114" s="3">
        <f t="shared" si="151"/>
        <v>457.8117985393032</v>
      </c>
      <c r="AV114" s="3">
        <f t="shared" si="151"/>
        <v>851.96265142803009</v>
      </c>
      <c r="AW114" s="3">
        <f t="shared" si="151"/>
        <v>48.905144652470447</v>
      </c>
      <c r="AX114" s="3">
        <f t="shared" si="151"/>
        <v>1.4838864587111487</v>
      </c>
      <c r="AY114" s="3">
        <f t="shared" si="151"/>
        <v>53.049824954084364</v>
      </c>
      <c r="AZ114" s="3">
        <f>SUM(AZ106:AZ113)</f>
        <v>4524.680382749375</v>
      </c>
    </row>
    <row r="115" spans="1:52" ht="15.5" x14ac:dyDescent="0.35">
      <c r="A115" s="4" t="s">
        <v>191</v>
      </c>
      <c r="D115" s="16"/>
      <c r="E115" s="30"/>
      <c r="F115" s="16"/>
      <c r="G115" s="30"/>
      <c r="H115" s="16"/>
      <c r="I115" s="30"/>
      <c r="J115" s="16"/>
      <c r="K115" s="30"/>
      <c r="L115" s="16"/>
      <c r="M115" s="30"/>
      <c r="N115" s="16"/>
      <c r="O115" s="30"/>
      <c r="P115" s="16"/>
      <c r="Q115" s="30"/>
      <c r="R115" s="16"/>
      <c r="S115" s="30"/>
      <c r="T115" s="16"/>
      <c r="U115" s="30"/>
      <c r="V115" s="16"/>
      <c r="W115" s="30"/>
      <c r="X115" s="3"/>
      <c r="Y115" s="3"/>
    </row>
    <row r="116" spans="1:52" ht="15.5" x14ac:dyDescent="0.35">
      <c r="A116" s="4" t="s">
        <v>171</v>
      </c>
      <c r="D116" s="16"/>
      <c r="E116" s="30"/>
      <c r="F116" s="16"/>
      <c r="G116" s="30"/>
      <c r="H116" s="16"/>
      <c r="I116" s="30"/>
      <c r="J116" s="16"/>
      <c r="K116" s="30"/>
      <c r="L116" s="16"/>
      <c r="M116" s="30"/>
      <c r="N116" s="16"/>
      <c r="O116" s="30"/>
      <c r="P116" s="16"/>
      <c r="Q116" s="30"/>
      <c r="R116" s="16"/>
      <c r="S116" s="30"/>
      <c r="T116" s="16"/>
      <c r="U116" s="30"/>
      <c r="V116" s="16"/>
      <c r="W116" s="30"/>
      <c r="X116" s="3"/>
      <c r="Y116" s="3"/>
    </row>
    <row r="117" spans="1:52" ht="15.5" x14ac:dyDescent="0.35">
      <c r="A117" s="5" t="s">
        <v>152</v>
      </c>
      <c r="C117">
        <v>16</v>
      </c>
      <c r="D117" s="16">
        <v>0.2</v>
      </c>
      <c r="E117" s="3">
        <f>+D117*E$63</f>
        <v>0.96518266646914697</v>
      </c>
      <c r="F117" s="16">
        <v>0.2</v>
      </c>
      <c r="G117" s="3">
        <f>+F117*G$63</f>
        <v>0.29349839615234924</v>
      </c>
      <c r="H117" s="16">
        <v>0.2</v>
      </c>
      <c r="I117" s="3">
        <f>+H117*I$63</f>
        <v>4.5746385618086832E-2</v>
      </c>
      <c r="J117" s="16">
        <v>0.2</v>
      </c>
      <c r="K117" s="3">
        <f>+J117*K$63</f>
        <v>0</v>
      </c>
      <c r="L117" s="16">
        <v>0.2</v>
      </c>
      <c r="M117" s="3">
        <f>+L117*M$63</f>
        <v>2.8411830641899446E-2</v>
      </c>
      <c r="N117" s="16">
        <v>0.2</v>
      </c>
      <c r="O117" s="3">
        <f>+N117*O$63</f>
        <v>0.26876013949749056</v>
      </c>
      <c r="P117" s="16">
        <v>0.2</v>
      </c>
      <c r="Q117" s="3">
        <f>+P117*Q$63</f>
        <v>0.37702367841184942</v>
      </c>
      <c r="R117" s="16">
        <v>0.8</v>
      </c>
      <c r="S117" s="3">
        <f>+R117*S$63</f>
        <v>8.1751025930093105E-2</v>
      </c>
      <c r="T117" s="16">
        <v>0.2</v>
      </c>
      <c r="U117" s="3">
        <f>+T117*U$63</f>
        <v>1.30675198988364E-3</v>
      </c>
      <c r="V117" s="16">
        <v>0.2</v>
      </c>
      <c r="W117" s="3">
        <f>+V117*W$63</f>
        <v>2.3457682749840794E-2</v>
      </c>
      <c r="X117" s="3">
        <f>+W117+U117+S117+Q117+O117+M117+K117+I117+G117+E117</f>
        <v>2.08513855746064</v>
      </c>
      <c r="Y117" s="3"/>
    </row>
    <row r="118" spans="1:52" ht="15.5" x14ac:dyDescent="0.35">
      <c r="A118" s="5" t="s">
        <v>153</v>
      </c>
      <c r="C118">
        <v>18</v>
      </c>
      <c r="D118" s="16">
        <v>0.8</v>
      </c>
      <c r="E118" s="30">
        <f>+D118*E$63</f>
        <v>3.8607306658765879</v>
      </c>
      <c r="F118" s="16">
        <v>0.8</v>
      </c>
      <c r="G118" s="30">
        <f>+F118*G$63</f>
        <v>1.173993584609397</v>
      </c>
      <c r="H118" s="16">
        <v>0.8</v>
      </c>
      <c r="I118" s="30">
        <f>+H118*I$63</f>
        <v>0.18298554247234733</v>
      </c>
      <c r="J118" s="16">
        <v>0.8</v>
      </c>
      <c r="K118" s="30">
        <f>+J118*K$63</f>
        <v>0</v>
      </c>
      <c r="L118" s="16">
        <v>0.8</v>
      </c>
      <c r="M118" s="30">
        <f>+L118*M$63</f>
        <v>0.11364732256759778</v>
      </c>
      <c r="N118" s="16">
        <v>0.8</v>
      </c>
      <c r="O118" s="30">
        <f>+N118*O$63</f>
        <v>1.0750405579899622</v>
      </c>
      <c r="P118" s="16">
        <v>0.8</v>
      </c>
      <c r="Q118" s="30">
        <f>+P118*Q$63</f>
        <v>1.5080947136473977</v>
      </c>
      <c r="R118" s="16">
        <v>0.2</v>
      </c>
      <c r="S118" s="30">
        <f>+R118*S$63</f>
        <v>2.0437756482523276E-2</v>
      </c>
      <c r="T118" s="16">
        <v>0.8</v>
      </c>
      <c r="U118" s="30">
        <f>+T118*U$63</f>
        <v>5.22700795953456E-3</v>
      </c>
      <c r="V118" s="16">
        <v>0.8</v>
      </c>
      <c r="W118" s="30">
        <f>+V118*W$63</f>
        <v>9.3830730999363177E-2</v>
      </c>
      <c r="X118" s="3">
        <f>+W118+U118+S118+Q118+O118+M118+K118+I118+G118+E118</f>
        <v>8.0339878826047109</v>
      </c>
      <c r="Y118" s="3"/>
    </row>
    <row r="119" spans="1:52" ht="15.5" x14ac:dyDescent="0.35">
      <c r="A119" s="5" t="s">
        <v>10</v>
      </c>
      <c r="D119" s="16">
        <f t="shared" ref="D119:V119" si="152">SUM(D117:D118)</f>
        <v>1</v>
      </c>
      <c r="E119" s="30">
        <f>SUM(E117:E118)</f>
        <v>4.8259133323457348</v>
      </c>
      <c r="F119" s="16">
        <f t="shared" si="152"/>
        <v>1</v>
      </c>
      <c r="G119" s="30">
        <f>SUM(G117:G118)</f>
        <v>1.4674919807617461</v>
      </c>
      <c r="H119" s="16">
        <f t="shared" si="152"/>
        <v>1</v>
      </c>
      <c r="I119" s="30">
        <f>SUM(I117:I118)</f>
        <v>0.22873192809043416</v>
      </c>
      <c r="J119" s="16">
        <f t="shared" si="152"/>
        <v>1</v>
      </c>
      <c r="K119" s="30">
        <f>SUM(K117:K118)</f>
        <v>0</v>
      </c>
      <c r="L119" s="16">
        <f t="shared" si="152"/>
        <v>1</v>
      </c>
      <c r="M119" s="30">
        <f>SUM(M117:M118)</f>
        <v>0.14205915320949722</v>
      </c>
      <c r="N119" s="16">
        <f t="shared" si="152"/>
        <v>1</v>
      </c>
      <c r="O119" s="30">
        <f>SUM(O117:O118)</f>
        <v>1.3438006974874528</v>
      </c>
      <c r="P119" s="16">
        <f t="shared" si="152"/>
        <v>1</v>
      </c>
      <c r="Q119" s="30">
        <f>SUM(Q117:Q118)</f>
        <v>1.8851183920592471</v>
      </c>
      <c r="R119" s="16">
        <f t="shared" si="152"/>
        <v>1</v>
      </c>
      <c r="S119" s="30">
        <f>SUM(S117:S118)</f>
        <v>0.10218878241261638</v>
      </c>
      <c r="T119" s="16">
        <f t="shared" si="152"/>
        <v>1</v>
      </c>
      <c r="U119" s="30">
        <f>SUM(U117:U118)</f>
        <v>6.5337599494182004E-3</v>
      </c>
      <c r="V119" s="16">
        <f t="shared" si="152"/>
        <v>1</v>
      </c>
      <c r="W119" s="30">
        <f>SUM(W117:W118)</f>
        <v>0.11728841374920397</v>
      </c>
      <c r="X119" s="3">
        <f t="shared" ref="X119" si="153">SUM(X117:X118)</f>
        <v>10.119126440065351</v>
      </c>
      <c r="Y119" s="3"/>
    </row>
    <row r="120" spans="1:52" ht="15.5" x14ac:dyDescent="0.35">
      <c r="A120" s="4" t="s">
        <v>172</v>
      </c>
      <c r="D120" s="16"/>
      <c r="E120" s="30"/>
      <c r="F120" s="16"/>
      <c r="G120" s="30"/>
      <c r="H120" s="16"/>
      <c r="I120" s="30"/>
      <c r="J120" s="16"/>
      <c r="K120" s="30"/>
      <c r="L120" s="16"/>
      <c r="M120" s="30"/>
      <c r="N120" s="16"/>
      <c r="O120" s="30"/>
      <c r="P120" s="16"/>
      <c r="Q120" s="30"/>
      <c r="R120" s="16"/>
      <c r="S120" s="30"/>
      <c r="T120" s="16"/>
      <c r="U120" s="30"/>
      <c r="V120" s="16"/>
      <c r="W120" s="30"/>
      <c r="X120" s="3"/>
      <c r="Y120" s="3"/>
      <c r="AB120" s="4" t="s">
        <v>173</v>
      </c>
      <c r="AC120" s="4" t="s">
        <v>0</v>
      </c>
      <c r="AD120" s="4" t="s">
        <v>1</v>
      </c>
      <c r="AE120" s="4" t="s">
        <v>2</v>
      </c>
      <c r="AF120" s="4" t="s">
        <v>3</v>
      </c>
      <c r="AG120" s="4" t="s">
        <v>4</v>
      </c>
      <c r="AH120" s="4" t="s">
        <v>5</v>
      </c>
      <c r="AI120" s="4" t="s">
        <v>6</v>
      </c>
      <c r="AJ120" s="4" t="s">
        <v>7</v>
      </c>
      <c r="AK120" s="4" t="s">
        <v>8</v>
      </c>
      <c r="AL120" s="4" t="s">
        <v>9</v>
      </c>
      <c r="AM120" s="4" t="s">
        <v>10</v>
      </c>
      <c r="AO120" s="4" t="s">
        <v>174</v>
      </c>
      <c r="AP120" s="4" t="s">
        <v>0</v>
      </c>
      <c r="AQ120" s="4" t="s">
        <v>1</v>
      </c>
      <c r="AR120" s="4" t="s">
        <v>2</v>
      </c>
      <c r="AS120" s="4" t="s">
        <v>3</v>
      </c>
      <c r="AT120" s="4" t="s">
        <v>4</v>
      </c>
      <c r="AU120" s="4" t="s">
        <v>5</v>
      </c>
      <c r="AV120" s="4" t="s">
        <v>6</v>
      </c>
      <c r="AW120" s="4" t="s">
        <v>7</v>
      </c>
      <c r="AX120" s="4" t="s">
        <v>8</v>
      </c>
      <c r="AY120" s="4" t="s">
        <v>9</v>
      </c>
      <c r="AZ120" s="4" t="s">
        <v>10</v>
      </c>
    </row>
    <row r="121" spans="1:52" ht="15.5" x14ac:dyDescent="0.35">
      <c r="A121" s="5" t="s">
        <v>156</v>
      </c>
      <c r="B121" t="s">
        <v>143</v>
      </c>
      <c r="C121">
        <v>25</v>
      </c>
      <c r="D121" s="16">
        <v>0.2</v>
      </c>
      <c r="E121" s="3">
        <f>+D121*(E$39-E$118)</f>
        <v>481.8191871013982</v>
      </c>
      <c r="F121" s="16">
        <v>0.2</v>
      </c>
      <c r="G121" s="3">
        <f t="shared" ref="G121:G127" si="154">+F121*(G$39-G$118)</f>
        <v>146.51439935925274</v>
      </c>
      <c r="H121" s="16">
        <v>0</v>
      </c>
      <c r="I121" s="3">
        <f>+H121*(I$39-I$118)</f>
        <v>0</v>
      </c>
      <c r="J121" s="16">
        <v>0</v>
      </c>
      <c r="K121" s="3">
        <f>+J121*(K$39-K$118)</f>
        <v>0</v>
      </c>
      <c r="L121" s="16">
        <v>0.1</v>
      </c>
      <c r="M121" s="3">
        <f>+L121*(M$39-M$118)</f>
        <v>7.0915929282181018</v>
      </c>
      <c r="N121" s="16">
        <v>0</v>
      </c>
      <c r="O121" s="3">
        <f>+N121*(O$39-O$118)</f>
        <v>0</v>
      </c>
      <c r="P121" s="16">
        <v>0</v>
      </c>
      <c r="Q121" s="3">
        <f>+P121*(Q$39-Q$118)</f>
        <v>0</v>
      </c>
      <c r="R121" s="16">
        <v>0</v>
      </c>
      <c r="S121" s="3">
        <f>+R121*(S$39-S$118)</f>
        <v>0</v>
      </c>
      <c r="T121" s="16">
        <v>0</v>
      </c>
      <c r="U121" s="3">
        <f>+T121*(U$39-U$118)</f>
        <v>0</v>
      </c>
      <c r="V121" s="16">
        <v>0</v>
      </c>
      <c r="W121" s="3">
        <f>+V121*(W$39-W$118)</f>
        <v>0</v>
      </c>
      <c r="X121" s="3">
        <f>+W121+U121+S121+Q121+O121+M121+K121+I121+G121+E121</f>
        <v>635.42517938886908</v>
      </c>
      <c r="Y121" s="3"/>
      <c r="AB121" s="5" t="s">
        <v>156</v>
      </c>
      <c r="AC121" s="16">
        <f t="shared" ref="AC121:AC126" si="155">+D121</f>
        <v>0.2</v>
      </c>
      <c r="AD121" s="16">
        <f t="shared" ref="AD121:AD126" si="156">+F121</f>
        <v>0.2</v>
      </c>
      <c r="AE121" s="16">
        <f t="shared" ref="AE121:AE126" si="157">+H121</f>
        <v>0</v>
      </c>
      <c r="AF121" s="16">
        <f t="shared" ref="AF121:AF125" si="158">+J121</f>
        <v>0</v>
      </c>
      <c r="AG121" s="16">
        <f t="shared" ref="AG121:AG126" si="159">+L121</f>
        <v>0.1</v>
      </c>
      <c r="AH121" s="16">
        <f t="shared" ref="AH121:AH126" si="160">+N121</f>
        <v>0</v>
      </c>
      <c r="AI121" s="16">
        <f t="shared" ref="AI121:AI126" si="161">+P121</f>
        <v>0</v>
      </c>
      <c r="AJ121" s="16">
        <f t="shared" ref="AJ121:AJ126" si="162">+R121</f>
        <v>0</v>
      </c>
      <c r="AK121" s="16">
        <f t="shared" ref="AK121:AK126" si="163">+T121</f>
        <v>0</v>
      </c>
      <c r="AL121" s="16">
        <f t="shared" ref="AL121:AL126" si="164">+V121</f>
        <v>0</v>
      </c>
      <c r="AO121" s="5" t="s">
        <v>156</v>
      </c>
      <c r="AP121" s="3">
        <f t="shared" ref="AP121:AP126" si="165">+E121</f>
        <v>481.8191871013982</v>
      </c>
      <c r="AQ121" s="3">
        <f t="shared" ref="AQ121:AQ126" si="166">+G121</f>
        <v>146.51439935925274</v>
      </c>
      <c r="AR121" s="3">
        <f t="shared" ref="AR121:AR126" si="167">+I121</f>
        <v>0</v>
      </c>
      <c r="AS121" s="3">
        <f t="shared" ref="AS121:AS126" si="168">+K121</f>
        <v>0</v>
      </c>
      <c r="AT121" s="3">
        <f t="shared" ref="AT121:AT126" si="169">+M121</f>
        <v>7.0915929282181018</v>
      </c>
      <c r="AU121" s="3">
        <f t="shared" ref="AU121:AU126" si="170">+O121</f>
        <v>0</v>
      </c>
      <c r="AV121" s="3">
        <f t="shared" ref="AV121:AV126" si="171">+Q121</f>
        <v>0</v>
      </c>
      <c r="AW121" s="3">
        <f t="shared" ref="AW121:AW126" si="172">+S121</f>
        <v>0</v>
      </c>
      <c r="AX121" s="3">
        <f t="shared" ref="AX121:AX126" si="173">+U121</f>
        <v>0</v>
      </c>
      <c r="AY121" s="3">
        <f t="shared" ref="AY121:AY126" si="174">+W121</f>
        <v>0</v>
      </c>
      <c r="AZ121" s="3">
        <f>SUM(AP121:AY121)</f>
        <v>635.42517938886908</v>
      </c>
    </row>
    <row r="122" spans="1:52" ht="15.5" x14ac:dyDescent="0.35">
      <c r="A122" s="5" t="s">
        <v>170</v>
      </c>
      <c r="B122" t="s">
        <v>140</v>
      </c>
      <c r="C122">
        <v>25</v>
      </c>
      <c r="D122" s="16">
        <v>0.05</v>
      </c>
      <c r="E122" s="3">
        <f t="shared" ref="E122:E127" si="175">+D122*(E$39-E$118)</f>
        <v>120.45479677534955</v>
      </c>
      <c r="F122" s="16">
        <v>0.05</v>
      </c>
      <c r="G122" s="3">
        <f t="shared" si="154"/>
        <v>36.628599839813184</v>
      </c>
      <c r="H122" s="16">
        <v>0.05</v>
      </c>
      <c r="I122" s="3">
        <f t="shared" ref="I122:I127" si="176">+H122*(I$39-I$118)</f>
        <v>5.7091489251372369</v>
      </c>
      <c r="J122" s="16">
        <v>0.05</v>
      </c>
      <c r="K122" s="3">
        <f t="shared" ref="K122:K127" si="177">+J122*(K$39-K$118)</f>
        <v>0</v>
      </c>
      <c r="L122" s="16">
        <v>0.05</v>
      </c>
      <c r="M122" s="3">
        <f t="shared" ref="M122:M127" si="178">+L122*(M$39-M$118)</f>
        <v>3.5457964641090509</v>
      </c>
      <c r="N122" s="16">
        <v>0.05</v>
      </c>
      <c r="O122" s="3">
        <f t="shared" ref="O122:O127" si="179">+N122*(O$39-O$118)</f>
        <v>33.541265409286822</v>
      </c>
      <c r="P122" s="16">
        <v>0.05</v>
      </c>
      <c r="Q122" s="3">
        <f t="shared" ref="Q122:Q127" si="180">+P122*(Q$39-Q$118)</f>
        <v>47.052555065798799</v>
      </c>
      <c r="R122" s="16">
        <v>0.05</v>
      </c>
      <c r="S122" s="3">
        <f t="shared" ref="S122:S127" si="181">+R122*(S$39-S$118)</f>
        <v>2.5536976724912837</v>
      </c>
      <c r="T122" s="16">
        <v>0.05</v>
      </c>
      <c r="U122" s="3">
        <f t="shared" ref="U122:U127" si="182">+T122*(U$39-U$118)</f>
        <v>0.16308264833747826</v>
      </c>
      <c r="V122" s="16">
        <v>0.05</v>
      </c>
      <c r="W122" s="3">
        <f t="shared" ref="W122:W127" si="183">+V122*(W$39-W$118)</f>
        <v>2.9275188071801312</v>
      </c>
      <c r="X122" s="3">
        <f t="shared" ref="X122:X126" si="184">+W122+U122+S122+Q122+O122+M122+K122+I122+G122+E122</f>
        <v>252.57646160750352</v>
      </c>
      <c r="Y122" s="3"/>
      <c r="AB122" s="5" t="s">
        <v>170</v>
      </c>
      <c r="AC122" s="16">
        <f t="shared" si="155"/>
        <v>0.05</v>
      </c>
      <c r="AD122" s="16">
        <f t="shared" si="156"/>
        <v>0.05</v>
      </c>
      <c r="AE122" s="16">
        <f t="shared" si="157"/>
        <v>0.05</v>
      </c>
      <c r="AF122" s="16">
        <f t="shared" si="158"/>
        <v>0.05</v>
      </c>
      <c r="AG122" s="16">
        <f t="shared" si="159"/>
        <v>0.05</v>
      </c>
      <c r="AH122" s="16">
        <f t="shared" si="160"/>
        <v>0.05</v>
      </c>
      <c r="AI122" s="16">
        <f t="shared" si="161"/>
        <v>0.05</v>
      </c>
      <c r="AJ122" s="16">
        <f t="shared" si="162"/>
        <v>0.05</v>
      </c>
      <c r="AK122" s="16">
        <f t="shared" si="163"/>
        <v>0.05</v>
      </c>
      <c r="AL122" s="16">
        <f t="shared" si="164"/>
        <v>0.05</v>
      </c>
      <c r="AO122" s="5" t="s">
        <v>170</v>
      </c>
      <c r="AP122" s="3">
        <f t="shared" si="165"/>
        <v>120.45479677534955</v>
      </c>
      <c r="AQ122" s="3">
        <f t="shared" si="166"/>
        <v>36.628599839813184</v>
      </c>
      <c r="AR122" s="3">
        <f t="shared" si="167"/>
        <v>5.7091489251372369</v>
      </c>
      <c r="AS122" s="3">
        <f t="shared" si="168"/>
        <v>0</v>
      </c>
      <c r="AT122" s="3">
        <f t="shared" si="169"/>
        <v>3.5457964641090509</v>
      </c>
      <c r="AU122" s="3">
        <f t="shared" si="170"/>
        <v>33.541265409286822</v>
      </c>
      <c r="AV122" s="3">
        <f t="shared" si="171"/>
        <v>47.052555065798799</v>
      </c>
      <c r="AW122" s="3">
        <f t="shared" si="172"/>
        <v>2.5536976724912837</v>
      </c>
      <c r="AX122" s="3">
        <f t="shared" si="173"/>
        <v>0.16308264833747826</v>
      </c>
      <c r="AY122" s="3">
        <f t="shared" si="174"/>
        <v>2.9275188071801312</v>
      </c>
      <c r="AZ122" s="3">
        <f t="shared" ref="AZ122:AZ126" si="185">SUM(AP122:AY122)</f>
        <v>252.57646160750355</v>
      </c>
    </row>
    <row r="123" spans="1:52" ht="15.5" x14ac:dyDescent="0.35">
      <c r="A123" s="5" t="s">
        <v>158</v>
      </c>
      <c r="B123" t="s">
        <v>143</v>
      </c>
      <c r="C123">
        <v>25</v>
      </c>
      <c r="D123" s="16">
        <v>0.1</v>
      </c>
      <c r="E123" s="3">
        <f t="shared" si="175"/>
        <v>240.9095935506991</v>
      </c>
      <c r="F123" s="16">
        <v>0.1</v>
      </c>
      <c r="G123" s="3">
        <f t="shared" si="154"/>
        <v>73.257199679626368</v>
      </c>
      <c r="H123" s="16">
        <v>0.1</v>
      </c>
      <c r="I123" s="3">
        <f t="shared" si="176"/>
        <v>11.418297850274474</v>
      </c>
      <c r="J123" s="16">
        <v>0.1</v>
      </c>
      <c r="K123" s="3">
        <f t="shared" si="177"/>
        <v>0</v>
      </c>
      <c r="L123" s="16">
        <v>0.1</v>
      </c>
      <c r="M123" s="3">
        <f t="shared" si="178"/>
        <v>7.0915929282181018</v>
      </c>
      <c r="N123" s="16">
        <v>0.1</v>
      </c>
      <c r="O123" s="3">
        <f t="shared" si="179"/>
        <v>67.082530818573645</v>
      </c>
      <c r="P123" s="16">
        <v>0.1</v>
      </c>
      <c r="Q123" s="3">
        <f t="shared" si="180"/>
        <v>94.105110131597598</v>
      </c>
      <c r="R123" s="16">
        <v>0.1</v>
      </c>
      <c r="S123" s="3">
        <f t="shared" si="181"/>
        <v>5.1073953449825673</v>
      </c>
      <c r="T123" s="16">
        <v>0.1</v>
      </c>
      <c r="U123" s="3">
        <f t="shared" si="182"/>
        <v>0.32616529667495653</v>
      </c>
      <c r="V123" s="16">
        <v>0.1</v>
      </c>
      <c r="W123" s="3">
        <f t="shared" si="183"/>
        <v>5.8550376143602625</v>
      </c>
      <c r="X123" s="3">
        <f t="shared" si="184"/>
        <v>505.15292321500704</v>
      </c>
      <c r="Y123" s="3"/>
      <c r="AB123" s="5" t="s">
        <v>158</v>
      </c>
      <c r="AC123" s="16">
        <f t="shared" si="155"/>
        <v>0.1</v>
      </c>
      <c r="AD123" s="16">
        <f t="shared" si="156"/>
        <v>0.1</v>
      </c>
      <c r="AE123" s="16">
        <f t="shared" si="157"/>
        <v>0.1</v>
      </c>
      <c r="AF123" s="16">
        <f t="shared" si="158"/>
        <v>0.1</v>
      </c>
      <c r="AG123" s="16">
        <f t="shared" si="159"/>
        <v>0.1</v>
      </c>
      <c r="AH123" s="16">
        <f t="shared" si="160"/>
        <v>0.1</v>
      </c>
      <c r="AI123" s="16">
        <f t="shared" si="161"/>
        <v>0.1</v>
      </c>
      <c r="AJ123" s="16">
        <f t="shared" si="162"/>
        <v>0.1</v>
      </c>
      <c r="AK123" s="16">
        <f t="shared" si="163"/>
        <v>0.1</v>
      </c>
      <c r="AL123" s="16">
        <f t="shared" si="164"/>
        <v>0.1</v>
      </c>
      <c r="AO123" s="5" t="s">
        <v>158</v>
      </c>
      <c r="AP123" s="3">
        <f t="shared" si="165"/>
        <v>240.9095935506991</v>
      </c>
      <c r="AQ123" s="3">
        <f t="shared" si="166"/>
        <v>73.257199679626368</v>
      </c>
      <c r="AR123" s="3">
        <f t="shared" si="167"/>
        <v>11.418297850274474</v>
      </c>
      <c r="AS123" s="3">
        <f t="shared" si="168"/>
        <v>0</v>
      </c>
      <c r="AT123" s="3">
        <f t="shared" si="169"/>
        <v>7.0915929282181018</v>
      </c>
      <c r="AU123" s="3">
        <f t="shared" si="170"/>
        <v>67.082530818573645</v>
      </c>
      <c r="AV123" s="3">
        <f t="shared" si="171"/>
        <v>94.105110131597598</v>
      </c>
      <c r="AW123" s="3">
        <f t="shared" si="172"/>
        <v>5.1073953449825673</v>
      </c>
      <c r="AX123" s="3">
        <f t="shared" si="173"/>
        <v>0.32616529667495653</v>
      </c>
      <c r="AY123" s="3">
        <f t="shared" si="174"/>
        <v>5.8550376143602625</v>
      </c>
      <c r="AZ123" s="3">
        <f t="shared" si="185"/>
        <v>505.15292321500709</v>
      </c>
    </row>
    <row r="124" spans="1:52" ht="15.5" x14ac:dyDescent="0.35">
      <c r="A124" s="5" t="s">
        <v>159</v>
      </c>
      <c r="B124" t="s">
        <v>143</v>
      </c>
      <c r="C124">
        <v>25</v>
      </c>
      <c r="D124" s="16">
        <v>0.02</v>
      </c>
      <c r="E124" s="3">
        <f t="shared" si="175"/>
        <v>48.181918710139819</v>
      </c>
      <c r="F124" s="16">
        <v>0.02</v>
      </c>
      <c r="G124" s="3">
        <f t="shared" si="154"/>
        <v>14.651439935925273</v>
      </c>
      <c r="H124" s="16">
        <v>0</v>
      </c>
      <c r="I124" s="3">
        <f t="shared" si="176"/>
        <v>0</v>
      </c>
      <c r="J124" s="16">
        <v>0</v>
      </c>
      <c r="K124" s="3">
        <f t="shared" si="177"/>
        <v>0</v>
      </c>
      <c r="L124" s="16">
        <v>0.02</v>
      </c>
      <c r="M124" s="3">
        <f t="shared" si="178"/>
        <v>1.4183185856436202</v>
      </c>
      <c r="N124" s="16">
        <v>0.02</v>
      </c>
      <c r="O124" s="3">
        <f t="shared" si="179"/>
        <v>13.416506163714729</v>
      </c>
      <c r="P124" s="16">
        <v>0</v>
      </c>
      <c r="Q124" s="3">
        <f t="shared" si="180"/>
        <v>0</v>
      </c>
      <c r="R124" s="16">
        <v>0</v>
      </c>
      <c r="S124" s="3">
        <f t="shared" si="181"/>
        <v>0</v>
      </c>
      <c r="T124" s="16">
        <v>0</v>
      </c>
      <c r="U124" s="3">
        <f t="shared" si="182"/>
        <v>0</v>
      </c>
      <c r="V124" s="16">
        <v>0</v>
      </c>
      <c r="W124" s="3">
        <f t="shared" si="183"/>
        <v>0</v>
      </c>
      <c r="X124" s="3">
        <f t="shared" si="184"/>
        <v>77.668183395423441</v>
      </c>
      <c r="Y124" s="3"/>
      <c r="AB124" s="5" t="s">
        <v>159</v>
      </c>
      <c r="AC124" s="16">
        <f t="shared" si="155"/>
        <v>0.02</v>
      </c>
      <c r="AD124" s="16">
        <f t="shared" si="156"/>
        <v>0.02</v>
      </c>
      <c r="AE124" s="16">
        <f t="shared" si="157"/>
        <v>0</v>
      </c>
      <c r="AF124" s="16">
        <f t="shared" si="158"/>
        <v>0</v>
      </c>
      <c r="AG124" s="16">
        <f t="shared" si="159"/>
        <v>0.02</v>
      </c>
      <c r="AH124" s="16">
        <f t="shared" si="160"/>
        <v>0.02</v>
      </c>
      <c r="AI124" s="16">
        <f t="shared" si="161"/>
        <v>0</v>
      </c>
      <c r="AJ124" s="16">
        <f t="shared" si="162"/>
        <v>0</v>
      </c>
      <c r="AK124" s="16">
        <f t="shared" si="163"/>
        <v>0</v>
      </c>
      <c r="AL124" s="16">
        <f t="shared" si="164"/>
        <v>0</v>
      </c>
      <c r="AO124" s="5" t="s">
        <v>159</v>
      </c>
      <c r="AP124" s="3">
        <f t="shared" si="165"/>
        <v>48.181918710139819</v>
      </c>
      <c r="AQ124" s="3">
        <f t="shared" si="166"/>
        <v>14.651439935925273</v>
      </c>
      <c r="AR124" s="3">
        <f t="shared" si="167"/>
        <v>0</v>
      </c>
      <c r="AS124" s="3">
        <f t="shared" si="168"/>
        <v>0</v>
      </c>
      <c r="AT124" s="3">
        <f t="shared" si="169"/>
        <v>1.4183185856436202</v>
      </c>
      <c r="AU124" s="3">
        <f t="shared" si="170"/>
        <v>13.416506163714729</v>
      </c>
      <c r="AV124" s="3">
        <f t="shared" si="171"/>
        <v>0</v>
      </c>
      <c r="AW124" s="3">
        <f t="shared" si="172"/>
        <v>0</v>
      </c>
      <c r="AX124" s="3">
        <f t="shared" si="173"/>
        <v>0</v>
      </c>
      <c r="AY124" s="3">
        <f t="shared" si="174"/>
        <v>0</v>
      </c>
      <c r="AZ124" s="3">
        <f t="shared" si="185"/>
        <v>77.668183395423441</v>
      </c>
    </row>
    <row r="125" spans="1:52" ht="15.5" x14ac:dyDescent="0.35">
      <c r="A125" s="5" t="s">
        <v>148</v>
      </c>
      <c r="B125" t="s">
        <v>146</v>
      </c>
      <c r="C125">
        <v>35</v>
      </c>
      <c r="D125" s="16">
        <v>0.2</v>
      </c>
      <c r="E125" s="3">
        <f t="shared" si="175"/>
        <v>481.8191871013982</v>
      </c>
      <c r="F125" s="16">
        <v>0.2</v>
      </c>
      <c r="G125" s="3">
        <f t="shared" si="154"/>
        <v>146.51439935925274</v>
      </c>
      <c r="H125" s="16">
        <v>0.35</v>
      </c>
      <c r="I125" s="3">
        <f t="shared" si="176"/>
        <v>39.964042475960653</v>
      </c>
      <c r="J125" s="16">
        <v>0.55000000000000004</v>
      </c>
      <c r="K125" s="3">
        <f t="shared" si="177"/>
        <v>0</v>
      </c>
      <c r="L125" s="16">
        <v>0.05</v>
      </c>
      <c r="M125" s="3">
        <f t="shared" si="178"/>
        <v>3.5457964641090509</v>
      </c>
      <c r="N125" s="16">
        <v>0.25</v>
      </c>
      <c r="O125" s="3">
        <f t="shared" si="179"/>
        <v>167.7063270464341</v>
      </c>
      <c r="P125" s="16">
        <v>0.1</v>
      </c>
      <c r="Q125" s="3">
        <f t="shared" si="180"/>
        <v>94.105110131597598</v>
      </c>
      <c r="R125" s="16">
        <v>0.02</v>
      </c>
      <c r="S125" s="3">
        <f t="shared" si="181"/>
        <v>1.0214790689965134</v>
      </c>
      <c r="T125" s="16">
        <v>0</v>
      </c>
      <c r="U125" s="3">
        <f t="shared" si="182"/>
        <v>0</v>
      </c>
      <c r="V125" s="16">
        <v>0</v>
      </c>
      <c r="W125" s="3">
        <f t="shared" si="183"/>
        <v>0</v>
      </c>
      <c r="X125" s="3">
        <f t="shared" si="184"/>
        <v>934.67634164774881</v>
      </c>
      <c r="Y125" s="3"/>
      <c r="AB125" s="5" t="s">
        <v>148</v>
      </c>
      <c r="AC125" s="16">
        <f t="shared" si="155"/>
        <v>0.2</v>
      </c>
      <c r="AD125" s="16">
        <f t="shared" si="156"/>
        <v>0.2</v>
      </c>
      <c r="AE125" s="16">
        <f t="shared" si="157"/>
        <v>0.35</v>
      </c>
      <c r="AF125" s="16">
        <f t="shared" si="158"/>
        <v>0.55000000000000004</v>
      </c>
      <c r="AG125" s="16">
        <f t="shared" si="159"/>
        <v>0.05</v>
      </c>
      <c r="AH125" s="16">
        <f t="shared" si="160"/>
        <v>0.25</v>
      </c>
      <c r="AI125" s="16">
        <f t="shared" si="161"/>
        <v>0.1</v>
      </c>
      <c r="AJ125" s="16">
        <f t="shared" si="162"/>
        <v>0.02</v>
      </c>
      <c r="AK125" s="16">
        <f t="shared" si="163"/>
        <v>0</v>
      </c>
      <c r="AL125" s="16">
        <f t="shared" si="164"/>
        <v>0</v>
      </c>
      <c r="AO125" s="5" t="s">
        <v>148</v>
      </c>
      <c r="AP125" s="3">
        <f t="shared" si="165"/>
        <v>481.8191871013982</v>
      </c>
      <c r="AQ125" s="3">
        <f t="shared" si="166"/>
        <v>146.51439935925274</v>
      </c>
      <c r="AR125" s="3">
        <f t="shared" si="167"/>
        <v>39.964042475960653</v>
      </c>
      <c r="AS125" s="3">
        <f t="shared" si="168"/>
        <v>0</v>
      </c>
      <c r="AT125" s="3">
        <f t="shared" si="169"/>
        <v>3.5457964641090509</v>
      </c>
      <c r="AU125" s="3">
        <f t="shared" si="170"/>
        <v>167.7063270464341</v>
      </c>
      <c r="AV125" s="3">
        <f t="shared" si="171"/>
        <v>94.105110131597598</v>
      </c>
      <c r="AW125" s="3">
        <f t="shared" si="172"/>
        <v>1.0214790689965134</v>
      </c>
      <c r="AX125" s="3">
        <f t="shared" si="173"/>
        <v>0</v>
      </c>
      <c r="AY125" s="3">
        <f t="shared" si="174"/>
        <v>0</v>
      </c>
      <c r="AZ125" s="3">
        <f t="shared" si="185"/>
        <v>934.67634164774893</v>
      </c>
    </row>
    <row r="126" spans="1:52" ht="15.5" x14ac:dyDescent="0.35">
      <c r="A126" s="5" t="s">
        <v>149</v>
      </c>
      <c r="B126" t="s">
        <v>143</v>
      </c>
      <c r="C126">
        <v>25</v>
      </c>
      <c r="D126" s="16">
        <v>0.43</v>
      </c>
      <c r="E126" s="3">
        <f t="shared" si="175"/>
        <v>1035.9112522680061</v>
      </c>
      <c r="F126" s="16">
        <v>0.43</v>
      </c>
      <c r="G126" s="3">
        <f t="shared" si="154"/>
        <v>315.00595862239334</v>
      </c>
      <c r="H126" s="16">
        <v>0.5</v>
      </c>
      <c r="I126" s="3">
        <f t="shared" si="176"/>
        <v>57.091489251372366</v>
      </c>
      <c r="J126" s="16">
        <v>0.3</v>
      </c>
      <c r="K126" s="3">
        <f t="shared" si="177"/>
        <v>0</v>
      </c>
      <c r="L126" s="16">
        <v>0.68</v>
      </c>
      <c r="M126" s="3">
        <f t="shared" si="178"/>
        <v>48.222831911883091</v>
      </c>
      <c r="N126" s="16">
        <v>0.57999999999999996</v>
      </c>
      <c r="O126" s="3">
        <f t="shared" si="179"/>
        <v>389.07867874772705</v>
      </c>
      <c r="P126" s="16">
        <v>0.75</v>
      </c>
      <c r="Q126" s="3">
        <f t="shared" si="180"/>
        <v>705.78832598698204</v>
      </c>
      <c r="R126" s="16">
        <v>0.83</v>
      </c>
      <c r="S126" s="3">
        <f t="shared" si="181"/>
        <v>42.3913813633553</v>
      </c>
      <c r="T126" s="16">
        <v>0.85</v>
      </c>
      <c r="U126" s="3">
        <f t="shared" si="182"/>
        <v>2.7724050217371303</v>
      </c>
      <c r="V126" s="16">
        <v>0.85</v>
      </c>
      <c r="W126" s="3">
        <f t="shared" si="183"/>
        <v>49.767819722062228</v>
      </c>
      <c r="X126" s="3">
        <f t="shared" si="184"/>
        <v>2646.030142895519</v>
      </c>
      <c r="Y126" s="3"/>
      <c r="AB126" s="5" t="s">
        <v>149</v>
      </c>
      <c r="AC126" s="16">
        <f t="shared" si="155"/>
        <v>0.43</v>
      </c>
      <c r="AD126" s="16">
        <f t="shared" si="156"/>
        <v>0.43</v>
      </c>
      <c r="AE126" s="16">
        <f t="shared" si="157"/>
        <v>0.5</v>
      </c>
      <c r="AF126" s="16">
        <v>0.3</v>
      </c>
      <c r="AG126" s="16">
        <f t="shared" si="159"/>
        <v>0.68</v>
      </c>
      <c r="AH126" s="16">
        <f t="shared" si="160"/>
        <v>0.57999999999999996</v>
      </c>
      <c r="AI126" s="16">
        <f t="shared" si="161"/>
        <v>0.75</v>
      </c>
      <c r="AJ126" s="16">
        <f t="shared" si="162"/>
        <v>0.83</v>
      </c>
      <c r="AK126" s="16">
        <f t="shared" si="163"/>
        <v>0.85</v>
      </c>
      <c r="AL126" s="16">
        <f t="shared" si="164"/>
        <v>0.85</v>
      </c>
      <c r="AO126" s="5" t="s">
        <v>149</v>
      </c>
      <c r="AP126" s="3">
        <f t="shared" si="165"/>
        <v>1035.9112522680061</v>
      </c>
      <c r="AQ126" s="3">
        <f t="shared" si="166"/>
        <v>315.00595862239334</v>
      </c>
      <c r="AR126" s="3">
        <f t="shared" si="167"/>
        <v>57.091489251372366</v>
      </c>
      <c r="AS126" s="3">
        <f t="shared" si="168"/>
        <v>0</v>
      </c>
      <c r="AT126" s="3">
        <f t="shared" si="169"/>
        <v>48.222831911883091</v>
      </c>
      <c r="AU126" s="3">
        <f t="shared" si="170"/>
        <v>389.07867874772705</v>
      </c>
      <c r="AV126" s="3">
        <f t="shared" si="171"/>
        <v>705.78832598698204</v>
      </c>
      <c r="AW126" s="3">
        <f t="shared" si="172"/>
        <v>42.3913813633553</v>
      </c>
      <c r="AX126" s="3">
        <f t="shared" si="173"/>
        <v>2.7724050217371303</v>
      </c>
      <c r="AY126" s="3">
        <f t="shared" si="174"/>
        <v>49.767819722062228</v>
      </c>
      <c r="AZ126" s="3">
        <f t="shared" si="185"/>
        <v>2646.0301428955186</v>
      </c>
    </row>
    <row r="127" spans="1:52" ht="15.5" x14ac:dyDescent="0.35">
      <c r="A127" s="5" t="s">
        <v>10</v>
      </c>
      <c r="D127" s="16">
        <f t="shared" ref="D127:F127" si="186">SUM(D121:D126)</f>
        <v>1</v>
      </c>
      <c r="E127" s="3">
        <f t="shared" si="175"/>
        <v>2409.0959355069908</v>
      </c>
      <c r="F127" s="16">
        <f t="shared" si="186"/>
        <v>1</v>
      </c>
      <c r="G127" s="3">
        <f t="shared" si="154"/>
        <v>732.57199679626365</v>
      </c>
      <c r="H127" s="16">
        <f t="shared" ref="H127" si="187">SUM(H121:H126)</f>
        <v>1</v>
      </c>
      <c r="I127" s="3">
        <f t="shared" si="176"/>
        <v>114.18297850274473</v>
      </c>
      <c r="J127" s="16">
        <f t="shared" ref="J127" si="188">SUM(J121:J126)</f>
        <v>1</v>
      </c>
      <c r="K127" s="3">
        <f t="shared" si="177"/>
        <v>0</v>
      </c>
      <c r="L127" s="16">
        <f t="shared" ref="L127" si="189">SUM(L121:L126)</f>
        <v>1</v>
      </c>
      <c r="M127" s="3">
        <f t="shared" si="178"/>
        <v>70.915929282181011</v>
      </c>
      <c r="N127" s="16">
        <f t="shared" ref="N127" si="190">SUM(N121:N126)</f>
        <v>1</v>
      </c>
      <c r="O127" s="3">
        <f t="shared" si="179"/>
        <v>670.82530818573639</v>
      </c>
      <c r="P127" s="16">
        <f t="shared" ref="P127" si="191">SUM(P121:P126)</f>
        <v>1</v>
      </c>
      <c r="Q127" s="3">
        <f t="shared" si="180"/>
        <v>941.05110131597598</v>
      </c>
      <c r="R127" s="16">
        <f t="shared" ref="R127" si="192">SUM(R121:R126)</f>
        <v>1</v>
      </c>
      <c r="S127" s="3">
        <f t="shared" si="181"/>
        <v>51.073953449825666</v>
      </c>
      <c r="T127" s="16">
        <f t="shared" ref="T127" si="193">SUM(T121:T126)</f>
        <v>1</v>
      </c>
      <c r="U127" s="3">
        <f t="shared" si="182"/>
        <v>3.2616529667495651</v>
      </c>
      <c r="V127" s="16">
        <f t="shared" ref="V127" si="194">SUM(V121:V126)</f>
        <v>1</v>
      </c>
      <c r="W127" s="3">
        <f t="shared" si="183"/>
        <v>58.55037614360262</v>
      </c>
      <c r="X127" s="3">
        <f t="shared" ref="X127" si="195">SUM(X121:X126)</f>
        <v>5051.529232150071</v>
      </c>
      <c r="Y127" s="3"/>
      <c r="AB127" s="5" t="s">
        <v>10</v>
      </c>
      <c r="AC127" s="16">
        <f>SUM(AC121:AC126)</f>
        <v>1</v>
      </c>
      <c r="AD127" s="16">
        <f t="shared" ref="AD127:AL127" si="196">SUM(AD121:AD126)</f>
        <v>1</v>
      </c>
      <c r="AE127" s="16">
        <f t="shared" si="196"/>
        <v>1</v>
      </c>
      <c r="AF127" s="16">
        <f t="shared" si="196"/>
        <v>1</v>
      </c>
      <c r="AG127" s="16">
        <f t="shared" si="196"/>
        <v>1</v>
      </c>
      <c r="AH127" s="16">
        <f t="shared" si="196"/>
        <v>1</v>
      </c>
      <c r="AI127" s="16">
        <f t="shared" si="196"/>
        <v>1</v>
      </c>
      <c r="AJ127" s="16">
        <f t="shared" si="196"/>
        <v>1</v>
      </c>
      <c r="AK127" s="16">
        <f t="shared" si="196"/>
        <v>1</v>
      </c>
      <c r="AL127" s="16">
        <f t="shared" si="196"/>
        <v>1</v>
      </c>
      <c r="AO127" s="5" t="s">
        <v>10</v>
      </c>
      <c r="AP127" s="3">
        <f>SUM(AP121:AP126)</f>
        <v>2409.0959355069908</v>
      </c>
      <c r="AQ127" s="3">
        <f t="shared" ref="AQ127:AZ127" si="197">SUM(AQ121:AQ126)</f>
        <v>732.57199679626365</v>
      </c>
      <c r="AR127" s="3">
        <f t="shared" si="197"/>
        <v>114.18297850274473</v>
      </c>
      <c r="AS127" s="3">
        <f t="shared" si="197"/>
        <v>0</v>
      </c>
      <c r="AT127" s="3">
        <f t="shared" si="197"/>
        <v>70.915929282181025</v>
      </c>
      <c r="AU127" s="3">
        <f t="shared" si="197"/>
        <v>670.82530818573628</v>
      </c>
      <c r="AV127" s="3">
        <f t="shared" si="197"/>
        <v>941.05110131597598</v>
      </c>
      <c r="AW127" s="3">
        <f t="shared" si="197"/>
        <v>51.073953449825666</v>
      </c>
      <c r="AX127" s="3">
        <f t="shared" si="197"/>
        <v>3.2616529667495651</v>
      </c>
      <c r="AY127" s="3">
        <f t="shared" si="197"/>
        <v>58.55037614360262</v>
      </c>
      <c r="AZ127" s="3">
        <f t="shared" si="197"/>
        <v>5051.529232150071</v>
      </c>
    </row>
    <row r="128" spans="1:52" ht="15.5" x14ac:dyDescent="0.35">
      <c r="A128" s="4" t="s">
        <v>175</v>
      </c>
      <c r="E128" s="4" t="s">
        <v>72</v>
      </c>
      <c r="F128" s="4"/>
      <c r="G128" s="4" t="s">
        <v>73</v>
      </c>
      <c r="H128" s="4"/>
      <c r="I128" s="4" t="s">
        <v>80</v>
      </c>
      <c r="J128" s="4"/>
      <c r="K128" s="4" t="s">
        <v>75</v>
      </c>
      <c r="L128" s="4"/>
      <c r="M128" s="4" t="s">
        <v>76</v>
      </c>
      <c r="N128" s="4"/>
      <c r="O128" s="4" t="s">
        <v>77</v>
      </c>
      <c r="P128" s="4"/>
      <c r="Q128" s="4" t="s">
        <v>78</v>
      </c>
      <c r="R128" s="4"/>
      <c r="S128" s="4" t="s">
        <v>79</v>
      </c>
      <c r="T128" s="4"/>
      <c r="U128" s="4" t="s">
        <v>81</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11</v>
      </c>
      <c r="E129" s="12">
        <f>+E36</f>
        <v>27189.064497831932</v>
      </c>
      <c r="F129" s="11"/>
      <c r="G129" s="12">
        <f>+G36</f>
        <v>7281.1516878827861</v>
      </c>
      <c r="H129" s="11"/>
      <c r="I129" s="12">
        <f>+I36</f>
        <v>1180.1088311722042</v>
      </c>
      <c r="J129" s="11"/>
      <c r="K129" s="12">
        <f>+K36</f>
        <v>101</v>
      </c>
      <c r="L129" s="11"/>
      <c r="M129" s="12">
        <f>+M36</f>
        <v>825.23335244886334</v>
      </c>
      <c r="N129" s="11"/>
      <c r="O129" s="12">
        <f>+O36</f>
        <v>8063.1268769802155</v>
      </c>
      <c r="P129" s="11"/>
      <c r="Q129" s="12">
        <f>+Q36</f>
        <v>9699.0701271931539</v>
      </c>
      <c r="R129" s="11"/>
      <c r="S129" s="12">
        <f>+S36</f>
        <v>515.07701855643722</v>
      </c>
      <c r="T129" s="11"/>
      <c r="U129" s="12">
        <f>+U36</f>
        <v>31.747771058168013</v>
      </c>
      <c r="V129" s="11"/>
      <c r="W129" s="12">
        <f>+W36</f>
        <v>452.55423631985337</v>
      </c>
      <c r="X129" s="12">
        <f>+X36</f>
        <v>55338.134399443617</v>
      </c>
      <c r="AA129" s="5" t="s">
        <v>11</v>
      </c>
      <c r="AB129" s="12">
        <f t="shared" ref="AB129:AB146" si="198">+E129</f>
        <v>27189.064497831932</v>
      </c>
      <c r="AC129" s="12">
        <f t="shared" ref="AC129:AC146" si="199">+G129</f>
        <v>7281.1516878827861</v>
      </c>
      <c r="AD129" s="12">
        <f t="shared" ref="AD129:AD146" si="200">+I129</f>
        <v>1180.1088311722042</v>
      </c>
      <c r="AE129" s="12">
        <f t="shared" ref="AE129:AE146" si="201">+K129</f>
        <v>101</v>
      </c>
      <c r="AF129" s="12">
        <f t="shared" ref="AF129:AF146" si="202">+M129</f>
        <v>825.23335244886334</v>
      </c>
      <c r="AG129" s="12">
        <f t="shared" ref="AG129:AG146" si="203">+O129</f>
        <v>8063.1268769802155</v>
      </c>
      <c r="AH129" s="12">
        <f t="shared" ref="AH129:AH146" si="204">+Q129</f>
        <v>9699.0701271931539</v>
      </c>
      <c r="AI129" s="12">
        <f t="shared" ref="AI129:AI146" si="205">+S129</f>
        <v>515.07701855643722</v>
      </c>
      <c r="AJ129" s="12">
        <f t="shared" ref="AJ129:AJ145" si="206">+U129</f>
        <v>31.747771058168013</v>
      </c>
      <c r="AK129" s="12">
        <f t="shared" ref="AK129:AL144" si="207">+W129</f>
        <v>452.55423631985337</v>
      </c>
      <c r="AL129" s="12">
        <f t="shared" si="207"/>
        <v>55338.134399443617</v>
      </c>
      <c r="AM129" s="5"/>
      <c r="AN129" s="5"/>
    </row>
    <row r="130" spans="1:40" ht="15.5" x14ac:dyDescent="0.35">
      <c r="A130" s="5" t="s">
        <v>269</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63</v>
      </c>
      <c r="AB130" s="12">
        <f t="shared" si="198"/>
        <v>0</v>
      </c>
      <c r="AC130" s="12">
        <f t="shared" si="199"/>
        <v>0</v>
      </c>
      <c r="AD130" s="12">
        <f t="shared" si="200"/>
        <v>0</v>
      </c>
      <c r="AE130" s="12">
        <f t="shared" si="201"/>
        <v>0</v>
      </c>
      <c r="AF130" s="12">
        <f t="shared" si="202"/>
        <v>0</v>
      </c>
      <c r="AG130" s="12">
        <f t="shared" si="203"/>
        <v>0</v>
      </c>
      <c r="AH130" s="12">
        <f t="shared" si="204"/>
        <v>0</v>
      </c>
      <c r="AI130" s="12">
        <f t="shared" si="205"/>
        <v>0</v>
      </c>
      <c r="AJ130" s="12">
        <f t="shared" si="206"/>
        <v>0</v>
      </c>
      <c r="AK130" s="12">
        <f t="shared" si="207"/>
        <v>0</v>
      </c>
      <c r="AL130" s="12">
        <f t="shared" si="207"/>
        <v>0</v>
      </c>
      <c r="AM130" s="5"/>
      <c r="AN130" s="5"/>
    </row>
    <row r="131" spans="1:40" ht="15.5" x14ac:dyDescent="0.35">
      <c r="A131" s="5" t="s">
        <v>282</v>
      </c>
      <c r="E131" s="12">
        <f>+E114</f>
        <v>2279.7567303391284</v>
      </c>
      <c r="F131" s="11"/>
      <c r="G131" s="12">
        <f>+G114</f>
        <v>689.45229464722229</v>
      </c>
      <c r="H131" s="11"/>
      <c r="I131" s="12">
        <f>+I114</f>
        <v>93.135524438321411</v>
      </c>
      <c r="J131" s="11"/>
      <c r="K131" s="12">
        <f>+K114</f>
        <v>0.998</v>
      </c>
      <c r="L131" s="11"/>
      <c r="M131" s="12">
        <f>+M114</f>
        <v>48.124527292103636</v>
      </c>
      <c r="N131" s="11"/>
      <c r="O131" s="12">
        <f>+O114</f>
        <v>457.8117985393032</v>
      </c>
      <c r="P131" s="11"/>
      <c r="Q131" s="12">
        <f>+Q114</f>
        <v>851.96265142803009</v>
      </c>
      <c r="R131" s="11"/>
      <c r="S131" s="12">
        <f>+S114</f>
        <v>48.905144652470447</v>
      </c>
      <c r="T131" s="11"/>
      <c r="U131" s="12">
        <f>+U114</f>
        <v>1.4838864587111487</v>
      </c>
      <c r="V131" s="11"/>
      <c r="W131" s="12">
        <f>+W114</f>
        <v>53.049824954084364</v>
      </c>
      <c r="X131" s="12">
        <f>+X114</f>
        <v>4524.680382749375</v>
      </c>
      <c r="AA131" s="5" t="s">
        <v>60</v>
      </c>
      <c r="AB131" s="12">
        <f t="shared" si="198"/>
        <v>2279.7567303391284</v>
      </c>
      <c r="AC131" s="12">
        <f t="shared" si="199"/>
        <v>689.45229464722229</v>
      </c>
      <c r="AD131" s="12">
        <f t="shared" si="200"/>
        <v>93.135524438321411</v>
      </c>
      <c r="AE131" s="12">
        <f t="shared" si="201"/>
        <v>0.998</v>
      </c>
      <c r="AF131" s="12">
        <f t="shared" si="202"/>
        <v>48.124527292103636</v>
      </c>
      <c r="AG131" s="12">
        <f t="shared" si="203"/>
        <v>457.8117985393032</v>
      </c>
      <c r="AH131" s="12">
        <f t="shared" si="204"/>
        <v>851.96265142803009</v>
      </c>
      <c r="AI131" s="12">
        <f t="shared" si="205"/>
        <v>48.905144652470447</v>
      </c>
      <c r="AJ131" s="12">
        <f t="shared" si="206"/>
        <v>1.4838864587111487</v>
      </c>
      <c r="AK131" s="12">
        <f t="shared" si="207"/>
        <v>53.049824954084364</v>
      </c>
      <c r="AL131" s="12">
        <f t="shared" si="207"/>
        <v>4524.680382749375</v>
      </c>
      <c r="AM131" s="5"/>
      <c r="AN131" s="5"/>
    </row>
    <row r="132" spans="1:40" ht="15.5" x14ac:dyDescent="0.35">
      <c r="A132" s="5" t="s">
        <v>61</v>
      </c>
      <c r="E132" s="12">
        <f>+E98+E85</f>
        <v>7579.6452056511553</v>
      </c>
      <c r="F132" s="11"/>
      <c r="G132" s="12">
        <f>+G98+G85</f>
        <v>2106.4824703672139</v>
      </c>
      <c r="H132" s="11"/>
      <c r="I132" s="12">
        <f>+I98+I85</f>
        <v>268.07913700752135</v>
      </c>
      <c r="J132" s="11"/>
      <c r="K132" s="12">
        <f>+K98+K85</f>
        <v>0</v>
      </c>
      <c r="L132" s="11"/>
      <c r="M132" s="12">
        <f>+M98+M85</f>
        <v>200.58320435257735</v>
      </c>
      <c r="N132" s="11"/>
      <c r="O132" s="12">
        <f>+O98+O85</f>
        <v>1560.3666044949027</v>
      </c>
      <c r="P132" s="11"/>
      <c r="Q132" s="12">
        <f>+Q98+Q85</f>
        <v>2261.7115028099033</v>
      </c>
      <c r="R132" s="11"/>
      <c r="S132" s="12">
        <f>+S98+S85</f>
        <v>126.52047437364646</v>
      </c>
      <c r="T132" s="11"/>
      <c r="U132" s="12">
        <f>+U98+U85</f>
        <v>6.5880732205621602</v>
      </c>
      <c r="V132" s="11"/>
      <c r="W132" s="12">
        <f>+W98+W85</f>
        <v>86.688178126411813</v>
      </c>
      <c r="X132" s="12">
        <f>+X98+X85</f>
        <v>14196.664850403893</v>
      </c>
      <c r="AA132" s="5" t="s">
        <v>61</v>
      </c>
      <c r="AB132" s="12">
        <f t="shared" si="198"/>
        <v>7579.6452056511553</v>
      </c>
      <c r="AC132" s="12">
        <f t="shared" si="199"/>
        <v>2106.4824703672139</v>
      </c>
      <c r="AD132" s="12">
        <f t="shared" si="200"/>
        <v>268.07913700752135</v>
      </c>
      <c r="AE132" s="12">
        <f t="shared" si="201"/>
        <v>0</v>
      </c>
      <c r="AF132" s="12">
        <f t="shared" si="202"/>
        <v>200.58320435257735</v>
      </c>
      <c r="AG132" s="12">
        <f t="shared" si="203"/>
        <v>1560.3666044949027</v>
      </c>
      <c r="AH132" s="12">
        <f t="shared" si="204"/>
        <v>2261.7115028099033</v>
      </c>
      <c r="AI132" s="12">
        <f t="shared" si="205"/>
        <v>126.52047437364646</v>
      </c>
      <c r="AJ132" s="12">
        <f t="shared" si="206"/>
        <v>6.5880732205621602</v>
      </c>
      <c r="AK132" s="12">
        <f t="shared" si="207"/>
        <v>86.688178126411813</v>
      </c>
      <c r="AL132" s="12">
        <f t="shared" si="207"/>
        <v>14196.664850403893</v>
      </c>
      <c r="AM132" s="5"/>
      <c r="AN132" s="5"/>
    </row>
    <row r="133" spans="1:40" ht="15.5" x14ac:dyDescent="0.35">
      <c r="A133" s="5" t="s">
        <v>62</v>
      </c>
      <c r="B133" s="3">
        <f>+E130+E131+E132</f>
        <v>9859.4019359902832</v>
      </c>
      <c r="E133" s="12">
        <f>+E130+E131+E132</f>
        <v>9859.4019359902832</v>
      </c>
      <c r="F133" s="11"/>
      <c r="G133" s="12">
        <f>+G130+G131+G132</f>
        <v>2795.9347650144364</v>
      </c>
      <c r="H133" s="11"/>
      <c r="I133" s="12">
        <f>+I130+I131+I132</f>
        <v>361.21466144584275</v>
      </c>
      <c r="J133" s="11"/>
      <c r="K133" s="12">
        <f>+K130+K131+K132</f>
        <v>0.998</v>
      </c>
      <c r="L133" s="11"/>
      <c r="M133" s="12">
        <f>+M130+M131+M132</f>
        <v>248.70773164468099</v>
      </c>
      <c r="N133" s="11"/>
      <c r="O133" s="12">
        <f>+O130+O131+O132</f>
        <v>2018.178403034206</v>
      </c>
      <c r="P133" s="11"/>
      <c r="Q133" s="12">
        <f>+Q130+Q131+Q132</f>
        <v>3113.6741542379332</v>
      </c>
      <c r="R133" s="11"/>
      <c r="S133" s="12">
        <f>+S130+S131+S132</f>
        <v>175.42561902611692</v>
      </c>
      <c r="T133" s="11"/>
      <c r="U133" s="12">
        <f>+U130+U131+U132</f>
        <v>8.0719596792733093</v>
      </c>
      <c r="V133" s="11"/>
      <c r="W133" s="12">
        <f>+W130+W131+W132</f>
        <v>139.73800308049618</v>
      </c>
      <c r="X133" s="12">
        <f>+X130+X131+X132</f>
        <v>18721.345233153268</v>
      </c>
      <c r="Y133" s="3">
        <f>SUM(E133:W133)</f>
        <v>18721.345233153272</v>
      </c>
      <c r="AA133" s="5" t="s">
        <v>62</v>
      </c>
      <c r="AB133" s="12">
        <f t="shared" si="198"/>
        <v>9859.4019359902832</v>
      </c>
      <c r="AC133" s="12">
        <f t="shared" si="199"/>
        <v>2795.9347650144364</v>
      </c>
      <c r="AD133" s="12">
        <f t="shared" si="200"/>
        <v>361.21466144584275</v>
      </c>
      <c r="AE133" s="12">
        <f t="shared" si="201"/>
        <v>0.998</v>
      </c>
      <c r="AF133" s="12">
        <f t="shared" si="202"/>
        <v>248.70773164468099</v>
      </c>
      <c r="AG133" s="12">
        <f t="shared" si="203"/>
        <v>2018.178403034206</v>
      </c>
      <c r="AH133" s="12">
        <f t="shared" si="204"/>
        <v>3113.6741542379332</v>
      </c>
      <c r="AI133" s="12">
        <f t="shared" si="205"/>
        <v>175.42561902611692</v>
      </c>
      <c r="AJ133" s="12">
        <f t="shared" si="206"/>
        <v>8.0719596792733093</v>
      </c>
      <c r="AK133" s="12">
        <f t="shared" si="207"/>
        <v>139.73800308049618</v>
      </c>
      <c r="AL133" s="12">
        <f t="shared" si="207"/>
        <v>18721.345233153268</v>
      </c>
      <c r="AM133" s="5"/>
      <c r="AN133" s="5"/>
    </row>
    <row r="134" spans="1:40" ht="15.5" x14ac:dyDescent="0.35">
      <c r="A134" s="5" t="s">
        <v>12</v>
      </c>
      <c r="E134" s="12">
        <f>+E73+E79</f>
        <v>1691.8039573577735</v>
      </c>
      <c r="F134" s="4"/>
      <c r="G134" s="12">
        <f>+G73+G79</f>
        <v>555.30273049534389</v>
      </c>
      <c r="H134" s="4"/>
      <c r="I134" s="12">
        <f>+I73+I79</f>
        <v>99.918432225407258</v>
      </c>
      <c r="J134" s="4"/>
      <c r="K134" s="12">
        <f>+K73+K79</f>
        <v>0</v>
      </c>
      <c r="L134" s="4"/>
      <c r="M134" s="12">
        <f>+M73+M79</f>
        <v>26.280262078527667</v>
      </c>
      <c r="N134" s="4"/>
      <c r="O134" s="12">
        <f>+O73+O79</f>
        <v>395.91461477672749</v>
      </c>
      <c r="P134" s="4"/>
      <c r="Q134" s="12">
        <f>+Q73+Q79</f>
        <v>493.56871167193697</v>
      </c>
      <c r="R134" s="4"/>
      <c r="S134" s="12">
        <f>+S73+S79</f>
        <v>25.817808725429817</v>
      </c>
      <c r="T134" s="4"/>
      <c r="U134" s="12">
        <f>+U73+U79</f>
        <v>0</v>
      </c>
      <c r="V134" s="4"/>
      <c r="W134" s="12">
        <f>+W73+W79</f>
        <v>27.856787499055795</v>
      </c>
      <c r="X134" s="12">
        <f>SUM(E134:W134)</f>
        <v>3316.4633048302026</v>
      </c>
      <c r="AA134" s="5" t="s">
        <v>12</v>
      </c>
      <c r="AB134" s="12">
        <f t="shared" si="198"/>
        <v>1691.8039573577735</v>
      </c>
      <c r="AC134" s="12">
        <f t="shared" si="199"/>
        <v>555.30273049534389</v>
      </c>
      <c r="AD134" s="12">
        <f t="shared" si="200"/>
        <v>99.918432225407258</v>
      </c>
      <c r="AE134" s="12">
        <f t="shared" si="201"/>
        <v>0</v>
      </c>
      <c r="AF134" s="12">
        <f t="shared" si="202"/>
        <v>26.280262078527667</v>
      </c>
      <c r="AG134" s="12">
        <f t="shared" si="203"/>
        <v>395.91461477672749</v>
      </c>
      <c r="AH134" s="12">
        <f t="shared" si="204"/>
        <v>493.56871167193697</v>
      </c>
      <c r="AI134" s="12">
        <f t="shared" si="205"/>
        <v>25.817808725429817</v>
      </c>
      <c r="AJ134" s="12">
        <f t="shared" si="206"/>
        <v>0</v>
      </c>
      <c r="AK134" s="12">
        <f t="shared" si="207"/>
        <v>27.856787499055795</v>
      </c>
      <c r="AL134" s="12">
        <f t="shared" si="207"/>
        <v>3316.4633048302026</v>
      </c>
      <c r="AM134" s="5"/>
      <c r="AN134" s="5"/>
    </row>
    <row r="135" spans="1:40" ht="15.5" x14ac:dyDescent="0.35">
      <c r="A135" s="5" t="s">
        <v>13</v>
      </c>
      <c r="E135" s="12">
        <f>+E80+E81+E106+E107</f>
        <v>1400.7308136887827</v>
      </c>
      <c r="F135" s="4"/>
      <c r="G135" s="12">
        <f>+G80+G81+G106+G107</f>
        <v>445.05475239817952</v>
      </c>
      <c r="H135" s="4"/>
      <c r="I135" s="12">
        <f>+I80+I81+I106+I107</f>
        <v>67.693899491659792</v>
      </c>
      <c r="J135" s="4"/>
      <c r="K135" s="12">
        <f>+K80+K81+K106+K107</f>
        <v>0.1996</v>
      </c>
      <c r="L135" s="4"/>
      <c r="M135" s="12">
        <f>+M80+M81+M106+M107</f>
        <v>24.936540693306384</v>
      </c>
      <c r="N135" s="4"/>
      <c r="O135" s="12">
        <f>+O80+O81+O106+O107</f>
        <v>337.48738292604713</v>
      </c>
      <c r="P135" s="4"/>
      <c r="Q135" s="12">
        <f>+Q80+Q81+Q106+Q107</f>
        <v>370.17044444732664</v>
      </c>
      <c r="R135" s="4"/>
      <c r="S135" s="12">
        <f>+S80+S81+S106+S107</f>
        <v>17.568827061246591</v>
      </c>
      <c r="T135" s="4"/>
      <c r="U135" s="12">
        <f>+U80+U81+U106+U107</f>
        <v>0</v>
      </c>
      <c r="V135" s="4"/>
      <c r="W135" s="12">
        <f>+W80+W81+W106+W107</f>
        <v>0</v>
      </c>
      <c r="X135" s="12">
        <f>SUM(E135:W135)</f>
        <v>2663.842260706549</v>
      </c>
      <c r="Y135" s="3">
        <f>+X134+X135</f>
        <v>5980.3055655367516</v>
      </c>
      <c r="AA135" s="5" t="s">
        <v>13</v>
      </c>
      <c r="AB135" s="12">
        <f t="shared" si="198"/>
        <v>1400.7308136887827</v>
      </c>
      <c r="AC135" s="12">
        <f t="shared" si="199"/>
        <v>445.05475239817952</v>
      </c>
      <c r="AD135" s="12">
        <f t="shared" si="200"/>
        <v>67.693899491659792</v>
      </c>
      <c r="AE135" s="12">
        <f t="shared" si="201"/>
        <v>0.1996</v>
      </c>
      <c r="AF135" s="12">
        <f t="shared" si="202"/>
        <v>24.936540693306384</v>
      </c>
      <c r="AG135" s="12">
        <f t="shared" si="203"/>
        <v>337.48738292604713</v>
      </c>
      <c r="AH135" s="12">
        <f t="shared" si="204"/>
        <v>370.17044444732664</v>
      </c>
      <c r="AI135" s="12">
        <f t="shared" si="205"/>
        <v>17.568827061246591</v>
      </c>
      <c r="AJ135" s="12">
        <f t="shared" si="206"/>
        <v>0</v>
      </c>
      <c r="AK135" s="12">
        <f t="shared" si="207"/>
        <v>0</v>
      </c>
      <c r="AL135" s="12">
        <f t="shared" si="207"/>
        <v>2663.842260706549</v>
      </c>
      <c r="AM135" s="6">
        <f>10*AL135/1000</f>
        <v>26.63842260706549</v>
      </c>
      <c r="AN135" s="6">
        <f>5*AL135/1000</f>
        <v>13.319211303532745</v>
      </c>
    </row>
    <row r="136" spans="1:40" ht="15.5" x14ac:dyDescent="0.35">
      <c r="A136" s="5" t="s">
        <v>14</v>
      </c>
      <c r="E136" s="12">
        <f>+E92+E93+E108+E109+E121+E122</f>
        <v>1842.6686185839214</v>
      </c>
      <c r="F136" s="4"/>
      <c r="G136" s="12">
        <f>+G92+G93+G108+G109+G121+G122</f>
        <v>611.53488285166338</v>
      </c>
      <c r="H136" s="4"/>
      <c r="I136" s="12">
        <f>+I92+I93+I108+I109+I121+I122</f>
        <v>20.992295400558248</v>
      </c>
      <c r="J136" s="4"/>
      <c r="K136" s="12">
        <f>+K92+K93+K108+K109+K121+K122</f>
        <v>9.98E-2</v>
      </c>
      <c r="L136" s="4"/>
      <c r="M136" s="12">
        <f>+M92+M93+M108+M109+M121+M122</f>
        <v>52.557475799881253</v>
      </c>
      <c r="N136" s="4"/>
      <c r="O136" s="12">
        <f>+O92+O93+O108+O109+O121+O122</f>
        <v>130.66241195498472</v>
      </c>
      <c r="P136" s="4"/>
      <c r="Q136" s="12">
        <f>+Q92+Q93+Q108+Q109+Q121+Q122</f>
        <v>455.36521388637328</v>
      </c>
      <c r="R136" s="4"/>
      <c r="S136" s="12">
        <f>+S92+S93+S108+S109+S121+S122</f>
        <v>26.035375597718414</v>
      </c>
      <c r="T136" s="4"/>
      <c r="U136" s="12">
        <f>+U92+U93+U108+U109+U121+U122</f>
        <v>1.2670559080070387</v>
      </c>
      <c r="V136" s="4"/>
      <c r="W136" s="12">
        <f>+W92+W93+W108+W109+W121+W122</f>
        <v>24.731176713640853</v>
      </c>
      <c r="X136" s="12">
        <f>SUM(E136:W136)</f>
        <v>3165.9143066967481</v>
      </c>
      <c r="AA136" s="5" t="s">
        <v>14</v>
      </c>
      <c r="AB136" s="12">
        <f t="shared" si="198"/>
        <v>1842.6686185839214</v>
      </c>
      <c r="AC136" s="12">
        <f t="shared" si="199"/>
        <v>611.53488285166338</v>
      </c>
      <c r="AD136" s="12">
        <f t="shared" si="200"/>
        <v>20.992295400558248</v>
      </c>
      <c r="AE136" s="12">
        <f t="shared" si="201"/>
        <v>9.98E-2</v>
      </c>
      <c r="AF136" s="12">
        <f t="shared" si="202"/>
        <v>52.557475799881253</v>
      </c>
      <c r="AG136" s="12">
        <f t="shared" si="203"/>
        <v>130.66241195498472</v>
      </c>
      <c r="AH136" s="12">
        <f t="shared" si="204"/>
        <v>455.36521388637328</v>
      </c>
      <c r="AI136" s="12">
        <f t="shared" si="205"/>
        <v>26.035375597718414</v>
      </c>
      <c r="AJ136" s="12">
        <f t="shared" si="206"/>
        <v>1.2670559080070387</v>
      </c>
      <c r="AK136" s="12">
        <f t="shared" si="207"/>
        <v>24.731176713640853</v>
      </c>
      <c r="AL136" s="12">
        <f t="shared" si="207"/>
        <v>3165.9143066967481</v>
      </c>
      <c r="AM136" s="6"/>
      <c r="AN136" s="6"/>
    </row>
    <row r="137" spans="1:40" ht="15.5" x14ac:dyDescent="0.35">
      <c r="A137" s="5" t="s">
        <v>176</v>
      </c>
      <c r="E137" s="3">
        <f>+E77+E79+E82+E90+E93+E103+E109+E119+E122</f>
        <v>2451.9951141551392</v>
      </c>
      <c r="F137" s="3"/>
      <c r="G137" s="3">
        <f>+G77+G79+G82+G90+G93+G103+G109+G119+G122</f>
        <v>828.77815837132641</v>
      </c>
      <c r="H137" s="3"/>
      <c r="I137" s="3">
        <f>+I77+I79+I82+I90+I93+I103+I109+I119+I122</f>
        <v>121.56536617744291</v>
      </c>
      <c r="J137" s="3"/>
      <c r="K137" s="3">
        <f>+K77+K79+K82+K90+K93+K103+K109+K119+K122</f>
        <v>0.1018</v>
      </c>
      <c r="L137" s="3"/>
      <c r="M137" s="3">
        <f>+M77+M79+M82+M90+M93+M103+M109+M119+M122</f>
        <v>51.348201845590737</v>
      </c>
      <c r="N137" s="3"/>
      <c r="O137" s="3">
        <f>+O77+O79+O82+O90+O93+O103+O109+O119+O122</f>
        <v>531.01396613387124</v>
      </c>
      <c r="P137" s="3"/>
      <c r="Q137" s="3">
        <f>+Q77+Q79+Q82+Q90+Q93+Q103+Q109+Q119+Q122</f>
        <v>785.19445211235802</v>
      </c>
      <c r="R137" s="3"/>
      <c r="S137" s="3">
        <f>+S77+S79+S82+S90+S93+S103+S109+S119+S122</f>
        <v>42.448906279169627</v>
      </c>
      <c r="T137" s="3"/>
      <c r="U137" s="3">
        <f>+U77+U79+U82+U90+U93+U103+U109+U119+U122</f>
        <v>0.99298864811657861</v>
      </c>
      <c r="V137" s="3"/>
      <c r="W137" s="3">
        <f>+W77+W79+W82+W90+W93+W103+W109+W119+W122</f>
        <v>42.319610138948491</v>
      </c>
      <c r="X137" s="3">
        <f>SUM(E137:W137)</f>
        <v>4855.758563861963</v>
      </c>
      <c r="Y137" s="1">
        <f>+X137/(X137+X138)</f>
        <v>8.7747059357150714E-2</v>
      </c>
      <c r="Z137" s="1">
        <f>+X137/80415</f>
        <v>6.0383741389814873E-2</v>
      </c>
      <c r="AA137" s="5" t="s">
        <v>15</v>
      </c>
      <c r="AB137" s="12">
        <f t="shared" si="198"/>
        <v>2451.9951141551392</v>
      </c>
      <c r="AC137" s="12">
        <f t="shared" si="199"/>
        <v>828.77815837132641</v>
      </c>
      <c r="AD137" s="12">
        <f t="shared" si="200"/>
        <v>121.56536617744291</v>
      </c>
      <c r="AE137" s="12">
        <f t="shared" si="201"/>
        <v>0.1018</v>
      </c>
      <c r="AF137" s="12">
        <f t="shared" si="202"/>
        <v>51.348201845590737</v>
      </c>
      <c r="AG137" s="12">
        <f t="shared" si="203"/>
        <v>531.01396613387124</v>
      </c>
      <c r="AH137" s="12">
        <f t="shared" si="204"/>
        <v>785.19445211235802</v>
      </c>
      <c r="AI137" s="12">
        <f t="shared" si="205"/>
        <v>42.448906279169627</v>
      </c>
      <c r="AJ137" s="12">
        <f t="shared" si="206"/>
        <v>0.99298864811657861</v>
      </c>
      <c r="AK137" s="12">
        <f t="shared" si="207"/>
        <v>42.319610138948491</v>
      </c>
      <c r="AL137" s="12">
        <f t="shared" si="207"/>
        <v>4855.758563861963</v>
      </c>
      <c r="AM137" s="6"/>
      <c r="AN137" s="6"/>
    </row>
    <row r="138" spans="1:40" ht="15.5" x14ac:dyDescent="0.35">
      <c r="A138" s="5" t="s">
        <v>16</v>
      </c>
      <c r="E138" s="3">
        <f>+E36-E137</f>
        <v>24737.069383676793</v>
      </c>
      <c r="F138" s="3"/>
      <c r="G138" s="3">
        <f>+G36-G137</f>
        <v>6452.3735295114593</v>
      </c>
      <c r="H138" s="3"/>
      <c r="I138" s="3">
        <f>+I36-I137</f>
        <v>1058.5434649947613</v>
      </c>
      <c r="J138" s="3"/>
      <c r="K138" s="3">
        <f>+K36-K137</f>
        <v>100.8982</v>
      </c>
      <c r="L138" s="3"/>
      <c r="M138" s="3">
        <f>+M36-M137</f>
        <v>773.88515060327256</v>
      </c>
      <c r="N138" s="3"/>
      <c r="O138" s="3">
        <f>+O36-O137</f>
        <v>7532.1129108463447</v>
      </c>
      <c r="P138" s="3"/>
      <c r="Q138" s="3">
        <f>+Q36-Q137</f>
        <v>8913.8756750807952</v>
      </c>
      <c r="R138" s="3"/>
      <c r="S138" s="3">
        <f>+S36-S137</f>
        <v>472.62811227726758</v>
      </c>
      <c r="T138" s="3"/>
      <c r="U138" s="3">
        <f>+U36-U137</f>
        <v>30.754782410051433</v>
      </c>
      <c r="V138" s="3"/>
      <c r="W138" s="3">
        <f t="shared" ref="W138" si="208">+W36-W137</f>
        <v>410.23462618090491</v>
      </c>
      <c r="X138" s="3">
        <f>SUM(E138:W138)</f>
        <v>50482.375835581654</v>
      </c>
      <c r="AA138" s="5" t="s">
        <v>16</v>
      </c>
      <c r="AB138" s="12">
        <f t="shared" si="198"/>
        <v>24737.069383676793</v>
      </c>
      <c r="AC138" s="12">
        <f t="shared" si="199"/>
        <v>6452.3735295114593</v>
      </c>
      <c r="AD138" s="12">
        <f t="shared" si="200"/>
        <v>1058.5434649947613</v>
      </c>
      <c r="AE138" s="12">
        <f t="shared" si="201"/>
        <v>100.8982</v>
      </c>
      <c r="AF138" s="12">
        <f t="shared" si="202"/>
        <v>773.88515060327256</v>
      </c>
      <c r="AG138" s="12">
        <f t="shared" si="203"/>
        <v>7532.1129108463447</v>
      </c>
      <c r="AH138" s="12">
        <f t="shared" si="204"/>
        <v>8913.8756750807952</v>
      </c>
      <c r="AI138" s="12">
        <f t="shared" si="205"/>
        <v>472.62811227726758</v>
      </c>
      <c r="AJ138" s="12">
        <f t="shared" si="206"/>
        <v>30.754782410051433</v>
      </c>
      <c r="AK138" s="12">
        <f t="shared" si="207"/>
        <v>410.23462618090491</v>
      </c>
      <c r="AL138" s="12">
        <f t="shared" si="207"/>
        <v>50482.375835581654</v>
      </c>
      <c r="AM138" s="6"/>
      <c r="AN138" s="6"/>
    </row>
    <row r="139" spans="1:40" ht="15.5" x14ac:dyDescent="0.35">
      <c r="A139" s="5" t="s">
        <v>17</v>
      </c>
      <c r="E139" s="7">
        <f>-E137/E129</f>
        <v>-9.0183136472042361E-2</v>
      </c>
      <c r="F139" s="7"/>
      <c r="G139" s="7">
        <f>-G137/G129</f>
        <v>-0.11382514661115632</v>
      </c>
      <c r="H139" s="7"/>
      <c r="I139" s="7">
        <f>-I137/I129</f>
        <v>-0.10301199598404141</v>
      </c>
      <c r="J139" s="7"/>
      <c r="K139" s="7">
        <f>-K137/K129</f>
        <v>-1.007920792079208E-3</v>
      </c>
      <c r="L139" s="7"/>
      <c r="M139" s="7">
        <f>-M137/M129</f>
        <v>-6.2222644895793391E-2</v>
      </c>
      <c r="N139" s="7"/>
      <c r="O139" s="7">
        <f>-O137/O129</f>
        <v>-6.5857076818409854E-2</v>
      </c>
      <c r="P139" s="7"/>
      <c r="Q139" s="7">
        <f>-Q137/Q129</f>
        <v>-8.0955642326053373E-2</v>
      </c>
      <c r="R139" s="7"/>
      <c r="S139" s="7">
        <f>-S137/S129</f>
        <v>-8.2412735862565922E-2</v>
      </c>
      <c r="T139" s="7"/>
      <c r="U139" s="7">
        <f>-U137/U129</f>
        <v>-3.1277428777511114E-2</v>
      </c>
      <c r="V139" s="7"/>
      <c r="W139" s="7">
        <f>-W137/W129</f>
        <v>-9.3512791932054987E-2</v>
      </c>
      <c r="X139" s="7">
        <f>-X137/X129</f>
        <v>-8.7747059357150714E-2</v>
      </c>
      <c r="AA139" s="5" t="s">
        <v>17</v>
      </c>
      <c r="AB139" s="52">
        <f t="shared" si="198"/>
        <v>-9.0183136472042361E-2</v>
      </c>
      <c r="AC139" s="52">
        <f t="shared" si="199"/>
        <v>-0.11382514661115632</v>
      </c>
      <c r="AD139" s="52">
        <f t="shared" si="200"/>
        <v>-0.10301199598404141</v>
      </c>
      <c r="AE139" s="52">
        <f t="shared" si="201"/>
        <v>-1.007920792079208E-3</v>
      </c>
      <c r="AF139" s="52">
        <f t="shared" si="202"/>
        <v>-6.2222644895793391E-2</v>
      </c>
      <c r="AG139" s="52">
        <f t="shared" si="203"/>
        <v>-6.5857076818409854E-2</v>
      </c>
      <c r="AH139" s="52">
        <f t="shared" si="204"/>
        <v>-8.0955642326053373E-2</v>
      </c>
      <c r="AI139" s="52">
        <f t="shared" si="205"/>
        <v>-8.2412735862565922E-2</v>
      </c>
      <c r="AJ139" s="52">
        <f t="shared" si="206"/>
        <v>-3.1277428777511114E-2</v>
      </c>
      <c r="AK139" s="52">
        <f>-AK137/AK129</f>
        <v>-9.3512791932054987E-2</v>
      </c>
      <c r="AL139" s="52">
        <f>-AL137/AL129</f>
        <v>-8.7747059357150714E-2</v>
      </c>
      <c r="AM139" s="6"/>
      <c r="AN139" s="6"/>
    </row>
    <row r="140" spans="1:40" ht="15.5" x14ac:dyDescent="0.35">
      <c r="A140" s="5" t="s">
        <v>18</v>
      </c>
      <c r="E140" s="1">
        <f>+E35</f>
        <v>0.97774603470155508</v>
      </c>
      <c r="F140" s="3"/>
      <c r="G140" s="1">
        <f>+G35</f>
        <v>1.0690616448705565</v>
      </c>
      <c r="H140" s="3"/>
      <c r="I140" s="1">
        <f>+I35</f>
        <v>3.172588748684372</v>
      </c>
      <c r="J140" s="3"/>
      <c r="K140" s="1">
        <f>+K35</f>
        <v>0.99009900990099009</v>
      </c>
      <c r="L140" s="3"/>
      <c r="M140" s="1">
        <f>+M35</f>
        <v>0.61437167862337083</v>
      </c>
      <c r="N140" s="3"/>
      <c r="O140" s="1">
        <f>+O35</f>
        <v>2.6912636165942406E-2</v>
      </c>
      <c r="P140" s="3"/>
      <c r="Q140" s="1">
        <f>+Q35</f>
        <v>1.948640411106042E-2</v>
      </c>
      <c r="R140" s="3"/>
      <c r="S140" s="1">
        <f>+S35</f>
        <v>0.18832135099301012</v>
      </c>
      <c r="T140" s="3"/>
      <c r="U140" s="1">
        <f>+U35</f>
        <v>0</v>
      </c>
      <c r="V140" s="3"/>
      <c r="W140" s="1">
        <f>+W35</f>
        <v>0</v>
      </c>
      <c r="X140" s="1">
        <f>+X35</f>
        <v>0</v>
      </c>
      <c r="AA140" s="5" t="s">
        <v>18</v>
      </c>
      <c r="AB140" s="34">
        <f t="shared" si="198"/>
        <v>0.97774603470155508</v>
      </c>
      <c r="AC140" s="34">
        <f t="shared" si="199"/>
        <v>1.0690616448705565</v>
      </c>
      <c r="AD140" s="34">
        <f t="shared" si="200"/>
        <v>3.172588748684372</v>
      </c>
      <c r="AE140" s="34">
        <f t="shared" si="201"/>
        <v>0.99009900990099009</v>
      </c>
      <c r="AF140" s="34">
        <f t="shared" si="202"/>
        <v>0.61437167862337083</v>
      </c>
      <c r="AG140" s="34">
        <f t="shared" si="203"/>
        <v>2.6912636165942406E-2</v>
      </c>
      <c r="AH140" s="34">
        <f t="shared" si="204"/>
        <v>1.948640411106042E-2</v>
      </c>
      <c r="AI140" s="34">
        <f t="shared" si="205"/>
        <v>0.18832135099301012</v>
      </c>
      <c r="AJ140" s="34">
        <f t="shared" si="206"/>
        <v>0</v>
      </c>
      <c r="AK140" s="12">
        <f t="shared" si="207"/>
        <v>0</v>
      </c>
      <c r="AL140" s="12"/>
      <c r="AM140" s="6"/>
      <c r="AN140" s="6"/>
    </row>
    <row r="141" spans="1:40" ht="15.5" x14ac:dyDescent="0.35">
      <c r="A141" s="5" t="s">
        <v>19</v>
      </c>
      <c r="E141" s="1">
        <f>+E34/E138</f>
        <v>1.0746624665871674</v>
      </c>
      <c r="F141" s="1"/>
      <c r="G141" s="1">
        <f>+G34/G138</f>
        <v>1.2063777715902577</v>
      </c>
      <c r="H141" s="1"/>
      <c r="I141" s="1">
        <f>+I34/I138</f>
        <v>3.5369355381344958</v>
      </c>
      <c r="J141" s="1"/>
      <c r="K141" s="1">
        <f>+K34/K138</f>
        <v>0.99109795813998658</v>
      </c>
      <c r="L141" s="1"/>
      <c r="M141" s="1">
        <f>+M34/M138</f>
        <v>0.65513597153889624</v>
      </c>
      <c r="N141" s="1"/>
      <c r="O141" s="1">
        <f>+O34/O138</f>
        <v>2.8809977036790974E-2</v>
      </c>
      <c r="P141" s="1"/>
      <c r="Q141" s="1">
        <f>+Q34/Q138</f>
        <v>2.1202898367582056E-2</v>
      </c>
      <c r="R141" s="1"/>
      <c r="S141" s="1">
        <f>+S34/S138</f>
        <v>0.20523535837219706</v>
      </c>
      <c r="T141" s="1"/>
      <c r="U141" s="1">
        <f>+U34/U138</f>
        <v>0</v>
      </c>
      <c r="V141" s="1"/>
      <c r="W141" s="1">
        <f>+W34/W138</f>
        <v>0</v>
      </c>
      <c r="X141" s="1">
        <f>+X34/X138</f>
        <v>0.77694441576489814</v>
      </c>
      <c r="AA141" s="5" t="s">
        <v>19</v>
      </c>
      <c r="AB141" s="34">
        <f t="shared" si="198"/>
        <v>1.0746624665871674</v>
      </c>
      <c r="AC141" s="34">
        <f t="shared" si="199"/>
        <v>1.2063777715902577</v>
      </c>
      <c r="AD141" s="34">
        <f t="shared" si="200"/>
        <v>3.5369355381344958</v>
      </c>
      <c r="AE141" s="34">
        <f t="shared" si="201"/>
        <v>0.99109795813998658</v>
      </c>
      <c r="AF141" s="34">
        <f t="shared" si="202"/>
        <v>0.65513597153889624</v>
      </c>
      <c r="AG141" s="34">
        <f t="shared" si="203"/>
        <v>2.8809977036790974E-2</v>
      </c>
      <c r="AH141" s="34">
        <f t="shared" si="204"/>
        <v>2.1202898367582056E-2</v>
      </c>
      <c r="AI141" s="34">
        <f t="shared" si="205"/>
        <v>0.20523535837219706</v>
      </c>
      <c r="AJ141" s="34">
        <f t="shared" si="206"/>
        <v>0</v>
      </c>
      <c r="AK141" s="12">
        <f t="shared" si="207"/>
        <v>0</v>
      </c>
      <c r="AL141" s="12"/>
      <c r="AM141" s="6"/>
      <c r="AN141" s="6"/>
    </row>
    <row r="142" spans="1:40" ht="15.5" x14ac:dyDescent="0.35">
      <c r="A142" s="5" t="s">
        <v>177</v>
      </c>
      <c r="E142" s="1">
        <f>+E141-E35</f>
        <v>9.6916431885612275E-2</v>
      </c>
      <c r="F142" s="1"/>
      <c r="G142" s="1">
        <f>+G141-G35</f>
        <v>0.13731612671970117</v>
      </c>
      <c r="H142" s="1"/>
      <c r="I142" s="1">
        <f>+I141-I35</f>
        <v>0.36434678945012378</v>
      </c>
      <c r="J142" s="1"/>
      <c r="K142" s="1">
        <f>+K141-K35</f>
        <v>9.9894823899648877E-4</v>
      </c>
      <c r="L142" s="1"/>
      <c r="M142" s="1">
        <f>+M141-M35</f>
        <v>4.0764292915525413E-2</v>
      </c>
      <c r="N142" s="1"/>
      <c r="O142" s="1">
        <f>+O141-O35</f>
        <v>1.8973408708485677E-3</v>
      </c>
      <c r="P142" s="1"/>
      <c r="Q142" s="1">
        <f>+Q141-Q35</f>
        <v>1.7164942565216362E-3</v>
      </c>
      <c r="R142" s="1"/>
      <c r="S142" s="1">
        <f>+S141-S35</f>
        <v>1.6914007379186941E-2</v>
      </c>
      <c r="T142" s="1"/>
      <c r="U142" s="1">
        <f>+U141-U35</f>
        <v>0</v>
      </c>
      <c r="V142" s="1"/>
      <c r="W142" s="1">
        <f>+W141-W35</f>
        <v>0</v>
      </c>
      <c r="X142" s="1">
        <f>+X141-X35</f>
        <v>0.77694441576489814</v>
      </c>
      <c r="AA142" s="5" t="s">
        <v>20</v>
      </c>
      <c r="AB142" s="34">
        <f t="shared" si="198"/>
        <v>9.6916431885612275E-2</v>
      </c>
      <c r="AC142" s="34">
        <f t="shared" si="199"/>
        <v>0.13731612671970117</v>
      </c>
      <c r="AD142" s="34">
        <f t="shared" si="200"/>
        <v>0.36434678945012378</v>
      </c>
      <c r="AE142" s="34">
        <f t="shared" si="201"/>
        <v>9.9894823899648877E-4</v>
      </c>
      <c r="AF142" s="34">
        <f t="shared" si="202"/>
        <v>4.0764292915525413E-2</v>
      </c>
      <c r="AG142" s="34">
        <f t="shared" si="203"/>
        <v>1.8973408708485677E-3</v>
      </c>
      <c r="AH142" s="34">
        <f t="shared" si="204"/>
        <v>1.7164942565216362E-3</v>
      </c>
      <c r="AI142" s="34">
        <f t="shared" si="205"/>
        <v>1.6914007379186941E-2</v>
      </c>
      <c r="AJ142" s="34">
        <f t="shared" si="206"/>
        <v>0</v>
      </c>
      <c r="AK142" s="12">
        <f t="shared" si="207"/>
        <v>0</v>
      </c>
      <c r="AL142" s="12"/>
      <c r="AM142" s="6"/>
      <c r="AN142" s="6"/>
    </row>
    <row r="143" spans="1:40" ht="15.5" x14ac:dyDescent="0.35">
      <c r="A143" s="5" t="s">
        <v>21</v>
      </c>
      <c r="E143" s="3">
        <f>+E43</f>
        <v>3266.3440145570148</v>
      </c>
      <c r="F143" s="1"/>
      <c r="G143" s="3">
        <f>+G43</f>
        <v>963.19269035328</v>
      </c>
      <c r="H143" s="1"/>
      <c r="I143" s="3">
        <f>+I43</f>
        <v>282.741399006319</v>
      </c>
      <c r="J143" s="1"/>
      <c r="K143" s="3">
        <f>+K43</f>
        <v>1</v>
      </c>
      <c r="L143" s="1"/>
      <c r="M143" s="3">
        <f>+M43</f>
        <v>29.090430963399861</v>
      </c>
      <c r="N143" s="1"/>
      <c r="O143" s="3">
        <f>+O43</f>
        <v>959.20562527150457</v>
      </c>
      <c r="P143" s="1"/>
      <c r="Q143" s="3">
        <f>+Q43</f>
        <v>901.32387527140281</v>
      </c>
      <c r="R143" s="1"/>
      <c r="S143" s="3">
        <f>+S43</f>
        <v>53.337303893700721</v>
      </c>
      <c r="T143" s="1"/>
      <c r="U143" s="3">
        <f>+U43</f>
        <v>0</v>
      </c>
      <c r="V143" s="1"/>
      <c r="W143" s="3">
        <f>+W43</f>
        <v>0</v>
      </c>
      <c r="X143" s="3">
        <f>+X43</f>
        <v>6456.2353393166213</v>
      </c>
      <c r="Y143" s="3">
        <f>SUM(E143:W143)</f>
        <v>6456.2353393166213</v>
      </c>
      <c r="AA143" s="5" t="s">
        <v>21</v>
      </c>
      <c r="AB143" s="12">
        <f t="shared" si="198"/>
        <v>3266.3440145570148</v>
      </c>
      <c r="AC143" s="12">
        <f t="shared" si="199"/>
        <v>963.19269035328</v>
      </c>
      <c r="AD143" s="12">
        <f t="shared" si="200"/>
        <v>282.741399006319</v>
      </c>
      <c r="AE143" s="12">
        <f t="shared" si="201"/>
        <v>1</v>
      </c>
      <c r="AF143" s="12">
        <f t="shared" si="202"/>
        <v>29.090430963399861</v>
      </c>
      <c r="AG143" s="12">
        <f t="shared" si="203"/>
        <v>959.20562527150457</v>
      </c>
      <c r="AH143" s="12">
        <f t="shared" si="204"/>
        <v>901.32387527140281</v>
      </c>
      <c r="AI143" s="12">
        <f t="shared" si="205"/>
        <v>53.337303893700721</v>
      </c>
      <c r="AJ143" s="12">
        <f t="shared" si="206"/>
        <v>0</v>
      </c>
      <c r="AK143" s="12">
        <f t="shared" si="207"/>
        <v>0</v>
      </c>
      <c r="AL143" s="12">
        <f>+X143</f>
        <v>6456.2353393166213</v>
      </c>
      <c r="AM143" s="6"/>
      <c r="AN143" s="6"/>
    </row>
    <row r="144" spans="1:40" ht="15.5" x14ac:dyDescent="0.35">
      <c r="A144" s="5" t="s">
        <v>22</v>
      </c>
      <c r="E144" s="3">
        <f>+E112+E96+E83+E125+E107</f>
        <v>1102.0165044549851</v>
      </c>
      <c r="G144" s="3">
        <f>+G112+G96+G83+G125+G107</f>
        <v>309.00141908700982</v>
      </c>
      <c r="I144" s="3">
        <f>+I112+I96+I83+I125+I107</f>
        <v>124.97500450400018</v>
      </c>
      <c r="K144" s="3">
        <f>+K112+K96+K83+K125+K107</f>
        <v>0.3992</v>
      </c>
      <c r="M144" s="3">
        <f>+M112+M96+M83+M125+M107</f>
        <v>8.3582491933194163</v>
      </c>
      <c r="O144" s="3">
        <f>+O112+O96+O83+O125+O107</f>
        <v>476.40156977265565</v>
      </c>
      <c r="Q144" s="3">
        <f>+Q112+Q96+Q83+Q125+Q107</f>
        <v>289.42710609516456</v>
      </c>
      <c r="S144" s="3">
        <f>+S112+S96+S83+S125+S107</f>
        <v>3.4667363016200357</v>
      </c>
      <c r="U144" s="3">
        <f>+U112+U96+U83+U125+U107</f>
        <v>0</v>
      </c>
      <c r="W144" s="3">
        <f>+W112+W96+W83+W125+W107</f>
        <v>0</v>
      </c>
      <c r="X144" s="3">
        <f>+X112+X96+X83+X125+X107</f>
        <v>2314.0457894087549</v>
      </c>
      <c r="AA144" s="5" t="s">
        <v>22</v>
      </c>
      <c r="AB144" s="12">
        <f t="shared" si="198"/>
        <v>1102.0165044549851</v>
      </c>
      <c r="AC144" s="12">
        <f t="shared" si="199"/>
        <v>309.00141908700982</v>
      </c>
      <c r="AD144" s="12">
        <f t="shared" si="200"/>
        <v>124.97500450400018</v>
      </c>
      <c r="AE144" s="12">
        <f t="shared" si="201"/>
        <v>0.3992</v>
      </c>
      <c r="AF144" s="12">
        <f t="shared" si="202"/>
        <v>8.3582491933194163</v>
      </c>
      <c r="AG144" s="12">
        <f t="shared" si="203"/>
        <v>476.40156977265565</v>
      </c>
      <c r="AH144" s="12">
        <f t="shared" si="204"/>
        <v>289.42710609516456</v>
      </c>
      <c r="AI144" s="12">
        <f t="shared" si="205"/>
        <v>3.4667363016200357</v>
      </c>
      <c r="AJ144" s="12">
        <f t="shared" si="206"/>
        <v>0</v>
      </c>
      <c r="AK144" s="12">
        <f t="shared" si="207"/>
        <v>0</v>
      </c>
      <c r="AL144" s="12">
        <f>+X144</f>
        <v>2314.0457894087549</v>
      </c>
      <c r="AM144" s="6"/>
      <c r="AN144" s="6"/>
    </row>
    <row r="145" spans="1:41" ht="15.5" x14ac:dyDescent="0.35">
      <c r="A145" s="5" t="s">
        <v>23</v>
      </c>
      <c r="E145" s="3">
        <f>+E43-E144</f>
        <v>2164.3275101020299</v>
      </c>
      <c r="G145" s="3">
        <f>+G43-G144</f>
        <v>654.19127126627018</v>
      </c>
      <c r="I145" s="3">
        <f>+I43-I144</f>
        <v>157.7663945023188</v>
      </c>
      <c r="K145" s="3">
        <f>+K43-K144</f>
        <v>0.6008</v>
      </c>
      <c r="M145" s="3">
        <f>+M43-M144</f>
        <v>20.732181770080444</v>
      </c>
      <c r="O145" s="3">
        <f>+O43-O144</f>
        <v>482.80405549884892</v>
      </c>
      <c r="Q145" s="3">
        <f>+Q43-Q144</f>
        <v>611.89676917623819</v>
      </c>
      <c r="S145" s="3">
        <f>+S43-S144</f>
        <v>49.870567592080683</v>
      </c>
      <c r="U145" s="3">
        <f>+U43-U144</f>
        <v>0</v>
      </c>
      <c r="W145" s="3">
        <f>+W43-W144</f>
        <v>0</v>
      </c>
      <c r="X145" s="3">
        <f>+X43-X144</f>
        <v>4142.1895499078664</v>
      </c>
      <c r="AA145" s="5" t="s">
        <v>23</v>
      </c>
      <c r="AB145" s="12">
        <f t="shared" si="198"/>
        <v>2164.3275101020299</v>
      </c>
      <c r="AC145" s="12">
        <f t="shared" si="199"/>
        <v>654.19127126627018</v>
      </c>
      <c r="AD145" s="12">
        <f t="shared" si="200"/>
        <v>157.7663945023188</v>
      </c>
      <c r="AE145" s="12">
        <f t="shared" si="201"/>
        <v>0.6008</v>
      </c>
      <c r="AF145" s="12">
        <f t="shared" si="202"/>
        <v>20.732181770080444</v>
      </c>
      <c r="AG145" s="12">
        <f t="shared" si="203"/>
        <v>482.80405549884892</v>
      </c>
      <c r="AH145" s="12">
        <f t="shared" si="204"/>
        <v>611.89676917623819</v>
      </c>
      <c r="AI145" s="12">
        <f t="shared" si="205"/>
        <v>49.870567592080683</v>
      </c>
      <c r="AJ145" s="12">
        <f t="shared" si="206"/>
        <v>0</v>
      </c>
      <c r="AK145" s="12">
        <f t="shared" ref="AK145:AK146" si="209">+W145</f>
        <v>0</v>
      </c>
      <c r="AL145" s="12">
        <f>+X145</f>
        <v>4142.1895499078664</v>
      </c>
      <c r="AM145" s="6">
        <f>10*AL145/1000</f>
        <v>41.421895499078666</v>
      </c>
      <c r="AN145" s="6">
        <f>5*AL145/1000</f>
        <v>20.710947749539333</v>
      </c>
    </row>
    <row r="146" spans="1:41" ht="15.5" x14ac:dyDescent="0.35">
      <c r="A146" s="5" t="s">
        <v>178</v>
      </c>
      <c r="E146" s="16">
        <f>-E145/E143</f>
        <v>-0.66261468493714626</v>
      </c>
      <c r="G146" s="16">
        <f>-G145/G143</f>
        <v>-0.67919044425713593</v>
      </c>
      <c r="I146" s="16">
        <f>-I145/I143</f>
        <v>-0.55798830683013234</v>
      </c>
      <c r="K146" s="16">
        <f>-K145/K143</f>
        <v>-0.6008</v>
      </c>
      <c r="M146" s="16">
        <f>-M145/M143</f>
        <v>-0.71268046170112254</v>
      </c>
      <c r="O146" s="16">
        <f>-O145/O143</f>
        <v>-0.50333738958441843</v>
      </c>
      <c r="Q146" s="16">
        <f>-Q145/Q143</f>
        <v>-0.67888667543837833</v>
      </c>
      <c r="S146" s="16">
        <f>-S145/S143</f>
        <v>-0.93500353320203222</v>
      </c>
      <c r="U146" s="16" t="e">
        <f>-U145/U143</f>
        <v>#DIV/0!</v>
      </c>
      <c r="W146" s="16"/>
      <c r="X146" s="16">
        <f>-X145/X143</f>
        <v>-0.64157970275388199</v>
      </c>
      <c r="AA146" s="5" t="s">
        <v>24</v>
      </c>
      <c r="AB146" s="33">
        <f t="shared" si="198"/>
        <v>-0.66261468493714626</v>
      </c>
      <c r="AC146" s="33">
        <f t="shared" si="199"/>
        <v>-0.67919044425713593</v>
      </c>
      <c r="AD146" s="33">
        <f t="shared" si="200"/>
        <v>-0.55798830683013234</v>
      </c>
      <c r="AE146" s="33">
        <f t="shared" si="201"/>
        <v>-0.6008</v>
      </c>
      <c r="AF146" s="33">
        <f t="shared" si="202"/>
        <v>-0.71268046170112254</v>
      </c>
      <c r="AG146" s="33">
        <f t="shared" si="203"/>
        <v>-0.50333738958441843</v>
      </c>
      <c r="AH146" s="33">
        <f t="shared" si="204"/>
        <v>-0.67888667543837833</v>
      </c>
      <c r="AI146" s="33">
        <f t="shared" si="205"/>
        <v>-0.93500353320203222</v>
      </c>
      <c r="AJ146" s="12">
        <f>+V146</f>
        <v>0</v>
      </c>
      <c r="AK146" s="12">
        <f t="shared" si="209"/>
        <v>0</v>
      </c>
      <c r="AL146" s="33">
        <f>+X146</f>
        <v>-0.64157970275388199</v>
      </c>
      <c r="AM146" s="6"/>
      <c r="AN146" s="6"/>
    </row>
    <row r="147" spans="1:41" ht="15.5" x14ac:dyDescent="0.35">
      <c r="AB147" s="5"/>
      <c r="AM147" s="2">
        <f>+AM135+AM145</f>
        <v>68.060318106144152</v>
      </c>
      <c r="AN147" s="2">
        <f>+AN135+AN145</f>
        <v>34.030159053072076</v>
      </c>
      <c r="AO147" s="2">
        <f>+AM147-AN147</f>
        <v>34.030159053072076</v>
      </c>
    </row>
    <row r="148" spans="1:41" ht="15.5" x14ac:dyDescent="0.35">
      <c r="E148" s="4" t="s">
        <v>72</v>
      </c>
      <c r="F148" s="4"/>
      <c r="G148" s="4" t="s">
        <v>73</v>
      </c>
      <c r="H148" s="4"/>
      <c r="I148" s="4" t="s">
        <v>80</v>
      </c>
      <c r="J148" s="4"/>
      <c r="K148" s="4" t="s">
        <v>75</v>
      </c>
      <c r="L148" s="4"/>
      <c r="M148" s="4" t="s">
        <v>76</v>
      </c>
      <c r="N148" s="4"/>
      <c r="O148" s="4" t="s">
        <v>77</v>
      </c>
      <c r="P148" s="4"/>
      <c r="Q148" s="4" t="s">
        <v>78</v>
      </c>
      <c r="R148" s="4"/>
      <c r="S148" s="4" t="s">
        <v>79</v>
      </c>
      <c r="T148" s="4"/>
      <c r="U148" s="4" t="s">
        <v>81</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51</v>
      </c>
      <c r="AN148" s="4" t="s">
        <v>52</v>
      </c>
    </row>
    <row r="149" spans="1:41" ht="15.5" x14ac:dyDescent="0.35">
      <c r="A149" t="s">
        <v>25</v>
      </c>
      <c r="E149" s="6">
        <f>+E54</f>
        <v>279.64244655815236</v>
      </c>
      <c r="F149" s="6"/>
      <c r="G149" s="6">
        <f>+G54</f>
        <v>79.6703729209285</v>
      </c>
      <c r="H149" s="6"/>
      <c r="I149" s="6">
        <f>+I54</f>
        <v>11.875877453135402</v>
      </c>
      <c r="J149" s="6"/>
      <c r="K149" s="6">
        <f>+K54</f>
        <v>3.5000000000000003E-2</v>
      </c>
      <c r="L149" s="6"/>
      <c r="M149" s="6">
        <f>+M54</f>
        <v>6.5210579079476521</v>
      </c>
      <c r="N149" s="6"/>
      <c r="O149" s="6">
        <f>+O54</f>
        <v>63.014685327590591</v>
      </c>
      <c r="P149" s="6"/>
      <c r="Q149" s="6">
        <f>+Q54</f>
        <v>87.011088307772468</v>
      </c>
      <c r="R149" s="6"/>
      <c r="S149" s="6">
        <f>+S54</f>
        <v>4.9278023732585732</v>
      </c>
      <c r="T149" s="6"/>
      <c r="U149" s="6">
        <f>+U54</f>
        <v>0.20220339877939147</v>
      </c>
      <c r="V149" s="6"/>
      <c r="W149" s="6">
        <f>+W54</f>
        <v>3.5004509789703446</v>
      </c>
      <c r="X149" s="6">
        <f>+X54</f>
        <v>536.40098522653534</v>
      </c>
      <c r="AA149" t="s">
        <v>25</v>
      </c>
      <c r="AB149" s="12">
        <f>+E149</f>
        <v>279.64244655815236</v>
      </c>
      <c r="AC149" s="12">
        <f>+G149</f>
        <v>79.6703729209285</v>
      </c>
      <c r="AD149" s="12">
        <f>+I149</f>
        <v>11.875877453135402</v>
      </c>
      <c r="AE149" s="12">
        <f>+K149</f>
        <v>3.5000000000000003E-2</v>
      </c>
      <c r="AF149" s="12">
        <f>+M149</f>
        <v>6.5210579079476521</v>
      </c>
      <c r="AG149" s="12">
        <f>+O149</f>
        <v>63.014685327590591</v>
      </c>
      <c r="AH149" s="12">
        <f>+Q149</f>
        <v>87.011088307772468</v>
      </c>
      <c r="AI149" s="12">
        <f>+S149</f>
        <v>4.9278023732585732</v>
      </c>
      <c r="AJ149" s="12">
        <f t="shared" ref="AJ149:AJ152" si="210">+U149</f>
        <v>0.20220339877939147</v>
      </c>
      <c r="AK149" s="12">
        <f>+W149</f>
        <v>3.5004509789703446</v>
      </c>
      <c r="AL149" s="12">
        <f>+X149</f>
        <v>536.40098522653534</v>
      </c>
      <c r="AM149" s="2">
        <f>+AL149</f>
        <v>536.40098522653534</v>
      </c>
      <c r="AN149" s="3">
        <f>+AL149</f>
        <v>536.40098522653534</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201.82745147506893</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54.962163672772725</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7.0197657825159263</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2.6978800000000001E-2</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5.4471346008097665</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41.536661414058464</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65.349849142788926</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3.6729582175428854</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0.20206428284103128</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2.8856724804625702</v>
      </c>
      <c r="X150" s="2">
        <f>0.001*($C73*X73+$C74*X74+$C75*X75+$C76*X76+$C79*X79+$C80*X80+$C81*X81+$C82*X82+$C83*X83+$C84*X84+$C88*X88+$C89*X89+$C92*X92+$C93*X93+$C94*X94+$C95*X95+$C96*X96+$C97*X97+$C101*X101+$C102*X102+$C106*X106+$C107*X107+$C108*X108+$C109*X109+$C110*X110+$C111*X111+$C112*X112+$C113*X113+$N$2*($C117*X117+$C118*X118+$C121*X121+$C122*X122+$C123*X123+$C124*X124+$C125*X125+$C126*X126))</f>
        <v>382.93069986886132</v>
      </c>
      <c r="AA150" t="s">
        <v>26</v>
      </c>
      <c r="AB150" s="12">
        <f>+E150</f>
        <v>201.82745147506893</v>
      </c>
      <c r="AC150" s="12">
        <f>+G150</f>
        <v>54.962163672772725</v>
      </c>
      <c r="AD150" s="12">
        <f>+I150</f>
        <v>7.0197657825159263</v>
      </c>
      <c r="AE150" s="12">
        <f>+K150</f>
        <v>2.6978800000000001E-2</v>
      </c>
      <c r="AF150" s="12">
        <f>+M150</f>
        <v>5.4471346008097665</v>
      </c>
      <c r="AG150" s="12">
        <f>+O150</f>
        <v>41.536661414058464</v>
      </c>
      <c r="AH150" s="12">
        <f>+Q150</f>
        <v>65.349849142788926</v>
      </c>
      <c r="AI150" s="12">
        <f>+S150</f>
        <v>3.6729582175428854</v>
      </c>
      <c r="AJ150" s="12">
        <f t="shared" si="210"/>
        <v>0.20206428284103128</v>
      </c>
      <c r="AK150" s="12">
        <f t="shared" ref="AK150:AK152" si="211">+W150</f>
        <v>2.8856724804625702</v>
      </c>
      <c r="AL150" s="12">
        <f>+X150</f>
        <v>382.93069986886132</v>
      </c>
      <c r="AM150" s="2">
        <f>+AL150+AO147</f>
        <v>416.96085892193338</v>
      </c>
      <c r="AN150" s="2">
        <f>+AL150+AM147</f>
        <v>450.99101797500549</v>
      </c>
    </row>
    <row r="151" spans="1:41" ht="15.5" x14ac:dyDescent="0.35">
      <c r="A151" t="s">
        <v>35</v>
      </c>
      <c r="E151" s="2">
        <f>+E150-E149</f>
        <v>-77.814995083083431</v>
      </c>
      <c r="F151" s="2"/>
      <c r="G151" s="2">
        <f t="shared" ref="G151:W151" si="212">+G150-G149</f>
        <v>-24.708209248155775</v>
      </c>
      <c r="H151" s="2"/>
      <c r="I151" s="2">
        <f t="shared" ref="I151" si="213">+I150-I149</f>
        <v>-4.8561116706194758</v>
      </c>
      <c r="J151" s="2"/>
      <c r="K151" s="2">
        <f t="shared" ref="K151" si="214">+K150-K149</f>
        <v>-8.0212000000000026E-3</v>
      </c>
      <c r="L151" s="2"/>
      <c r="M151" s="2">
        <f t="shared" si="212"/>
        <v>-1.0739233071378855</v>
      </c>
      <c r="N151" s="2"/>
      <c r="O151" s="2">
        <f t="shared" si="212"/>
        <v>-21.478023913532127</v>
      </c>
      <c r="P151" s="2"/>
      <c r="Q151" s="2">
        <f t="shared" si="212"/>
        <v>-21.661239164983542</v>
      </c>
      <c r="R151" s="2"/>
      <c r="S151" s="2">
        <f t="shared" si="212"/>
        <v>-1.2548441557156877</v>
      </c>
      <c r="T151" s="2"/>
      <c r="U151" s="2">
        <f t="shared" si="212"/>
        <v>-1.3911593836019032E-4</v>
      </c>
      <c r="V151" s="2"/>
      <c r="W151" s="2">
        <f t="shared" si="212"/>
        <v>-0.61477849850777444</v>
      </c>
      <c r="X151" s="3">
        <f>SUM(E151:W151)</f>
        <v>-153.4702853576741</v>
      </c>
      <c r="AA151" t="s">
        <v>27</v>
      </c>
      <c r="AB151" s="12">
        <f>+E151</f>
        <v>-77.814995083083431</v>
      </c>
      <c r="AC151" s="12">
        <f>+G151</f>
        <v>-24.708209248155775</v>
      </c>
      <c r="AD151" s="12">
        <f>+I151</f>
        <v>-4.8561116706194758</v>
      </c>
      <c r="AE151" s="12">
        <f>+K151</f>
        <v>-8.0212000000000026E-3</v>
      </c>
      <c r="AF151" s="12">
        <f>+M151</f>
        <v>-1.0739233071378855</v>
      </c>
      <c r="AG151" s="12">
        <f>+O151</f>
        <v>-21.478023913532127</v>
      </c>
      <c r="AH151" s="12">
        <f>+Q151</f>
        <v>-21.661239164983542</v>
      </c>
      <c r="AI151" s="12">
        <f>+S151</f>
        <v>-1.2548441557156877</v>
      </c>
      <c r="AJ151" s="12">
        <f t="shared" si="210"/>
        <v>-1.3911593836019032E-4</v>
      </c>
      <c r="AK151" s="12">
        <f t="shared" si="211"/>
        <v>-0.61477849850777444</v>
      </c>
      <c r="AL151" s="12">
        <f>+X151</f>
        <v>-153.4702853576741</v>
      </c>
      <c r="AM151" s="2">
        <f>+AM150-AM149</f>
        <v>-119.44012630460196</v>
      </c>
      <c r="AN151" s="2">
        <f>+AN150-AN149</f>
        <v>-85.409967251529849</v>
      </c>
    </row>
    <row r="152" spans="1:41" ht="15.5" x14ac:dyDescent="0.35">
      <c r="A152" t="s">
        <v>28</v>
      </c>
      <c r="E152" s="2">
        <f>100*E151/E149</f>
        <v>-27.82660359356483</v>
      </c>
      <c r="F152" s="2"/>
      <c r="G152" s="2">
        <f>100*G151/G149</f>
        <v>-31.013045806473453</v>
      </c>
      <c r="H152" s="2"/>
      <c r="I152" s="2">
        <f>100*I151/I149</f>
        <v>-40.890550528015027</v>
      </c>
      <c r="J152" s="2"/>
      <c r="K152" s="2">
        <f>100*K151/K149</f>
        <v>-22.91771428571429</v>
      </c>
      <c r="L152" s="2"/>
      <c r="M152" s="2">
        <f>100*M151/M149</f>
        <v>-16.468544249990831</v>
      </c>
      <c r="N152" s="2"/>
      <c r="O152" s="2">
        <f>100*O151/O149</f>
        <v>-34.084156418262879</v>
      </c>
      <c r="P152" s="2"/>
      <c r="Q152" s="2">
        <f>100*Q151/Q149</f>
        <v>-24.894803163895837</v>
      </c>
      <c r="R152" s="2"/>
      <c r="S152" s="2">
        <f>100*S151/S149</f>
        <v>-25.464579556300382</v>
      </c>
      <c r="T152" s="2"/>
      <c r="U152" s="2">
        <f>100*U151/U149</f>
        <v>-6.8799999999984665E-2</v>
      </c>
      <c r="V152" s="2"/>
      <c r="W152" s="2">
        <f>100*W151/W149</f>
        <v>-17.562836965898924</v>
      </c>
      <c r="X152" s="2">
        <f t="shared" ref="X152" si="215">100*X151/X149</f>
        <v>-28.611111758651937</v>
      </c>
      <c r="AA152" t="s">
        <v>28</v>
      </c>
      <c r="AB152" s="6">
        <f>+E152</f>
        <v>-27.82660359356483</v>
      </c>
      <c r="AC152" s="6">
        <f>+G152</f>
        <v>-31.013045806473453</v>
      </c>
      <c r="AD152" s="6">
        <f>+I152</f>
        <v>-40.890550528015027</v>
      </c>
      <c r="AE152" s="6">
        <f>+K152</f>
        <v>-22.91771428571429</v>
      </c>
      <c r="AF152" s="6">
        <f>+M152</f>
        <v>-16.468544249990831</v>
      </c>
      <c r="AG152" s="6">
        <f>+O152</f>
        <v>-34.084156418262879</v>
      </c>
      <c r="AH152" s="6">
        <f>+Q152</f>
        <v>-24.894803163895837</v>
      </c>
      <c r="AI152" s="6">
        <f>+S152</f>
        <v>-25.464579556300382</v>
      </c>
      <c r="AJ152" s="6">
        <f t="shared" si="210"/>
        <v>-6.8799999999984665E-2</v>
      </c>
      <c r="AK152" s="6">
        <f t="shared" si="211"/>
        <v>-17.562836965898924</v>
      </c>
      <c r="AL152" s="6">
        <f>+X152</f>
        <v>-28.611111758651937</v>
      </c>
      <c r="AM152" s="2">
        <f>100*AM151/AM149</f>
        <v>-22.266947599687846</v>
      </c>
      <c r="AN152" s="2">
        <f>100*AN151/AN149</f>
        <v>-15.922783440723757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81FB8-F5E7-481E-AD59-5410DEEEB32A}">
  <dimension ref="A2:BA152"/>
  <sheetViews>
    <sheetView zoomScale="50" zoomScaleNormal="50" workbookViewId="0">
      <selection activeCell="O3" sqref="O3"/>
    </sheetView>
  </sheetViews>
  <sheetFormatPr defaultRowHeight="14.5" x14ac:dyDescent="0.35"/>
  <cols>
    <col min="1" max="1" width="23" customWidth="1"/>
    <col min="2" max="2" width="14.7265625" customWidth="1"/>
    <col min="3" max="3" width="11.36328125" customWidth="1"/>
    <col min="4" max="4" width="17.453125" customWidth="1"/>
    <col min="27" max="27" width="58.26953125" customWidth="1"/>
  </cols>
  <sheetData>
    <row r="2" spans="1:25" x14ac:dyDescent="0.35">
      <c r="N2">
        <f>+Koko_maa!N1</f>
        <v>0</v>
      </c>
      <c r="O2" t="s">
        <v>186</v>
      </c>
    </row>
    <row r="3" spans="1:25" x14ac:dyDescent="0.35">
      <c r="A3" s="8" t="s">
        <v>64</v>
      </c>
      <c r="O3" t="s">
        <v>304</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72</v>
      </c>
    </row>
    <row r="7" spans="1:25" ht="15.5" x14ac:dyDescent="0.35">
      <c r="A7" s="4" t="s">
        <v>73</v>
      </c>
    </row>
    <row r="8" spans="1:25" ht="15.5" x14ac:dyDescent="0.35">
      <c r="A8" s="4" t="s">
        <v>74</v>
      </c>
    </row>
    <row r="9" spans="1:25" ht="15.5" x14ac:dyDescent="0.35">
      <c r="A9" s="4" t="s">
        <v>75</v>
      </c>
    </row>
    <row r="10" spans="1:25" ht="15.5" x14ac:dyDescent="0.35">
      <c r="A10" s="4" t="s">
        <v>76</v>
      </c>
    </row>
    <row r="11" spans="1:25" ht="15.5" x14ac:dyDescent="0.35">
      <c r="A11" s="4" t="s">
        <v>77</v>
      </c>
    </row>
    <row r="12" spans="1:25" ht="15.5" x14ac:dyDescent="0.35">
      <c r="A12" s="4" t="s">
        <v>78</v>
      </c>
      <c r="F12" s="9"/>
    </row>
    <row r="13" spans="1:25" ht="15.5" x14ac:dyDescent="0.35">
      <c r="A13" s="4" t="s">
        <v>79</v>
      </c>
    </row>
    <row r="14" spans="1:25" ht="15.5" x14ac:dyDescent="0.35">
      <c r="A14" s="22"/>
      <c r="B14" s="24"/>
      <c r="C14" s="24"/>
      <c r="D14" s="24"/>
      <c r="E14" s="22" t="s">
        <v>72</v>
      </c>
      <c r="F14" s="22" t="s">
        <v>73</v>
      </c>
      <c r="G14" s="22" t="s">
        <v>80</v>
      </c>
      <c r="H14" s="22" t="s">
        <v>75</v>
      </c>
      <c r="I14" s="22" t="s">
        <v>76</v>
      </c>
      <c r="J14" s="22" t="s">
        <v>77</v>
      </c>
      <c r="K14" s="22" t="s">
        <v>78</v>
      </c>
      <c r="L14" s="22" t="s">
        <v>79</v>
      </c>
      <c r="M14" s="22" t="s">
        <v>81</v>
      </c>
      <c r="N14" s="22" t="s">
        <v>9</v>
      </c>
      <c r="O14" s="24"/>
    </row>
    <row r="15" spans="1:25" ht="15.5" x14ac:dyDescent="0.35">
      <c r="A15" s="22" t="s">
        <v>82</v>
      </c>
      <c r="B15" s="24"/>
      <c r="C15" s="24"/>
      <c r="D15" s="24"/>
      <c r="E15" s="53">
        <v>60498.39999999998</v>
      </c>
      <c r="F15" s="53">
        <v>32794.04200000003</v>
      </c>
      <c r="G15" s="53">
        <v>15211.9</v>
      </c>
      <c r="H15" s="53">
        <v>170.20500000000001</v>
      </c>
      <c r="I15" s="53">
        <v>1633</v>
      </c>
      <c r="J15" s="53">
        <v>740.53399999999988</v>
      </c>
      <c r="K15" s="53">
        <v>478.26999999999992</v>
      </c>
      <c r="L15" s="53">
        <v>239.44200000000001</v>
      </c>
      <c r="M15" s="53">
        <v>57.400000000000013</v>
      </c>
      <c r="N15" s="54">
        <v>0</v>
      </c>
      <c r="O15" s="26">
        <v>111823.193</v>
      </c>
    </row>
    <row r="16" spans="1:25" ht="15.5" x14ac:dyDescent="0.35">
      <c r="A16" s="55" t="s">
        <v>65</v>
      </c>
      <c r="B16" s="26"/>
      <c r="C16" s="26"/>
      <c r="D16" s="26"/>
      <c r="E16" s="24">
        <v>44320</v>
      </c>
      <c r="F16" s="24">
        <v>21579</v>
      </c>
      <c r="G16" s="24">
        <v>2847</v>
      </c>
      <c r="H16" s="24">
        <v>321</v>
      </c>
      <c r="I16" s="24">
        <v>1223</v>
      </c>
      <c r="J16" s="24">
        <v>51739</v>
      </c>
      <c r="K16" s="24">
        <v>22762</v>
      </c>
      <c r="L16" s="24">
        <v>1261</v>
      </c>
      <c r="M16" s="24">
        <v>243</v>
      </c>
      <c r="N16" s="26">
        <v>3381.4908243169889</v>
      </c>
      <c r="O16" s="26">
        <f>SUM(E16:N16)</f>
        <v>149676.49082431698</v>
      </c>
    </row>
    <row r="17" spans="1:22" ht="15.5" x14ac:dyDescent="0.35">
      <c r="A17" s="56" t="s">
        <v>83</v>
      </c>
      <c r="B17" s="26"/>
      <c r="C17" s="26"/>
      <c r="D17" s="26"/>
      <c r="E17" s="24">
        <v>8554</v>
      </c>
      <c r="F17" s="24">
        <v>4539</v>
      </c>
      <c r="G17" s="24">
        <v>557</v>
      </c>
      <c r="H17" s="24">
        <v>63</v>
      </c>
      <c r="I17" s="24">
        <v>205</v>
      </c>
      <c r="J17" s="24">
        <v>8976</v>
      </c>
      <c r="K17" s="24">
        <v>3321</v>
      </c>
      <c r="L17" s="24">
        <v>232</v>
      </c>
      <c r="M17" s="24">
        <v>44</v>
      </c>
      <c r="N17" s="26">
        <v>619.56905792703094</v>
      </c>
      <c r="O17" s="26">
        <f t="shared" ref="O17:O23" si="0">SUM(E17:N17)</f>
        <v>27110.56905792703</v>
      </c>
    </row>
    <row r="18" spans="1:22" ht="15.5" x14ac:dyDescent="0.35">
      <c r="A18" s="56" t="s">
        <v>84</v>
      </c>
      <c r="B18" s="26"/>
      <c r="C18" s="26"/>
      <c r="D18" s="26"/>
      <c r="E18" s="24">
        <v>6846</v>
      </c>
      <c r="F18" s="54">
        <v>3112</v>
      </c>
      <c r="G18" s="24">
        <v>296</v>
      </c>
      <c r="H18" s="24">
        <v>36</v>
      </c>
      <c r="I18" s="24">
        <v>181</v>
      </c>
      <c r="J18" s="24">
        <v>5210</v>
      </c>
      <c r="K18" s="24">
        <v>2505</v>
      </c>
      <c r="L18" s="24">
        <v>159</v>
      </c>
      <c r="M18" s="24">
        <v>42</v>
      </c>
      <c r="N18" s="26">
        <v>531.70234028554376</v>
      </c>
      <c r="O18" s="26">
        <f t="shared" si="0"/>
        <v>18918.702340285545</v>
      </c>
    </row>
    <row r="19" spans="1:22" ht="15.5" x14ac:dyDescent="0.35">
      <c r="A19" s="56" t="s">
        <v>85</v>
      </c>
      <c r="B19" s="26"/>
      <c r="C19" s="26"/>
      <c r="D19" s="26"/>
      <c r="E19" s="24">
        <v>21136</v>
      </c>
      <c r="F19" s="54">
        <v>13004</v>
      </c>
      <c r="G19" s="24">
        <v>689</v>
      </c>
      <c r="H19" s="24">
        <v>140</v>
      </c>
      <c r="I19" s="24">
        <v>981</v>
      </c>
      <c r="J19" s="24">
        <v>14263</v>
      </c>
      <c r="K19" s="24">
        <v>8947</v>
      </c>
      <c r="L19" s="24">
        <v>780</v>
      </c>
      <c r="M19" s="24">
        <v>135</v>
      </c>
      <c r="N19" s="26">
        <v>1421.3176417138059</v>
      </c>
      <c r="O19" s="26">
        <f t="shared" si="0"/>
        <v>61496.317641713809</v>
      </c>
    </row>
    <row r="20" spans="1:22" ht="15.5" x14ac:dyDescent="0.35">
      <c r="A20" s="55" t="s">
        <v>66</v>
      </c>
      <c r="B20" s="26"/>
      <c r="C20" s="26"/>
      <c r="D20" s="26"/>
      <c r="E20" s="26">
        <f>E17*$N$2+E18+E19</f>
        <v>27982</v>
      </c>
      <c r="F20" s="26">
        <f t="shared" ref="F20:O20" si="1">F17*$N$2+F18+F19</f>
        <v>16116</v>
      </c>
      <c r="G20" s="26">
        <f t="shared" si="1"/>
        <v>985</v>
      </c>
      <c r="H20" s="26">
        <f t="shared" si="1"/>
        <v>176</v>
      </c>
      <c r="I20" s="26">
        <f t="shared" si="1"/>
        <v>1162</v>
      </c>
      <c r="J20" s="26">
        <f t="shared" si="1"/>
        <v>19473</v>
      </c>
      <c r="K20" s="26">
        <f t="shared" si="1"/>
        <v>11452</v>
      </c>
      <c r="L20" s="26">
        <f t="shared" si="1"/>
        <v>939</v>
      </c>
      <c r="M20" s="26">
        <f t="shared" si="1"/>
        <v>177</v>
      </c>
      <c r="N20" s="26">
        <f t="shared" si="1"/>
        <v>1953.0199819993495</v>
      </c>
      <c r="O20" s="26">
        <f t="shared" si="1"/>
        <v>80415.019981999358</v>
      </c>
    </row>
    <row r="21" spans="1:22" ht="15.5" x14ac:dyDescent="0.35">
      <c r="A21" s="55" t="s">
        <v>67</v>
      </c>
      <c r="B21" s="26"/>
      <c r="C21" s="26"/>
      <c r="D21" s="26"/>
      <c r="E21" s="26">
        <v>8975.7700587054696</v>
      </c>
      <c r="F21" s="26">
        <v>5222.5898545395503</v>
      </c>
      <c r="G21" s="26">
        <v>824.95682292462664</v>
      </c>
      <c r="H21" s="26">
        <v>84.016981813701619</v>
      </c>
      <c r="I21" s="26">
        <v>130.28391360203642</v>
      </c>
      <c r="J21" s="26">
        <v>10547.13992208032</v>
      </c>
      <c r="K21" s="26">
        <v>1966.7402091952274</v>
      </c>
      <c r="L21" s="26">
        <v>59.583337009694731</v>
      </c>
      <c r="M21" s="26">
        <v>5.1774220222681713</v>
      </c>
      <c r="N21" s="26"/>
      <c r="O21" s="26">
        <f t="shared" si="0"/>
        <v>27816.258521892894</v>
      </c>
      <c r="T21">
        <v>12</v>
      </c>
      <c r="U21">
        <v>270</v>
      </c>
      <c r="V21">
        <f>+T21*U21</f>
        <v>3240</v>
      </c>
    </row>
    <row r="22" spans="1:22" ht="15.5" x14ac:dyDescent="0.35">
      <c r="A22" s="55" t="s">
        <v>68</v>
      </c>
      <c r="B22" s="26"/>
      <c r="C22" s="26"/>
      <c r="D22" s="26"/>
      <c r="E22" s="26">
        <v>17778.659848354382</v>
      </c>
      <c r="F22" s="26">
        <v>10193.969618180005</v>
      </c>
      <c r="G22" s="26">
        <v>101.83888269911438</v>
      </c>
      <c r="H22" s="26">
        <v>79.362083372130115</v>
      </c>
      <c r="I22" s="26">
        <v>897.65605602924688</v>
      </c>
      <c r="J22" s="26">
        <v>7181.1286585349872</v>
      </c>
      <c r="K22" s="26">
        <v>7797.9578084805817</v>
      </c>
      <c r="L22" s="26">
        <v>473.66950882310203</v>
      </c>
      <c r="M22" s="26">
        <v>61.007301210787226</v>
      </c>
      <c r="N22" s="26"/>
      <c r="O22" s="26">
        <f t="shared" si="0"/>
        <v>44565.249765684333</v>
      </c>
    </row>
    <row r="23" spans="1:22" ht="15.5" x14ac:dyDescent="0.35">
      <c r="A23" s="55" t="s">
        <v>86</v>
      </c>
      <c r="B23" s="26"/>
      <c r="C23" s="26"/>
      <c r="D23" s="26"/>
      <c r="E23" s="26">
        <v>728.58786828737118</v>
      </c>
      <c r="F23" s="26">
        <v>479.71480083363622</v>
      </c>
      <c r="G23" s="26">
        <v>40.166809724926352</v>
      </c>
      <c r="H23" s="26">
        <v>13.286901010880825</v>
      </c>
      <c r="I23" s="26">
        <v>36.630790336865971</v>
      </c>
      <c r="J23" s="26">
        <v>1218.5240773016812</v>
      </c>
      <c r="K23" s="26">
        <v>772.0837788881538</v>
      </c>
      <c r="L23" s="26">
        <v>29.592202356619904</v>
      </c>
      <c r="M23" s="26">
        <v>1.5866422463183483</v>
      </c>
      <c r="N23" s="26"/>
      <c r="O23" s="26">
        <f t="shared" si="0"/>
        <v>3320.1738709864544</v>
      </c>
    </row>
    <row r="24" spans="1:22" ht="15.5" x14ac:dyDescent="0.35">
      <c r="A24" s="57" t="s">
        <v>87</v>
      </c>
      <c r="B24" s="27"/>
      <c r="C24" s="27"/>
      <c r="D24" s="27"/>
      <c r="E24" s="27">
        <f>E26/E19*100</f>
        <v>33.260973456116083</v>
      </c>
      <c r="F24" s="27">
        <f t="shared" ref="F24:N24" si="2">F26/F19*100</f>
        <v>32.969967961552783</v>
      </c>
      <c r="G24" s="27">
        <f t="shared" si="2"/>
        <v>21.93374763360238</v>
      </c>
      <c r="H24" s="27">
        <f t="shared" si="2"/>
        <v>28.761798619182493</v>
      </c>
      <c r="I24" s="27">
        <f t="shared" si="2"/>
        <v>33.109871471448152</v>
      </c>
      <c r="J24" s="27">
        <f t="shared" si="2"/>
        <v>30.616073075063206</v>
      </c>
      <c r="K24" s="27">
        <f t="shared" si="2"/>
        <v>39.487456230521651</v>
      </c>
      <c r="L24" s="27">
        <f t="shared" si="2"/>
        <v>50.820258508235938</v>
      </c>
      <c r="M24" s="27">
        <f t="shared" si="2"/>
        <v>0</v>
      </c>
      <c r="N24" s="27">
        <f t="shared" si="2"/>
        <v>42.419680502179915</v>
      </c>
      <c r="O24" s="27">
        <f>O26/O19*100</f>
        <v>33.713695855961994</v>
      </c>
    </row>
    <row r="25" spans="1:22" ht="15.5" x14ac:dyDescent="0.35">
      <c r="A25" s="22" t="s">
        <v>88</v>
      </c>
      <c r="B25" s="24"/>
      <c r="C25" s="24"/>
      <c r="D25" s="24"/>
      <c r="E25" s="53">
        <v>12328.801205678392</v>
      </c>
      <c r="F25" s="53">
        <v>7822.8442252219756</v>
      </c>
      <c r="G25" s="53">
        <v>533.33921206455193</v>
      </c>
      <c r="H25" s="53">
        <v>85.439704208763985</v>
      </c>
      <c r="I25" s="53">
        <v>528.36038326114738</v>
      </c>
      <c r="J25" s="53">
        <v>8693.7170575422424</v>
      </c>
      <c r="K25" s="53">
        <v>5317.4647039711699</v>
      </c>
      <c r="L25" s="53">
        <v>569.61974682356299</v>
      </c>
      <c r="M25" s="26">
        <v>0</v>
      </c>
      <c r="N25" s="53">
        <v>902.4823481812623</v>
      </c>
      <c r="O25" s="53">
        <f>SUM(E25:N25)</f>
        <v>36782.068586953072</v>
      </c>
    </row>
    <row r="26" spans="1:22" ht="15.5" x14ac:dyDescent="0.35">
      <c r="A26" s="22" t="s">
        <v>89</v>
      </c>
      <c r="B26" s="24"/>
      <c r="C26" s="24"/>
      <c r="D26" s="24"/>
      <c r="E26" s="53">
        <v>7030.0393496846955</v>
      </c>
      <c r="F26" s="53">
        <v>4287.4146337203238</v>
      </c>
      <c r="G26" s="53">
        <v>151.1235211955204</v>
      </c>
      <c r="H26" s="53">
        <v>40.26651806685549</v>
      </c>
      <c r="I26" s="53">
        <v>324.80783913490637</v>
      </c>
      <c r="J26" s="53">
        <v>4366.7705026962649</v>
      </c>
      <c r="K26" s="53">
        <v>3532.9427089447722</v>
      </c>
      <c r="L26" s="53">
        <v>396.39801636424033</v>
      </c>
      <c r="M26" s="53">
        <v>0</v>
      </c>
      <c r="N26" s="53">
        <v>602.91840253611474</v>
      </c>
      <c r="O26" s="60">
        <f>SUM(E26:N26)</f>
        <v>20732.681492343694</v>
      </c>
    </row>
    <row r="27" spans="1:22" ht="15.5" x14ac:dyDescent="0.35">
      <c r="A27" s="22" t="s">
        <v>90</v>
      </c>
      <c r="B27" s="24"/>
      <c r="C27" s="24"/>
      <c r="D27" s="24"/>
      <c r="E27" s="26">
        <f>E19-E26</f>
        <v>14105.960650315305</v>
      </c>
      <c r="F27" s="26">
        <f t="shared" ref="F27:M27" si="3">F19-F26</f>
        <v>8716.5853662796762</v>
      </c>
      <c r="G27" s="26">
        <f t="shared" si="3"/>
        <v>537.87647880447958</v>
      </c>
      <c r="H27" s="26">
        <f t="shared" si="3"/>
        <v>99.733481933144503</v>
      </c>
      <c r="I27" s="26">
        <f t="shared" si="3"/>
        <v>656.19216086509368</v>
      </c>
      <c r="J27" s="26">
        <f t="shared" si="3"/>
        <v>9896.2294973037351</v>
      </c>
      <c r="K27" s="26">
        <f t="shared" si="3"/>
        <v>5414.0572910552273</v>
      </c>
      <c r="L27" s="26">
        <f t="shared" si="3"/>
        <v>383.60198363575967</v>
      </c>
      <c r="M27" s="26">
        <f t="shared" si="3"/>
        <v>135</v>
      </c>
      <c r="N27" s="26"/>
      <c r="O27" s="26">
        <f>O19-O26</f>
        <v>40763.636149370112</v>
      </c>
    </row>
    <row r="28" spans="1:22" ht="15.5" x14ac:dyDescent="0.35">
      <c r="A28" s="55" t="s">
        <v>91</v>
      </c>
      <c r="B28" s="26"/>
      <c r="C28" s="26"/>
      <c r="D28" s="26"/>
      <c r="E28" s="58">
        <v>3681.9</v>
      </c>
      <c r="F28" s="26">
        <v>1632.3</v>
      </c>
      <c r="G28" s="26">
        <v>36.200000000000003</v>
      </c>
      <c r="H28" s="26">
        <v>0</v>
      </c>
      <c r="I28" s="26">
        <v>105.4</v>
      </c>
      <c r="J28" s="26">
        <v>3333.8</v>
      </c>
      <c r="K28" s="26">
        <v>993.2</v>
      </c>
      <c r="L28" s="26">
        <v>97.9</v>
      </c>
      <c r="M28" s="26">
        <v>18.2</v>
      </c>
      <c r="N28" s="26">
        <v>161</v>
      </c>
      <c r="O28" s="26">
        <f>SUM(E28:N28)</f>
        <v>10059.9</v>
      </c>
    </row>
    <row r="29" spans="1:22" ht="15.5" x14ac:dyDescent="0.35">
      <c r="A29" s="22" t="s">
        <v>92</v>
      </c>
      <c r="B29" s="24"/>
      <c r="C29" s="24"/>
      <c r="D29" s="24"/>
      <c r="E29" s="58">
        <v>22619.914825799344</v>
      </c>
      <c r="F29" s="58">
        <v>12214.319580920832</v>
      </c>
      <c r="G29" s="58">
        <v>894.36167943471276</v>
      </c>
      <c r="H29" s="58">
        <v>152.11216315128081</v>
      </c>
      <c r="I29" s="58">
        <v>759.20946738459929</v>
      </c>
      <c r="J29" s="58">
        <v>15308.718892861878</v>
      </c>
      <c r="K29" s="58">
        <v>7757.6309861102245</v>
      </c>
      <c r="L29" s="58">
        <v>715.17898851339532</v>
      </c>
      <c r="M29" s="58">
        <v>0</v>
      </c>
      <c r="N29" s="58">
        <v>847.93155222825806</v>
      </c>
      <c r="O29" s="26">
        <f>[1]Vesistökuormituksen_riskipellot!C11</f>
        <v>652.28032970000004</v>
      </c>
    </row>
    <row r="30" spans="1:22" ht="15.5" x14ac:dyDescent="0.35">
      <c r="A30" s="4"/>
      <c r="E30" s="9"/>
      <c r="F30" s="9"/>
      <c r="G30" s="9"/>
      <c r="H30" s="9"/>
      <c r="I30" s="9"/>
      <c r="J30" s="9"/>
      <c r="K30" s="9"/>
      <c r="L30" s="9"/>
      <c r="M30" s="9"/>
      <c r="N30" s="9"/>
    </row>
    <row r="31" spans="1:22" ht="15.5" x14ac:dyDescent="0.35">
      <c r="A31" s="4" t="s">
        <v>179</v>
      </c>
      <c r="E31" s="4"/>
      <c r="F31" s="4"/>
    </row>
    <row r="32" spans="1:22" ht="15.5" x14ac:dyDescent="0.35">
      <c r="A32" s="4" t="s">
        <v>265</v>
      </c>
      <c r="E32" t="s">
        <v>95</v>
      </c>
      <c r="G32" t="s">
        <v>95</v>
      </c>
      <c r="I32" t="s">
        <v>95</v>
      </c>
      <c r="K32" t="s">
        <v>95</v>
      </c>
      <c r="M32" t="s">
        <v>95</v>
      </c>
      <c r="O32" t="s">
        <v>95</v>
      </c>
      <c r="Q32" t="s">
        <v>95</v>
      </c>
      <c r="S32" t="s">
        <v>95</v>
      </c>
    </row>
    <row r="33" spans="1:40" ht="23.5" x14ac:dyDescent="0.55000000000000004">
      <c r="A33" s="14" t="s">
        <v>64</v>
      </c>
      <c r="E33" s="4" t="s">
        <v>72</v>
      </c>
      <c r="F33" s="4"/>
      <c r="G33" s="4" t="s">
        <v>73</v>
      </c>
      <c r="H33" s="4"/>
      <c r="I33" s="4" t="s">
        <v>80</v>
      </c>
      <c r="J33" s="4"/>
      <c r="K33" s="4" t="s">
        <v>75</v>
      </c>
      <c r="L33" s="4"/>
      <c r="M33" s="4" t="s">
        <v>76</v>
      </c>
      <c r="N33" s="4"/>
      <c r="O33" s="4" t="s">
        <v>77</v>
      </c>
      <c r="P33" s="4"/>
      <c r="Q33" s="4" t="s">
        <v>78</v>
      </c>
      <c r="R33" s="4"/>
      <c r="S33" s="4" t="s">
        <v>79</v>
      </c>
      <c r="T33" s="4"/>
      <c r="U33" s="4" t="s">
        <v>81</v>
      </c>
      <c r="V33" s="4"/>
      <c r="W33" s="4" t="s">
        <v>9</v>
      </c>
      <c r="X33" s="4" t="s">
        <v>10</v>
      </c>
      <c r="AB33" s="4" t="s">
        <v>0</v>
      </c>
      <c r="AC33" s="4" t="s">
        <v>1</v>
      </c>
      <c r="AD33" s="4" t="s">
        <v>2</v>
      </c>
      <c r="AE33" s="4" t="s">
        <v>3</v>
      </c>
      <c r="AF33" s="4" t="s">
        <v>4</v>
      </c>
      <c r="AG33" s="4" t="s">
        <v>5</v>
      </c>
      <c r="AH33" s="4" t="s">
        <v>6</v>
      </c>
      <c r="AI33" s="4" t="s">
        <v>79</v>
      </c>
      <c r="AJ33" s="4" t="s">
        <v>81</v>
      </c>
      <c r="AK33" s="4" t="s">
        <v>9</v>
      </c>
      <c r="AL33" s="4" t="s">
        <v>10</v>
      </c>
    </row>
    <row r="34" spans="1:40" ht="23.5" x14ac:dyDescent="0.55000000000000004">
      <c r="A34" s="14" t="s">
        <v>96</v>
      </c>
      <c r="E34" s="9">
        <f>+E15</f>
        <v>60498.39999999998</v>
      </c>
      <c r="F34" s="9"/>
      <c r="G34" s="9">
        <f>+F15</f>
        <v>32794.04200000003</v>
      </c>
      <c r="H34" s="9"/>
      <c r="I34" s="10">
        <f>+G15</f>
        <v>15211.9</v>
      </c>
      <c r="J34" s="9"/>
      <c r="K34" s="10">
        <f>+H15</f>
        <v>170.20500000000001</v>
      </c>
      <c r="L34" s="9"/>
      <c r="M34" s="9">
        <f>+I15</f>
        <v>1633</v>
      </c>
      <c r="N34" s="9"/>
      <c r="O34" s="9">
        <f>+J15</f>
        <v>740.53399999999988</v>
      </c>
      <c r="P34" s="9"/>
      <c r="Q34" s="9">
        <f>+K15</f>
        <v>478.26999999999992</v>
      </c>
      <c r="R34" s="9"/>
      <c r="S34" s="9">
        <f>+L15</f>
        <v>239.44200000000001</v>
      </c>
      <c r="T34" s="9"/>
      <c r="U34" s="9">
        <f>+M15</f>
        <v>57.400000000000013</v>
      </c>
      <c r="V34" s="9"/>
      <c r="W34" s="9">
        <f>+N15</f>
        <v>0</v>
      </c>
      <c r="X34" s="11">
        <f>+W34+U34+S34+Q34+O34+M34+K34+I34+G34+E34</f>
        <v>111823.19300000001</v>
      </c>
      <c r="Y34" t="s">
        <v>97</v>
      </c>
      <c r="AA34" t="s">
        <v>98</v>
      </c>
      <c r="AB34" s="3">
        <f t="shared" ref="AB34:AB52" si="4">+E34</f>
        <v>60498.39999999998</v>
      </c>
      <c r="AC34" s="2">
        <f t="shared" ref="AC34:AC52" si="5">+G34</f>
        <v>32794.04200000003</v>
      </c>
      <c r="AD34" s="3">
        <f t="shared" ref="AD34:AD52" si="6">+I34</f>
        <v>15211.9</v>
      </c>
      <c r="AE34" s="3">
        <f t="shared" ref="AE34:AE52" si="7">+K34</f>
        <v>170.20500000000001</v>
      </c>
      <c r="AF34" s="3">
        <f t="shared" ref="AF34:AF52" si="8">+M34</f>
        <v>1633</v>
      </c>
      <c r="AG34" s="3">
        <f t="shared" ref="AG34:AG52" si="9">+O34</f>
        <v>740.53399999999988</v>
      </c>
      <c r="AH34" s="3">
        <f t="shared" ref="AH34:AH52" si="10">+Q34</f>
        <v>478.26999999999992</v>
      </c>
      <c r="AI34" s="2">
        <f t="shared" ref="AI34:AI52" si="11">+S34</f>
        <v>239.44200000000001</v>
      </c>
      <c r="AJ34">
        <f t="shared" ref="AJ34:AJ52" si="12">+U34</f>
        <v>57.400000000000013</v>
      </c>
      <c r="AK34">
        <f t="shared" ref="AK34:AK52" si="13">+W34</f>
        <v>0</v>
      </c>
      <c r="AL34" s="3">
        <f>SUM(AB34:AK34)</f>
        <v>111823.193</v>
      </c>
      <c r="AM34" t="s">
        <v>98</v>
      </c>
    </row>
    <row r="35" spans="1:40" ht="23.5" x14ac:dyDescent="0.55000000000000004">
      <c r="A35" s="14" t="s">
        <v>99</v>
      </c>
      <c r="E35" s="15">
        <f>+E34/E36</f>
        <v>0.83674587148349944</v>
      </c>
      <c r="F35" s="15"/>
      <c r="G35" s="15">
        <f>+G34/G36</f>
        <v>0.86998387053986015</v>
      </c>
      <c r="H35" s="15"/>
      <c r="I35" s="15">
        <f>+I34/I36</f>
        <v>3.9697025052192068</v>
      </c>
      <c r="J35" s="15"/>
      <c r="K35" s="15">
        <f>+K34/K36</f>
        <v>0.34246478873239439</v>
      </c>
      <c r="L35" s="15"/>
      <c r="M35" s="15">
        <f>+M34/M36</f>
        <v>0.6846960167714885</v>
      </c>
      <c r="N35" s="15"/>
      <c r="O35" s="15">
        <f>+O34/O36</f>
        <v>1.0399005785541761E-2</v>
      </c>
      <c r="P35" s="15"/>
      <c r="Q35" s="15">
        <f>+Q34/Q36</f>
        <v>1.3978780616122052E-2</v>
      </c>
      <c r="R35" s="15"/>
      <c r="S35" s="15">
        <f>+S34/S36</f>
        <v>0.10883727272727273</v>
      </c>
      <c r="T35" s="15"/>
      <c r="U35" s="15">
        <f>+U34/U36</f>
        <v>0.13666666666666669</v>
      </c>
      <c r="V35" s="15"/>
      <c r="W35" s="15">
        <f>+W34/W36</f>
        <v>0</v>
      </c>
      <c r="X35" s="4"/>
      <c r="AA35" t="s">
        <v>100</v>
      </c>
      <c r="AB35" s="1">
        <f t="shared" si="4"/>
        <v>0.83674587148349944</v>
      </c>
      <c r="AC35" s="1">
        <f t="shared" si="5"/>
        <v>0.86998387053986015</v>
      </c>
      <c r="AD35" s="1">
        <f t="shared" si="6"/>
        <v>3.9697025052192068</v>
      </c>
      <c r="AE35" s="1">
        <f t="shared" si="7"/>
        <v>0.34246478873239439</v>
      </c>
      <c r="AF35" s="1">
        <f t="shared" si="8"/>
        <v>0.6846960167714885</v>
      </c>
      <c r="AG35" s="1">
        <f t="shared" si="9"/>
        <v>1.0399005785541761E-2</v>
      </c>
      <c r="AH35" s="1">
        <f t="shared" si="10"/>
        <v>1.3978780616122052E-2</v>
      </c>
      <c r="AI35" s="1">
        <f t="shared" si="11"/>
        <v>0.10883727272727273</v>
      </c>
      <c r="AJ35" s="1">
        <f t="shared" si="12"/>
        <v>0.13666666666666669</v>
      </c>
      <c r="AK35" s="1">
        <f t="shared" si="13"/>
        <v>0</v>
      </c>
      <c r="AL35" s="1">
        <f>+AL34/AL36</f>
        <v>0.48599443155523103</v>
      </c>
      <c r="AM35" t="s">
        <v>100</v>
      </c>
    </row>
    <row r="36" spans="1:40" ht="23.5" x14ac:dyDescent="0.55000000000000004">
      <c r="A36" s="14" t="s">
        <v>101</v>
      </c>
      <c r="E36" s="11">
        <f>+E37+E42</f>
        <v>72302</v>
      </c>
      <c r="F36" s="11"/>
      <c r="G36" s="11">
        <f>+G37+G42</f>
        <v>37695</v>
      </c>
      <c r="H36" s="11"/>
      <c r="I36" s="11">
        <f>+I37+I42</f>
        <v>3832</v>
      </c>
      <c r="J36" s="11"/>
      <c r="K36" s="11">
        <f>+K37+K42</f>
        <v>497</v>
      </c>
      <c r="L36" s="11"/>
      <c r="M36" s="11">
        <f>+M37+M42</f>
        <v>2385</v>
      </c>
      <c r="N36" s="11"/>
      <c r="O36" s="11">
        <f>+O37+O42</f>
        <v>71212</v>
      </c>
      <c r="P36" s="11"/>
      <c r="Q36" s="11">
        <f>+Q37+Q42</f>
        <v>34214</v>
      </c>
      <c r="R36" s="11"/>
      <c r="S36" s="11">
        <f>+S37+S42</f>
        <v>2200</v>
      </c>
      <c r="T36" s="11"/>
      <c r="U36" s="11">
        <f>+U37+U42</f>
        <v>420</v>
      </c>
      <c r="V36" s="11"/>
      <c r="W36" s="11">
        <f>+W37+W42</f>
        <v>5334.5108063163389</v>
      </c>
      <c r="X36" s="11">
        <f>+W36+U36+S36+Q36+O36+M36+K36+I36+G36+E36</f>
        <v>230091.51080631634</v>
      </c>
      <c r="AA36" t="s">
        <v>101</v>
      </c>
      <c r="AB36" s="3">
        <f t="shared" si="4"/>
        <v>72302</v>
      </c>
      <c r="AC36" s="3">
        <f t="shared" si="5"/>
        <v>37695</v>
      </c>
      <c r="AD36" s="3">
        <f t="shared" si="6"/>
        <v>3832</v>
      </c>
      <c r="AE36" s="3">
        <f t="shared" si="7"/>
        <v>497</v>
      </c>
      <c r="AF36" s="3">
        <f t="shared" si="8"/>
        <v>2385</v>
      </c>
      <c r="AG36" s="3">
        <f t="shared" si="9"/>
        <v>71212</v>
      </c>
      <c r="AH36" s="3">
        <f t="shared" si="10"/>
        <v>34214</v>
      </c>
      <c r="AI36" s="3">
        <f t="shared" si="11"/>
        <v>2200</v>
      </c>
      <c r="AJ36" s="3">
        <f t="shared" si="12"/>
        <v>420</v>
      </c>
      <c r="AK36" s="3">
        <f t="shared" si="13"/>
        <v>5334.5108063163389</v>
      </c>
      <c r="AL36" s="3">
        <f>SUM(AB36:AK36)</f>
        <v>230091.51080631634</v>
      </c>
      <c r="AM36" t="s">
        <v>101</v>
      </c>
    </row>
    <row r="37" spans="1:40" ht="15.5" x14ac:dyDescent="0.35">
      <c r="A37" s="4" t="s">
        <v>65</v>
      </c>
      <c r="E37" s="3">
        <f>+E16</f>
        <v>44320</v>
      </c>
      <c r="F37" s="3"/>
      <c r="G37" s="3">
        <f>+F16</f>
        <v>21579</v>
      </c>
      <c r="H37" s="3"/>
      <c r="I37" s="3">
        <f>+G16</f>
        <v>2847</v>
      </c>
      <c r="J37" s="3"/>
      <c r="K37" s="3">
        <f>+H16</f>
        <v>321</v>
      </c>
      <c r="L37" s="3"/>
      <c r="M37" s="3">
        <f>+I16</f>
        <v>1223</v>
      </c>
      <c r="N37" s="3"/>
      <c r="O37" s="3">
        <f>+J16</f>
        <v>51739</v>
      </c>
      <c r="P37" s="3"/>
      <c r="Q37" s="3">
        <f>+K16</f>
        <v>22762</v>
      </c>
      <c r="R37" s="3"/>
      <c r="S37" s="3">
        <f>+L16</f>
        <v>1261</v>
      </c>
      <c r="T37" s="3"/>
      <c r="U37" s="3">
        <f>+M16</f>
        <v>243</v>
      </c>
      <c r="V37" s="3"/>
      <c r="W37" s="3">
        <f>+N16</f>
        <v>3381.4908243169889</v>
      </c>
      <c r="X37" s="11">
        <f>+W37+U37+S37+Q37+O37+M37+K37+I37+G37+E37</f>
        <v>149676.49082431698</v>
      </c>
      <c r="AA37" s="4" t="s">
        <v>65</v>
      </c>
      <c r="AB37" s="3">
        <f t="shared" si="4"/>
        <v>44320</v>
      </c>
      <c r="AC37" s="3">
        <f t="shared" si="5"/>
        <v>21579</v>
      </c>
      <c r="AD37" s="3">
        <f t="shared" si="6"/>
        <v>2847</v>
      </c>
      <c r="AE37" s="3">
        <f t="shared" si="7"/>
        <v>321</v>
      </c>
      <c r="AF37" s="3">
        <f t="shared" si="8"/>
        <v>1223</v>
      </c>
      <c r="AG37" s="3">
        <f t="shared" si="9"/>
        <v>51739</v>
      </c>
      <c r="AH37" s="3">
        <f t="shared" si="10"/>
        <v>22762</v>
      </c>
      <c r="AI37" s="3">
        <f t="shared" si="11"/>
        <v>1261</v>
      </c>
      <c r="AJ37" s="3">
        <f t="shared" si="12"/>
        <v>243</v>
      </c>
      <c r="AK37" s="3">
        <f t="shared" si="13"/>
        <v>3381.4908243169889</v>
      </c>
      <c r="AL37" s="3">
        <f>SUM(AB37:AK37)</f>
        <v>149676.49082431698</v>
      </c>
      <c r="AM37" s="4" t="s">
        <v>65</v>
      </c>
      <c r="AN37" s="4"/>
    </row>
    <row r="38" spans="1:40" ht="15.5" x14ac:dyDescent="0.35">
      <c r="A38" s="4" t="s">
        <v>102</v>
      </c>
      <c r="E38" s="16">
        <f>+E37/E36</f>
        <v>0.61298442643357032</v>
      </c>
      <c r="G38" s="16">
        <f>+G37/G36</f>
        <v>0.57246319140469559</v>
      </c>
      <c r="I38" s="16">
        <f>+I37/I36</f>
        <v>0.7429540709812108</v>
      </c>
      <c r="K38" s="16">
        <f>+K37/K36</f>
        <v>0.64587525150905434</v>
      </c>
      <c r="M38" s="16">
        <f>+M37/M36</f>
        <v>0.51278825995807131</v>
      </c>
      <c r="O38" s="16">
        <f>+O37/O36</f>
        <v>0.72654889625344043</v>
      </c>
      <c r="Q38" s="16">
        <f>+Q37/Q36</f>
        <v>0.66528321739638741</v>
      </c>
      <c r="S38" s="16">
        <f>+S37/S36</f>
        <v>0.57318181818181824</v>
      </c>
      <c r="U38" s="16">
        <f>+U37/U36</f>
        <v>0.57857142857142863</v>
      </c>
      <c r="W38" s="16">
        <f>+W37/W36</f>
        <v>0.63388958183628152</v>
      </c>
      <c r="X38" s="16">
        <f>+X37/X36</f>
        <v>0.65050853158293986</v>
      </c>
      <c r="AA38" s="4" t="s">
        <v>102</v>
      </c>
      <c r="AB38" s="17">
        <f t="shared" si="4"/>
        <v>0.61298442643357032</v>
      </c>
      <c r="AC38" s="17">
        <f t="shared" si="5"/>
        <v>0.57246319140469559</v>
      </c>
      <c r="AD38" s="16">
        <f t="shared" si="6"/>
        <v>0.7429540709812108</v>
      </c>
      <c r="AE38" s="16">
        <f t="shared" si="7"/>
        <v>0.64587525150905434</v>
      </c>
      <c r="AF38" s="17">
        <f t="shared" si="8"/>
        <v>0.51278825995807131</v>
      </c>
      <c r="AG38" s="17">
        <f t="shared" si="9"/>
        <v>0.72654889625344043</v>
      </c>
      <c r="AH38" s="17">
        <f t="shared" si="10"/>
        <v>0.66528321739638741</v>
      </c>
      <c r="AI38" s="17">
        <f t="shared" si="11"/>
        <v>0.57318181818181824</v>
      </c>
      <c r="AJ38" s="17">
        <f t="shared" si="12"/>
        <v>0.57857142857142863</v>
      </c>
      <c r="AK38" s="17">
        <f t="shared" si="13"/>
        <v>0.63388958183628152</v>
      </c>
      <c r="AL38" s="17">
        <f>+X38</f>
        <v>0.65050853158293986</v>
      </c>
      <c r="AM38" s="4" t="s">
        <v>102</v>
      </c>
      <c r="AN38" s="4"/>
    </row>
    <row r="39" spans="1:40" ht="15.5" x14ac:dyDescent="0.35">
      <c r="A39" s="5" t="s">
        <v>103</v>
      </c>
      <c r="E39" s="3">
        <f>+E17</f>
        <v>8554</v>
      </c>
      <c r="F39" s="3"/>
      <c r="G39" s="3">
        <f>+F17</f>
        <v>4539</v>
      </c>
      <c r="H39" s="3"/>
      <c r="I39" s="3">
        <f>+G17</f>
        <v>557</v>
      </c>
      <c r="J39" s="3"/>
      <c r="K39" s="3">
        <f>+H17</f>
        <v>63</v>
      </c>
      <c r="L39" s="3"/>
      <c r="M39" s="3">
        <f>+I17</f>
        <v>205</v>
      </c>
      <c r="N39" s="3"/>
      <c r="O39" s="3">
        <f>+J17</f>
        <v>8976</v>
      </c>
      <c r="P39" s="3"/>
      <c r="Q39" s="3">
        <f>+K17</f>
        <v>3321</v>
      </c>
      <c r="R39" s="3"/>
      <c r="S39" s="3">
        <f>+L17</f>
        <v>232</v>
      </c>
      <c r="T39" s="3"/>
      <c r="U39" s="3">
        <f>+M17</f>
        <v>44</v>
      </c>
      <c r="V39" s="3"/>
      <c r="W39" s="3">
        <f>+N17</f>
        <v>619.56905792703094</v>
      </c>
      <c r="X39" s="11">
        <f>+W39+U39+S39+Q39+O39+M39+K39+I39+G39+E39</f>
        <v>27110.56905792703</v>
      </c>
      <c r="AA39" s="5" t="s">
        <v>103</v>
      </c>
      <c r="AB39" s="3">
        <f t="shared" si="4"/>
        <v>8554</v>
      </c>
      <c r="AC39" s="3">
        <f t="shared" si="5"/>
        <v>4539</v>
      </c>
      <c r="AD39" s="3">
        <f t="shared" si="6"/>
        <v>557</v>
      </c>
      <c r="AE39" s="3">
        <f t="shared" si="7"/>
        <v>63</v>
      </c>
      <c r="AF39" s="3">
        <f t="shared" si="8"/>
        <v>205</v>
      </c>
      <c r="AG39" s="3">
        <f t="shared" si="9"/>
        <v>8976</v>
      </c>
      <c r="AH39" s="3">
        <f t="shared" si="10"/>
        <v>3321</v>
      </c>
      <c r="AI39" s="3">
        <f t="shared" si="11"/>
        <v>232</v>
      </c>
      <c r="AJ39" s="3">
        <f t="shared" si="12"/>
        <v>44</v>
      </c>
      <c r="AK39" s="3">
        <f t="shared" si="13"/>
        <v>619.56905792703094</v>
      </c>
      <c r="AL39" s="3">
        <f>SUM(AB39:AK39)</f>
        <v>27110.56905792703</v>
      </c>
      <c r="AM39" s="5" t="s">
        <v>104</v>
      </c>
      <c r="AN39" s="5"/>
    </row>
    <row r="40" spans="1:40" ht="15.5" x14ac:dyDescent="0.35">
      <c r="A40" s="18" t="s">
        <v>84</v>
      </c>
      <c r="E40" s="3">
        <f>+E18</f>
        <v>6846</v>
      </c>
      <c r="F40" s="3"/>
      <c r="G40" s="3">
        <f>+F18</f>
        <v>3112</v>
      </c>
      <c r="H40" s="3"/>
      <c r="I40" s="3">
        <f>+G18</f>
        <v>296</v>
      </c>
      <c r="J40" s="3"/>
      <c r="K40" s="3">
        <f>+H18</f>
        <v>36</v>
      </c>
      <c r="L40" s="3"/>
      <c r="M40" s="3">
        <f>+I18</f>
        <v>181</v>
      </c>
      <c r="N40" s="3"/>
      <c r="O40" s="3">
        <f>+J18</f>
        <v>5210</v>
      </c>
      <c r="P40" s="3"/>
      <c r="Q40" s="3">
        <f>+K18</f>
        <v>2505</v>
      </c>
      <c r="R40" s="3"/>
      <c r="S40" s="3">
        <f>+L18</f>
        <v>159</v>
      </c>
      <c r="T40" s="3"/>
      <c r="U40" s="3">
        <f>+M18</f>
        <v>42</v>
      </c>
      <c r="V40" s="3"/>
      <c r="W40" s="3">
        <f>+N18</f>
        <v>531.70234028554376</v>
      </c>
      <c r="X40" s="11">
        <f>+W40+U40+S40+Q40+O40+M40+K40+I40+G40+E40</f>
        <v>18918.702340285545</v>
      </c>
      <c r="AA40" s="5" t="s">
        <v>84</v>
      </c>
      <c r="AB40" s="3">
        <f t="shared" si="4"/>
        <v>6846</v>
      </c>
      <c r="AC40" s="3">
        <f t="shared" si="5"/>
        <v>3112</v>
      </c>
      <c r="AD40" s="3">
        <f t="shared" si="6"/>
        <v>296</v>
      </c>
      <c r="AE40" s="3">
        <f t="shared" si="7"/>
        <v>36</v>
      </c>
      <c r="AF40" s="3">
        <f t="shared" si="8"/>
        <v>181</v>
      </c>
      <c r="AG40" s="3">
        <f t="shared" si="9"/>
        <v>5210</v>
      </c>
      <c r="AH40" s="3">
        <f t="shared" si="10"/>
        <v>2505</v>
      </c>
      <c r="AI40" s="3">
        <f t="shared" si="11"/>
        <v>159</v>
      </c>
      <c r="AJ40" s="3">
        <f t="shared" si="12"/>
        <v>42</v>
      </c>
      <c r="AK40" s="3">
        <f t="shared" si="13"/>
        <v>531.70234028554376</v>
      </c>
      <c r="AL40" s="3">
        <f t="shared" ref="AL40:AL43" si="14">SUM(AB40:AK40)</f>
        <v>18918.702340285545</v>
      </c>
      <c r="AM40" s="5" t="s">
        <v>84</v>
      </c>
      <c r="AN40" s="5"/>
    </row>
    <row r="41" spans="1:40" ht="15.5" x14ac:dyDescent="0.35">
      <c r="A41" s="18" t="s">
        <v>85</v>
      </c>
      <c r="B41">
        <f>+E41/E42</f>
        <v>0.75534272032020588</v>
      </c>
      <c r="D41" s="3"/>
      <c r="E41" s="3">
        <f>+E19</f>
        <v>21136</v>
      </c>
      <c r="F41" s="3"/>
      <c r="G41" s="3">
        <f>+F19</f>
        <v>13004</v>
      </c>
      <c r="H41" s="3"/>
      <c r="I41" s="3">
        <f>+G19</f>
        <v>689</v>
      </c>
      <c r="J41" s="3"/>
      <c r="K41" s="3">
        <f>+H19</f>
        <v>140</v>
      </c>
      <c r="L41" s="3"/>
      <c r="M41" s="3">
        <f>+I19</f>
        <v>981</v>
      </c>
      <c r="N41" s="3"/>
      <c r="O41" s="3">
        <f>+J19</f>
        <v>14263</v>
      </c>
      <c r="P41" s="3"/>
      <c r="Q41" s="3">
        <f>+K19</f>
        <v>8947</v>
      </c>
      <c r="R41" s="3"/>
      <c r="S41" s="3">
        <f>+L19</f>
        <v>780</v>
      </c>
      <c r="T41" s="3"/>
      <c r="U41" s="3">
        <f>+M19</f>
        <v>135</v>
      </c>
      <c r="V41" s="3"/>
      <c r="W41" s="3">
        <f>+N19</f>
        <v>1421.3176417138059</v>
      </c>
      <c r="X41" s="11">
        <f>+W41+U41+S41+Q41+O41+M41+K41+I41+G41+E41</f>
        <v>61496.317641713802</v>
      </c>
      <c r="Y41" s="3">
        <f>SUM(E41:W41)</f>
        <v>61496.317641713809</v>
      </c>
      <c r="Z41">
        <f>0.95*Y41</f>
        <v>58421.501759628118</v>
      </c>
      <c r="AA41" s="5" t="s">
        <v>85</v>
      </c>
      <c r="AB41" s="3">
        <f t="shared" si="4"/>
        <v>21136</v>
      </c>
      <c r="AC41" s="3">
        <f t="shared" si="5"/>
        <v>13004</v>
      </c>
      <c r="AD41" s="3">
        <f t="shared" si="6"/>
        <v>689</v>
      </c>
      <c r="AE41" s="3">
        <f t="shared" si="7"/>
        <v>140</v>
      </c>
      <c r="AF41" s="3">
        <f t="shared" si="8"/>
        <v>981</v>
      </c>
      <c r="AG41" s="3">
        <f t="shared" si="9"/>
        <v>14263</v>
      </c>
      <c r="AH41" s="3">
        <f t="shared" si="10"/>
        <v>8947</v>
      </c>
      <c r="AI41" s="3">
        <f t="shared" si="11"/>
        <v>780</v>
      </c>
      <c r="AJ41" s="3">
        <f t="shared" si="12"/>
        <v>135</v>
      </c>
      <c r="AK41" s="3">
        <f t="shared" si="13"/>
        <v>1421.3176417138059</v>
      </c>
      <c r="AL41" s="3">
        <f t="shared" si="14"/>
        <v>61496.317641713809</v>
      </c>
      <c r="AM41" s="5" t="s">
        <v>85</v>
      </c>
      <c r="AN41" s="5"/>
    </row>
    <row r="42" spans="1:40" ht="23.5" x14ac:dyDescent="0.55000000000000004">
      <c r="A42" s="4" t="s">
        <v>66</v>
      </c>
      <c r="D42" s="3"/>
      <c r="E42" s="19">
        <f>+E39*$N$2+E40+E41</f>
        <v>27982</v>
      </c>
      <c r="F42" s="19"/>
      <c r="G42" s="19">
        <f>+G39*$N$2+G40+G41</f>
        <v>16116</v>
      </c>
      <c r="H42" s="19"/>
      <c r="I42" s="19">
        <f>+I39*$N$2+I40+I41</f>
        <v>985</v>
      </c>
      <c r="J42" s="19"/>
      <c r="K42" s="19">
        <f>+K39*$N$2+K40+K41</f>
        <v>176</v>
      </c>
      <c r="L42" s="19"/>
      <c r="M42" s="19">
        <f>+M39*$N$2+M40+M41</f>
        <v>1162</v>
      </c>
      <c r="N42" s="19"/>
      <c r="O42" s="19">
        <f>+O39*$N$2+O40+O41</f>
        <v>19473</v>
      </c>
      <c r="P42" s="19"/>
      <c r="Q42" s="19">
        <f>+Q39*$N$2+Q40+Q41</f>
        <v>11452</v>
      </c>
      <c r="R42" s="19"/>
      <c r="S42" s="19">
        <f>+S39*$N$2+S40+S41</f>
        <v>939</v>
      </c>
      <c r="T42" s="19"/>
      <c r="U42" s="19">
        <f>+U39*$N$2+U40+U41</f>
        <v>177</v>
      </c>
      <c r="V42" s="19"/>
      <c r="W42" s="19">
        <f>+W39*$N$2+W40+W41</f>
        <v>1953.0199819993495</v>
      </c>
      <c r="X42" s="19">
        <f>+E42+G42+I42+K42+M42+O42+Q42+S42+U42+W42</f>
        <v>80415.019981999343</v>
      </c>
      <c r="Y42" s="20">
        <f>0.05*X42</f>
        <v>4020.7509990999674</v>
      </c>
      <c r="AA42" s="4" t="s">
        <v>66</v>
      </c>
      <c r="AB42" s="3">
        <f t="shared" si="4"/>
        <v>27982</v>
      </c>
      <c r="AC42" s="3">
        <f t="shared" si="5"/>
        <v>16116</v>
      </c>
      <c r="AD42" s="3">
        <f t="shared" si="6"/>
        <v>985</v>
      </c>
      <c r="AE42" s="3">
        <f t="shared" si="7"/>
        <v>176</v>
      </c>
      <c r="AF42" s="3">
        <f t="shared" si="8"/>
        <v>1162</v>
      </c>
      <c r="AG42" s="3">
        <f t="shared" si="9"/>
        <v>19473</v>
      </c>
      <c r="AH42" s="3">
        <f t="shared" si="10"/>
        <v>11452</v>
      </c>
      <c r="AI42" s="3">
        <f t="shared" si="11"/>
        <v>939</v>
      </c>
      <c r="AJ42" s="3">
        <f t="shared" si="12"/>
        <v>177</v>
      </c>
      <c r="AK42" s="3">
        <f t="shared" si="13"/>
        <v>1953.0199819993495</v>
      </c>
      <c r="AL42" s="3">
        <f t="shared" si="14"/>
        <v>80415.019981999343</v>
      </c>
      <c r="AM42" s="4" t="s">
        <v>66</v>
      </c>
      <c r="AN42" s="4"/>
    </row>
    <row r="43" spans="1:40" ht="15.5" x14ac:dyDescent="0.35">
      <c r="A43" s="4" t="s">
        <v>67</v>
      </c>
      <c r="B43" s="21">
        <f>+E43/(E43+E45+E46)</f>
        <v>0.3265933214494699</v>
      </c>
      <c r="E43" s="3">
        <f>+E21</f>
        <v>8975.7700587054696</v>
      </c>
      <c r="F43" s="3"/>
      <c r="G43" s="3">
        <f>+F21</f>
        <v>5222.5898545395503</v>
      </c>
      <c r="H43" s="3"/>
      <c r="I43" s="3">
        <f>+G21</f>
        <v>824.95682292462664</v>
      </c>
      <c r="J43" s="3"/>
      <c r="K43" s="3">
        <f>+H21</f>
        <v>84.016981813701619</v>
      </c>
      <c r="L43" s="3"/>
      <c r="M43" s="3">
        <f>+I21</f>
        <v>130.28391360203642</v>
      </c>
      <c r="N43" s="3"/>
      <c r="O43" s="3">
        <f>+J21</f>
        <v>10547.13992208032</v>
      </c>
      <c r="P43" s="3"/>
      <c r="Q43" s="3">
        <f>+K21</f>
        <v>1966.7402091952274</v>
      </c>
      <c r="R43" s="3"/>
      <c r="S43" s="3">
        <f>+L21</f>
        <v>59.583337009694731</v>
      </c>
      <c r="T43" s="3"/>
      <c r="U43" s="3">
        <f>+M21</f>
        <v>5.1774220222681713</v>
      </c>
      <c r="V43" s="3"/>
      <c r="W43" s="3">
        <f>+N21</f>
        <v>0</v>
      </c>
      <c r="X43" s="11">
        <f>+W43+U43+S43+Q43+O43+M43+K43+I43+G43+E43</f>
        <v>27816.258521892894</v>
      </c>
      <c r="AA43" s="4" t="s">
        <v>67</v>
      </c>
      <c r="AB43" s="3">
        <f t="shared" si="4"/>
        <v>8975.7700587054696</v>
      </c>
      <c r="AC43" s="3">
        <f t="shared" si="5"/>
        <v>5222.5898545395503</v>
      </c>
      <c r="AD43" s="3">
        <f t="shared" si="6"/>
        <v>824.95682292462664</v>
      </c>
      <c r="AE43" s="3">
        <f t="shared" si="7"/>
        <v>84.016981813701619</v>
      </c>
      <c r="AF43" s="3">
        <f t="shared" si="8"/>
        <v>130.28391360203642</v>
      </c>
      <c r="AG43" s="3">
        <f t="shared" si="9"/>
        <v>10547.13992208032</v>
      </c>
      <c r="AH43" s="3">
        <f t="shared" si="10"/>
        <v>1966.7402091952274</v>
      </c>
      <c r="AI43" s="3">
        <f t="shared" si="11"/>
        <v>59.583337009694731</v>
      </c>
      <c r="AJ43" s="3">
        <f t="shared" si="12"/>
        <v>5.1774220222681713</v>
      </c>
      <c r="AK43" s="3">
        <f t="shared" si="13"/>
        <v>0</v>
      </c>
      <c r="AL43" s="3">
        <f t="shared" si="14"/>
        <v>27816.258521892894</v>
      </c>
      <c r="AM43" s="4" t="s">
        <v>67</v>
      </c>
      <c r="AN43" s="4"/>
    </row>
    <row r="44" spans="1:40" ht="15.5" x14ac:dyDescent="0.35">
      <c r="A44" s="22" t="s">
        <v>105</v>
      </c>
      <c r="B44" s="23"/>
      <c r="C44" s="24"/>
      <c r="D44" s="24"/>
      <c r="E44" s="25">
        <f>+E43/(E40+E41)</f>
        <v>0.32076942529860158</v>
      </c>
      <c r="F44" s="25"/>
      <c r="G44" s="25">
        <f t="shared" ref="G44:X44" si="15">+G43/(G40+G41)</f>
        <v>0.32406241341148861</v>
      </c>
      <c r="H44" s="25"/>
      <c r="I44" s="25">
        <f t="shared" si="15"/>
        <v>0.83751961718236212</v>
      </c>
      <c r="J44" s="25"/>
      <c r="K44" s="25">
        <f t="shared" si="15"/>
        <v>0.47736921485057737</v>
      </c>
      <c r="L44" s="25"/>
      <c r="M44" s="25">
        <f t="shared" si="15"/>
        <v>0.11212040757490226</v>
      </c>
      <c r="N44" s="25"/>
      <c r="O44" s="25">
        <f t="shared" si="15"/>
        <v>0.54162891809584135</v>
      </c>
      <c r="P44" s="25"/>
      <c r="Q44" s="25">
        <f t="shared" si="15"/>
        <v>0.17173770600726751</v>
      </c>
      <c r="R44" s="25"/>
      <c r="S44" s="25">
        <f t="shared" si="15"/>
        <v>6.3454033024169049E-2</v>
      </c>
      <c r="T44" s="25"/>
      <c r="U44" s="25">
        <f t="shared" si="15"/>
        <v>2.9250971877221307E-2</v>
      </c>
      <c r="V44" s="25"/>
      <c r="W44" s="25">
        <f t="shared" si="15"/>
        <v>0</v>
      </c>
      <c r="X44" s="25">
        <f t="shared" si="15"/>
        <v>0.34590874351731155</v>
      </c>
      <c r="AA44" s="4" t="s">
        <v>105</v>
      </c>
      <c r="AB44" s="17">
        <f t="shared" si="4"/>
        <v>0.32076942529860158</v>
      </c>
      <c r="AC44" s="17">
        <f t="shared" si="5"/>
        <v>0.32406241341148861</v>
      </c>
      <c r="AD44" s="16">
        <f t="shared" si="6"/>
        <v>0.83751961718236212</v>
      </c>
      <c r="AE44" s="16">
        <f t="shared" si="7"/>
        <v>0.47736921485057737</v>
      </c>
      <c r="AF44" s="17">
        <f t="shared" si="8"/>
        <v>0.11212040757490226</v>
      </c>
      <c r="AG44" s="17">
        <f t="shared" si="9"/>
        <v>0.54162891809584135</v>
      </c>
      <c r="AH44" s="17">
        <f t="shared" si="10"/>
        <v>0.17173770600726751</v>
      </c>
      <c r="AI44" s="17">
        <f t="shared" si="11"/>
        <v>6.3454033024169049E-2</v>
      </c>
      <c r="AJ44" s="17">
        <f t="shared" si="12"/>
        <v>2.9250971877221307E-2</v>
      </c>
      <c r="AK44" s="17">
        <f t="shared" si="13"/>
        <v>0</v>
      </c>
      <c r="AL44" s="17">
        <f>+X44</f>
        <v>0.34590874351731155</v>
      </c>
      <c r="AM44" s="4" t="s">
        <v>105</v>
      </c>
      <c r="AN44" s="4"/>
    </row>
    <row r="45" spans="1:40" ht="15.5" x14ac:dyDescent="0.35">
      <c r="A45" s="4" t="s">
        <v>106</v>
      </c>
      <c r="B45" s="21">
        <f>1-B43</f>
        <v>0.67340667855053016</v>
      </c>
      <c r="E45" s="3">
        <f t="shared" ref="E45:E52" si="16">+E22</f>
        <v>17778.659848354382</v>
      </c>
      <c r="F45" s="3"/>
      <c r="G45" s="3">
        <f t="shared" ref="G45:G52" si="17">+F22</f>
        <v>10193.969618180005</v>
      </c>
      <c r="H45" s="3"/>
      <c r="I45" s="3">
        <f t="shared" ref="I45:I52" si="18">+G22</f>
        <v>101.83888269911438</v>
      </c>
      <c r="J45" s="3"/>
      <c r="K45" s="3">
        <f t="shared" ref="K45:K52" si="19">+H22</f>
        <v>79.362083372130115</v>
      </c>
      <c r="L45" s="3"/>
      <c r="M45" s="3">
        <f t="shared" ref="M45:M52" si="20">+I22</f>
        <v>897.65605602924688</v>
      </c>
      <c r="N45" s="3"/>
      <c r="O45" s="3">
        <f t="shared" ref="O45:O52" si="21">+J22</f>
        <v>7181.1286585349872</v>
      </c>
      <c r="P45" s="3"/>
      <c r="Q45" s="3">
        <f t="shared" ref="Q45:Q52" si="22">+K22</f>
        <v>7797.9578084805817</v>
      </c>
      <c r="R45" s="3"/>
      <c r="S45" s="3">
        <f t="shared" ref="S45:S52" si="23">+L22</f>
        <v>473.66950882310203</v>
      </c>
      <c r="T45" s="3"/>
      <c r="U45" s="3">
        <f t="shared" ref="U45:U52" si="24">+M22</f>
        <v>61.007301210787226</v>
      </c>
      <c r="V45" s="3"/>
      <c r="W45" s="3">
        <f t="shared" ref="W45:W52" si="25">+N22</f>
        <v>0</v>
      </c>
      <c r="X45" s="11">
        <f>+W45+U45+S45+Q45+O45+M45+K45+I45+G45+E45</f>
        <v>44565.249765684333</v>
      </c>
      <c r="AA45" s="4" t="s">
        <v>68</v>
      </c>
      <c r="AB45" s="3">
        <f t="shared" si="4"/>
        <v>17778.659848354382</v>
      </c>
      <c r="AC45" s="3">
        <f t="shared" si="5"/>
        <v>10193.969618180005</v>
      </c>
      <c r="AD45" s="3">
        <f t="shared" si="6"/>
        <v>101.83888269911438</v>
      </c>
      <c r="AE45" s="3">
        <f t="shared" si="7"/>
        <v>79.362083372130115</v>
      </c>
      <c r="AF45" s="3">
        <f t="shared" si="8"/>
        <v>897.65605602924688</v>
      </c>
      <c r="AG45" s="3">
        <f t="shared" si="9"/>
        <v>7181.1286585349872</v>
      </c>
      <c r="AH45" s="3">
        <f t="shared" si="10"/>
        <v>7797.9578084805817</v>
      </c>
      <c r="AI45" s="3">
        <f t="shared" si="11"/>
        <v>473.66950882310203</v>
      </c>
      <c r="AJ45" s="3">
        <f t="shared" si="12"/>
        <v>61.007301210787226</v>
      </c>
      <c r="AK45" s="3">
        <f t="shared" si="13"/>
        <v>0</v>
      </c>
      <c r="AL45" s="3">
        <f>SUM(AB45:AK45)</f>
        <v>44565.249765684333</v>
      </c>
      <c r="AM45" s="4" t="s">
        <v>68</v>
      </c>
      <c r="AN45" s="4"/>
    </row>
    <row r="46" spans="1:40" ht="15.5" x14ac:dyDescent="0.35">
      <c r="A46" s="4" t="s">
        <v>86</v>
      </c>
      <c r="B46" s="3"/>
      <c r="E46" s="3">
        <f t="shared" si="16"/>
        <v>728.58786828737118</v>
      </c>
      <c r="F46" s="3"/>
      <c r="G46" s="3">
        <f t="shared" si="17"/>
        <v>479.71480083363622</v>
      </c>
      <c r="H46" s="3"/>
      <c r="I46" s="3">
        <f t="shared" si="18"/>
        <v>40.166809724926352</v>
      </c>
      <c r="J46" s="3"/>
      <c r="K46" s="3">
        <f t="shared" si="19"/>
        <v>13.286901010880825</v>
      </c>
      <c r="L46" s="3"/>
      <c r="M46" s="3">
        <f t="shared" si="20"/>
        <v>36.630790336865971</v>
      </c>
      <c r="N46" s="3"/>
      <c r="O46" s="3">
        <f t="shared" si="21"/>
        <v>1218.5240773016812</v>
      </c>
      <c r="P46" s="3"/>
      <c r="Q46" s="3">
        <f t="shared" si="22"/>
        <v>772.0837788881538</v>
      </c>
      <c r="R46" s="3"/>
      <c r="S46" s="3">
        <f t="shared" si="23"/>
        <v>29.592202356619904</v>
      </c>
      <c r="T46" s="3"/>
      <c r="U46" s="3">
        <f t="shared" si="24"/>
        <v>1.5866422463183483</v>
      </c>
      <c r="V46" s="3"/>
      <c r="W46" s="3">
        <f t="shared" si="25"/>
        <v>0</v>
      </c>
      <c r="X46" s="11">
        <f>+W46+U46+S46+Q46+O46+M46+K46+I46+G46+E46</f>
        <v>3320.1738709864539</v>
      </c>
      <c r="Y46">
        <f>+X46/X42</f>
        <v>4.1287981669713751E-2</v>
      </c>
      <c r="AA46" s="4" t="s">
        <v>86</v>
      </c>
      <c r="AB46" s="3">
        <f t="shared" si="4"/>
        <v>728.58786828737118</v>
      </c>
      <c r="AC46" s="3">
        <f t="shared" si="5"/>
        <v>479.71480083363622</v>
      </c>
      <c r="AD46" s="3">
        <f t="shared" si="6"/>
        <v>40.166809724926352</v>
      </c>
      <c r="AE46" s="3">
        <f t="shared" si="7"/>
        <v>13.286901010880825</v>
      </c>
      <c r="AF46" s="3">
        <f t="shared" si="8"/>
        <v>36.630790336865971</v>
      </c>
      <c r="AG46" s="3">
        <f t="shared" si="9"/>
        <v>1218.5240773016812</v>
      </c>
      <c r="AH46" s="3">
        <f t="shared" si="10"/>
        <v>772.0837788881538</v>
      </c>
      <c r="AI46" s="3">
        <f t="shared" si="11"/>
        <v>29.592202356619904</v>
      </c>
      <c r="AJ46" s="3">
        <f t="shared" si="12"/>
        <v>1.5866422463183483</v>
      </c>
      <c r="AK46" s="3">
        <f t="shared" si="13"/>
        <v>0</v>
      </c>
      <c r="AL46" s="3">
        <f>SUM(AB46:AK46)</f>
        <v>3320.1738709864544</v>
      </c>
      <c r="AM46" s="4" t="s">
        <v>69</v>
      </c>
      <c r="AN46" s="4"/>
    </row>
    <row r="47" spans="1:40" ht="15.5" x14ac:dyDescent="0.35">
      <c r="A47" s="22" t="s">
        <v>107</v>
      </c>
      <c r="E47" s="26">
        <f t="shared" si="16"/>
        <v>33.260973456116083</v>
      </c>
      <c r="F47" s="26"/>
      <c r="G47" s="26">
        <f t="shared" si="17"/>
        <v>32.969967961552783</v>
      </c>
      <c r="H47" s="26"/>
      <c r="I47" s="26">
        <f t="shared" si="18"/>
        <v>21.93374763360238</v>
      </c>
      <c r="J47" s="26"/>
      <c r="K47" s="26">
        <f t="shared" si="19"/>
        <v>28.761798619182493</v>
      </c>
      <c r="L47" s="26"/>
      <c r="M47" s="26">
        <f t="shared" si="20"/>
        <v>33.109871471448152</v>
      </c>
      <c r="N47" s="26"/>
      <c r="O47" s="26">
        <f t="shared" si="21"/>
        <v>30.616073075063206</v>
      </c>
      <c r="P47" s="26"/>
      <c r="Q47" s="26">
        <f t="shared" si="22"/>
        <v>39.487456230521651</v>
      </c>
      <c r="R47" s="26"/>
      <c r="S47" s="26">
        <f t="shared" si="23"/>
        <v>50.820258508235938</v>
      </c>
      <c r="T47" s="26"/>
      <c r="U47" s="26">
        <f t="shared" si="24"/>
        <v>0</v>
      </c>
      <c r="V47" s="26"/>
      <c r="W47" s="26">
        <f t="shared" si="25"/>
        <v>42.419680502179915</v>
      </c>
      <c r="X47" s="27">
        <f>+O24</f>
        <v>33.713695855961994</v>
      </c>
      <c r="AA47" s="4" t="s">
        <v>107</v>
      </c>
      <c r="AB47" s="19">
        <f t="shared" si="4"/>
        <v>33.260973456116083</v>
      </c>
      <c r="AC47" s="19">
        <f t="shared" si="5"/>
        <v>32.969967961552783</v>
      </c>
      <c r="AD47" s="3">
        <f t="shared" si="6"/>
        <v>21.93374763360238</v>
      </c>
      <c r="AE47" s="3">
        <f t="shared" si="7"/>
        <v>28.761798619182493</v>
      </c>
      <c r="AF47" s="19">
        <f t="shared" si="8"/>
        <v>33.109871471448152</v>
      </c>
      <c r="AG47" s="19">
        <f t="shared" si="9"/>
        <v>30.616073075063206</v>
      </c>
      <c r="AH47" s="19">
        <f t="shared" si="10"/>
        <v>39.487456230521651</v>
      </c>
      <c r="AI47" s="19">
        <f t="shared" si="11"/>
        <v>50.820258508235938</v>
      </c>
      <c r="AJ47" s="19">
        <f t="shared" si="12"/>
        <v>0</v>
      </c>
      <c r="AK47" s="19">
        <f t="shared" si="13"/>
        <v>42.419680502179915</v>
      </c>
      <c r="AL47" s="19">
        <f>+X47</f>
        <v>33.713695855961994</v>
      </c>
      <c r="AM47" s="4" t="s">
        <v>107</v>
      </c>
      <c r="AN47" s="4"/>
    </row>
    <row r="48" spans="1:40" ht="15.5" x14ac:dyDescent="0.35">
      <c r="A48" s="4" t="s">
        <v>88</v>
      </c>
      <c r="E48" s="3">
        <f t="shared" si="16"/>
        <v>12328.801205678392</v>
      </c>
      <c r="F48" s="3"/>
      <c r="G48" s="3">
        <f t="shared" si="17"/>
        <v>7822.8442252219756</v>
      </c>
      <c r="H48" s="3"/>
      <c r="I48" s="3">
        <f t="shared" si="18"/>
        <v>533.33921206455193</v>
      </c>
      <c r="J48" s="3"/>
      <c r="K48" s="3">
        <f t="shared" si="19"/>
        <v>85.439704208763985</v>
      </c>
      <c r="L48" s="3"/>
      <c r="M48" s="3">
        <f t="shared" si="20"/>
        <v>528.36038326114738</v>
      </c>
      <c r="N48" s="3"/>
      <c r="O48" s="3">
        <f t="shared" si="21"/>
        <v>8693.7170575422424</v>
      </c>
      <c r="P48" s="3"/>
      <c r="Q48" s="3">
        <f t="shared" si="22"/>
        <v>5317.4647039711699</v>
      </c>
      <c r="R48" s="3"/>
      <c r="S48" s="3">
        <f t="shared" si="23"/>
        <v>569.61974682356299</v>
      </c>
      <c r="T48" s="3"/>
      <c r="U48" s="3">
        <f t="shared" si="24"/>
        <v>0</v>
      </c>
      <c r="V48" s="3"/>
      <c r="W48" s="3">
        <f t="shared" si="25"/>
        <v>902.4823481812623</v>
      </c>
      <c r="X48" s="11">
        <f>+W48+U48+S48+Q48+O48+M48+K48+I48+G48+E48</f>
        <v>36782.068586953072</v>
      </c>
      <c r="AA48" s="4" t="s">
        <v>88</v>
      </c>
      <c r="AB48" s="3">
        <f t="shared" si="4"/>
        <v>12328.801205678392</v>
      </c>
      <c r="AC48" s="3">
        <f t="shared" si="5"/>
        <v>7822.8442252219756</v>
      </c>
      <c r="AD48" s="3">
        <f t="shared" si="6"/>
        <v>533.33921206455193</v>
      </c>
      <c r="AE48" s="3">
        <f t="shared" si="7"/>
        <v>85.439704208763985</v>
      </c>
      <c r="AF48" s="3">
        <f t="shared" si="8"/>
        <v>528.36038326114738</v>
      </c>
      <c r="AG48" s="3">
        <f t="shared" si="9"/>
        <v>8693.7170575422424</v>
      </c>
      <c r="AH48" s="3">
        <f t="shared" si="10"/>
        <v>5317.4647039711699</v>
      </c>
      <c r="AI48" s="3">
        <f t="shared" si="11"/>
        <v>569.61974682356299</v>
      </c>
      <c r="AJ48" s="3">
        <f t="shared" si="12"/>
        <v>0</v>
      </c>
      <c r="AK48" s="3">
        <f t="shared" si="13"/>
        <v>902.4823481812623</v>
      </c>
      <c r="AL48" s="3">
        <f t="shared" ref="AL48:AL53" si="26">SUM(AB48:AK48)</f>
        <v>36782.068586953072</v>
      </c>
      <c r="AM48" s="4" t="s">
        <v>88</v>
      </c>
      <c r="AN48" s="4"/>
    </row>
    <row r="49" spans="1:40" ht="15.5" x14ac:dyDescent="0.35">
      <c r="A49" s="22" t="s">
        <v>89</v>
      </c>
      <c r="E49" s="3">
        <f t="shared" si="16"/>
        <v>7030.0393496846955</v>
      </c>
      <c r="F49" s="3"/>
      <c r="G49" s="3">
        <f t="shared" si="17"/>
        <v>4287.4146337203238</v>
      </c>
      <c r="H49" s="3"/>
      <c r="I49" s="3">
        <f t="shared" si="18"/>
        <v>151.1235211955204</v>
      </c>
      <c r="J49" s="3"/>
      <c r="K49" s="3">
        <f t="shared" si="19"/>
        <v>40.26651806685549</v>
      </c>
      <c r="L49" s="3"/>
      <c r="M49" s="3">
        <f t="shared" si="20"/>
        <v>324.80783913490637</v>
      </c>
      <c r="N49" s="3"/>
      <c r="O49" s="3">
        <f t="shared" si="21"/>
        <v>4366.7705026962649</v>
      </c>
      <c r="P49" s="3"/>
      <c r="Q49" s="3">
        <f t="shared" si="22"/>
        <v>3532.9427089447722</v>
      </c>
      <c r="R49" s="3"/>
      <c r="S49" s="3">
        <f t="shared" si="23"/>
        <v>396.39801636424033</v>
      </c>
      <c r="T49" s="3"/>
      <c r="U49" s="3">
        <f t="shared" si="24"/>
        <v>0</v>
      </c>
      <c r="V49" s="3"/>
      <c r="W49" s="3">
        <f t="shared" si="25"/>
        <v>602.91840253611474</v>
      </c>
      <c r="X49" s="11">
        <f>+W49+U49+S49+Q49+O49+M49+K49+I49+G49+E49</f>
        <v>20732.681492343694</v>
      </c>
      <c r="AA49" s="4" t="s">
        <v>89</v>
      </c>
      <c r="AB49" s="3">
        <f t="shared" si="4"/>
        <v>7030.0393496846955</v>
      </c>
      <c r="AC49" s="3">
        <f t="shared" si="5"/>
        <v>4287.4146337203238</v>
      </c>
      <c r="AD49" s="3">
        <f t="shared" si="6"/>
        <v>151.1235211955204</v>
      </c>
      <c r="AE49" s="3">
        <f t="shared" si="7"/>
        <v>40.26651806685549</v>
      </c>
      <c r="AF49" s="3">
        <f t="shared" si="8"/>
        <v>324.80783913490637</v>
      </c>
      <c r="AG49" s="3">
        <f t="shared" si="9"/>
        <v>4366.7705026962649</v>
      </c>
      <c r="AH49" s="3">
        <f t="shared" si="10"/>
        <v>3532.9427089447722</v>
      </c>
      <c r="AI49" s="3">
        <f t="shared" si="11"/>
        <v>396.39801636424033</v>
      </c>
      <c r="AJ49" s="3">
        <f t="shared" si="12"/>
        <v>0</v>
      </c>
      <c r="AK49" s="3">
        <f t="shared" si="13"/>
        <v>602.91840253611474</v>
      </c>
      <c r="AL49" s="3">
        <f t="shared" si="26"/>
        <v>20732.681492343694</v>
      </c>
      <c r="AM49" s="4" t="s">
        <v>89</v>
      </c>
      <c r="AN49" s="4"/>
    </row>
    <row r="50" spans="1:40" ht="15.5" x14ac:dyDescent="0.35">
      <c r="A50" s="4" t="s">
        <v>90</v>
      </c>
      <c r="E50" s="3">
        <f t="shared" si="16"/>
        <v>14105.960650315305</v>
      </c>
      <c r="F50" s="3"/>
      <c r="G50" s="3">
        <f t="shared" si="17"/>
        <v>8716.5853662796762</v>
      </c>
      <c r="H50" s="3"/>
      <c r="I50" s="3">
        <f t="shared" si="18"/>
        <v>537.87647880447958</v>
      </c>
      <c r="J50" s="3"/>
      <c r="K50" s="3">
        <f t="shared" si="19"/>
        <v>99.733481933144503</v>
      </c>
      <c r="L50" s="3"/>
      <c r="M50" s="3">
        <f t="shared" si="20"/>
        <v>656.19216086509368</v>
      </c>
      <c r="N50" s="3"/>
      <c r="O50" s="3">
        <f t="shared" si="21"/>
        <v>9896.2294973037351</v>
      </c>
      <c r="P50" s="3"/>
      <c r="Q50" s="3">
        <f t="shared" si="22"/>
        <v>5414.0572910552273</v>
      </c>
      <c r="R50" s="3"/>
      <c r="S50" s="3">
        <v>0</v>
      </c>
      <c r="T50" s="3"/>
      <c r="U50" s="3">
        <f t="shared" si="24"/>
        <v>135</v>
      </c>
      <c r="V50" s="3"/>
      <c r="W50" s="3">
        <f t="shared" si="25"/>
        <v>0</v>
      </c>
      <c r="X50" s="11">
        <f>+W50+U50+S50+Q50+O50+M50+K50+I50+G50+E50</f>
        <v>39561.634926556661</v>
      </c>
      <c r="AA50" s="4" t="s">
        <v>90</v>
      </c>
      <c r="AB50" s="19">
        <f t="shared" si="4"/>
        <v>14105.960650315305</v>
      </c>
      <c r="AC50" s="19">
        <f t="shared" si="5"/>
        <v>8716.5853662796762</v>
      </c>
      <c r="AD50" s="3">
        <f t="shared" si="6"/>
        <v>537.87647880447958</v>
      </c>
      <c r="AE50" s="3">
        <f t="shared" si="7"/>
        <v>99.733481933144503</v>
      </c>
      <c r="AF50" s="19">
        <f t="shared" si="8"/>
        <v>656.19216086509368</v>
      </c>
      <c r="AG50" s="19">
        <f t="shared" si="9"/>
        <v>9896.2294973037351</v>
      </c>
      <c r="AH50" s="19">
        <f t="shared" si="10"/>
        <v>5414.0572910552273</v>
      </c>
      <c r="AI50" s="19">
        <f t="shared" si="11"/>
        <v>0</v>
      </c>
      <c r="AJ50" s="19">
        <f t="shared" si="12"/>
        <v>135</v>
      </c>
      <c r="AK50" s="19">
        <f t="shared" si="13"/>
        <v>0</v>
      </c>
      <c r="AL50" s="19">
        <f t="shared" si="26"/>
        <v>39561.634926556661</v>
      </c>
      <c r="AM50" s="4" t="s">
        <v>90</v>
      </c>
      <c r="AN50" s="4"/>
    </row>
    <row r="51" spans="1:40" ht="15.5" x14ac:dyDescent="0.35">
      <c r="A51" s="4" t="s">
        <v>70</v>
      </c>
      <c r="E51" s="3">
        <f t="shared" si="16"/>
        <v>3681.9</v>
      </c>
      <c r="F51" s="3"/>
      <c r="G51" s="3">
        <f t="shared" si="17"/>
        <v>1632.3</v>
      </c>
      <c r="H51" s="3"/>
      <c r="I51" s="3">
        <f t="shared" si="18"/>
        <v>36.200000000000003</v>
      </c>
      <c r="J51" s="3"/>
      <c r="K51" s="3">
        <f t="shared" si="19"/>
        <v>0</v>
      </c>
      <c r="L51" s="3"/>
      <c r="M51" s="3">
        <f t="shared" si="20"/>
        <v>105.4</v>
      </c>
      <c r="N51" s="3"/>
      <c r="O51" s="3">
        <f t="shared" si="21"/>
        <v>3333.8</v>
      </c>
      <c r="P51" s="3"/>
      <c r="Q51" s="3">
        <f t="shared" si="22"/>
        <v>993.2</v>
      </c>
      <c r="R51" s="3"/>
      <c r="S51" s="3">
        <f t="shared" si="23"/>
        <v>97.9</v>
      </c>
      <c r="T51" s="3"/>
      <c r="U51" s="3">
        <f t="shared" si="24"/>
        <v>18.2</v>
      </c>
      <c r="V51" s="3"/>
      <c r="W51" s="3">
        <f t="shared" si="25"/>
        <v>161</v>
      </c>
      <c r="X51" s="11">
        <f>+W51+U51+S51+Q51+O51+M51+K51+I51+G51+E51</f>
        <v>10059.9</v>
      </c>
      <c r="AA51" s="4" t="s">
        <v>70</v>
      </c>
      <c r="AB51" s="3">
        <f t="shared" si="4"/>
        <v>3681.9</v>
      </c>
      <c r="AC51" s="3">
        <f t="shared" si="5"/>
        <v>1632.3</v>
      </c>
      <c r="AD51" s="3">
        <f t="shared" si="6"/>
        <v>36.200000000000003</v>
      </c>
      <c r="AE51" s="3">
        <f t="shared" si="7"/>
        <v>0</v>
      </c>
      <c r="AF51" s="3">
        <f t="shared" si="8"/>
        <v>105.4</v>
      </c>
      <c r="AG51" s="3">
        <f t="shared" si="9"/>
        <v>3333.8</v>
      </c>
      <c r="AH51" s="3">
        <f t="shared" si="10"/>
        <v>993.2</v>
      </c>
      <c r="AI51" s="3">
        <f t="shared" si="11"/>
        <v>97.9</v>
      </c>
      <c r="AJ51" s="3">
        <f t="shared" si="12"/>
        <v>18.2</v>
      </c>
      <c r="AK51" s="3">
        <f t="shared" si="13"/>
        <v>161</v>
      </c>
      <c r="AL51" s="3">
        <f t="shared" si="26"/>
        <v>10059.9</v>
      </c>
      <c r="AM51" s="4" t="s">
        <v>70</v>
      </c>
      <c r="AN51" s="4"/>
    </row>
    <row r="52" spans="1:40" ht="15.5" x14ac:dyDescent="0.35">
      <c r="A52" s="4" t="s">
        <v>71</v>
      </c>
      <c r="E52" s="3">
        <f t="shared" si="16"/>
        <v>22619.914825799344</v>
      </c>
      <c r="F52" s="3"/>
      <c r="G52" s="3">
        <f t="shared" si="17"/>
        <v>12214.319580920832</v>
      </c>
      <c r="H52" s="3"/>
      <c r="I52" s="3">
        <f t="shared" si="18"/>
        <v>894.36167943471276</v>
      </c>
      <c r="J52" s="3"/>
      <c r="K52" s="3">
        <f t="shared" si="19"/>
        <v>152.11216315128081</v>
      </c>
      <c r="L52" s="3"/>
      <c r="M52" s="3">
        <f t="shared" si="20"/>
        <v>759.20946738459929</v>
      </c>
      <c r="N52" s="3"/>
      <c r="O52" s="3">
        <f t="shared" si="21"/>
        <v>15308.718892861878</v>
      </c>
      <c r="P52" s="3"/>
      <c r="Q52" s="3">
        <f t="shared" si="22"/>
        <v>7757.6309861102245</v>
      </c>
      <c r="R52" s="3"/>
      <c r="S52" s="3">
        <f t="shared" si="23"/>
        <v>715.17898851339532</v>
      </c>
      <c r="T52" s="3"/>
      <c r="U52" s="3">
        <f t="shared" si="24"/>
        <v>0</v>
      </c>
      <c r="V52" s="3"/>
      <c r="W52" s="3">
        <f t="shared" si="25"/>
        <v>847.93155222825806</v>
      </c>
      <c r="X52" s="11">
        <f>+W52+U52+S52+Q52+O52+M52+K52+I52+G52+E52</f>
        <v>61269.378136404528</v>
      </c>
      <c r="AA52" s="4" t="s">
        <v>71</v>
      </c>
      <c r="AB52" s="3">
        <f t="shared" si="4"/>
        <v>22619.914825799344</v>
      </c>
      <c r="AC52" s="3">
        <f t="shared" si="5"/>
        <v>12214.319580920832</v>
      </c>
      <c r="AD52" s="3">
        <f t="shared" si="6"/>
        <v>894.36167943471276</v>
      </c>
      <c r="AE52" s="3">
        <f t="shared" si="7"/>
        <v>152.11216315128081</v>
      </c>
      <c r="AF52" s="3">
        <f t="shared" si="8"/>
        <v>759.20946738459929</v>
      </c>
      <c r="AG52" s="3">
        <f t="shared" si="9"/>
        <v>15308.718892861878</v>
      </c>
      <c r="AH52" s="3">
        <f t="shared" si="10"/>
        <v>7757.6309861102245</v>
      </c>
      <c r="AI52" s="3">
        <f t="shared" si="11"/>
        <v>715.17898851339532</v>
      </c>
      <c r="AJ52" s="3">
        <f t="shared" si="12"/>
        <v>0</v>
      </c>
      <c r="AK52" s="3">
        <f t="shared" si="13"/>
        <v>847.93155222825806</v>
      </c>
      <c r="AL52" s="3">
        <f t="shared" si="26"/>
        <v>61269.378136404528</v>
      </c>
      <c r="AM52" s="4" t="s">
        <v>71</v>
      </c>
      <c r="AN52" s="4"/>
    </row>
    <row r="53" spans="1:40" ht="15.5" x14ac:dyDescent="0.35">
      <c r="A53" s="4" t="s">
        <v>108</v>
      </c>
      <c r="E53" s="2">
        <f>0.001*(35*E43+25*E45+25*E46)</f>
        <v>776.83314497073536</v>
      </c>
      <c r="F53" s="2"/>
      <c r="G53" s="2">
        <f>0.001*(35*G43+25*G45+25*G46+35*G44*G39+25*(1-G44)*G39)</f>
        <v>577.81694832897267</v>
      </c>
      <c r="H53" s="2"/>
      <c r="I53" s="2">
        <f>0.001*(35*I43+25*I45+25*I46+35*I44*I39+25*(1-I44)*I39)</f>
        <v>51.013615380668703</v>
      </c>
      <c r="J53" s="2"/>
      <c r="K53" s="2">
        <f>0.001*(35*K43+25*K45+25*K46+35*K44*K39+25*(1-K44)*K39)</f>
        <v>7.1325615784106944</v>
      </c>
      <c r="L53" s="2"/>
      <c r="M53" s="2">
        <f>0.001*(35*M43+25*M45+25*M46+35*M44*M39+25*(1-M44)*M39)</f>
        <v>33.271954970752638</v>
      </c>
      <c r="N53" s="2"/>
      <c r="O53" s="2">
        <f>0.001*(35*O43+25*O45+25*O46+35*O44*O39+25*(1-O44)*O39)</f>
        <v>852.15782735701066</v>
      </c>
      <c r="P53" s="2"/>
      <c r="Q53" s="2">
        <f>0.001*(35*Q43+25*Q45+25*Q46+35*Q44*Q39+25*(1-Q44)*Q39)</f>
        <v>371.81535622255274</v>
      </c>
      <c r="R53" s="2"/>
      <c r="S53" s="2">
        <f>0.001*(35*S43+25*S45+25*S46+35*S44*S39+25*(1-S44)*S39)</f>
        <v>20.614172931448433</v>
      </c>
      <c r="T53" s="2"/>
      <c r="U53" s="2">
        <f>0.001*(35*U43+25*U45+25*U46+35*U44*U39+25*(1-U44)*U39)</f>
        <v>2.8589287848330027</v>
      </c>
      <c r="V53" s="2"/>
      <c r="W53" s="2">
        <f>0.001*(35*W43+25*W45+25*W46+35*W44*W39+25*(1-W44)*W39)</f>
        <v>15.489226448175774</v>
      </c>
      <c r="X53" s="2">
        <f>SUM(E53:W53)</f>
        <v>2709.0037369735614</v>
      </c>
      <c r="AA53" s="4" t="s">
        <v>109</v>
      </c>
      <c r="AB53" s="2">
        <f>+E54</f>
        <v>789.30770058705468</v>
      </c>
      <c r="AC53" s="2">
        <f>+G54</f>
        <v>455.12589854539544</v>
      </c>
      <c r="AD53" s="2">
        <f>+I54</f>
        <v>32.874568229246265</v>
      </c>
      <c r="AE53" s="2">
        <f>+K54</f>
        <v>5.2401698181370158</v>
      </c>
      <c r="AF53" s="2">
        <f>+M54</f>
        <v>30.352839136020368</v>
      </c>
      <c r="AG53" s="2">
        <f>+O54</f>
        <v>592.29639922080321</v>
      </c>
      <c r="AH53" s="2">
        <f>+Q54</f>
        <v>305.96740209195229</v>
      </c>
      <c r="AI53" s="2">
        <f>+S54</f>
        <v>24.070833370096945</v>
      </c>
      <c r="AJ53" s="2">
        <f>+U54</f>
        <v>4.4767742202226826</v>
      </c>
      <c r="AK53" s="2">
        <f>+W54</f>
        <v>48.825499549983739</v>
      </c>
      <c r="AL53" s="3">
        <f t="shared" si="26"/>
        <v>2288.5380847689125</v>
      </c>
      <c r="AM53" s="4" t="s">
        <v>109</v>
      </c>
      <c r="AN53" s="4"/>
    </row>
    <row r="54" spans="1:40" ht="15.5" x14ac:dyDescent="0.35">
      <c r="A54" s="4" t="s">
        <v>110</v>
      </c>
      <c r="E54" s="2">
        <f>+(E44*E42*35+(1-E44)*E42*25)/1000</f>
        <v>789.30770058705468</v>
      </c>
      <c r="F54" s="3"/>
      <c r="G54" s="2">
        <f>+(G44*G42*35+(1-G44)*G42*25)/1000</f>
        <v>455.12589854539544</v>
      </c>
      <c r="H54" s="3"/>
      <c r="I54" s="2">
        <f>+(I44*I42*35+(1-I44)*I42*25)/1000</f>
        <v>32.874568229246265</v>
      </c>
      <c r="J54" s="3"/>
      <c r="K54" s="2">
        <f>+(K44*K42*35+(1-K44)*K42*25)/1000</f>
        <v>5.2401698181370158</v>
      </c>
      <c r="L54" s="3"/>
      <c r="M54" s="2">
        <f>+(M44*M42*35+(1-M44)*M42*25)/1000</f>
        <v>30.352839136020368</v>
      </c>
      <c r="N54" s="3"/>
      <c r="O54" s="2">
        <f>+(O44*O42*35+(1-O44)*O42*25)/1000</f>
        <v>592.29639922080321</v>
      </c>
      <c r="P54" s="3"/>
      <c r="Q54" s="2">
        <f>+(Q44*Q42*35+(1-Q44)*Q42*25)/1000</f>
        <v>305.96740209195229</v>
      </c>
      <c r="R54" s="3"/>
      <c r="S54" s="2">
        <f>+(S44*S42*35+(1-S44)*S42*25)/1000</f>
        <v>24.070833370096945</v>
      </c>
      <c r="T54" s="3"/>
      <c r="U54" s="2">
        <f>+(U44*U42*35+(1-U44)*U42*25)/1000</f>
        <v>4.4767742202226826</v>
      </c>
      <c r="V54" s="3"/>
      <c r="W54" s="2">
        <f>+(W44*W42*35+(1-W44)*W42*25)/1000</f>
        <v>48.825499549983739</v>
      </c>
      <c r="X54" s="2">
        <f>+E54+G54+I54+K54+M54+O54+Q54+S54+U54+W54</f>
        <v>2288.5380847689125</v>
      </c>
    </row>
    <row r="55" spans="1:40" ht="15.5" x14ac:dyDescent="0.35">
      <c r="A55" s="4" t="s">
        <v>111</v>
      </c>
    </row>
    <row r="56" spans="1:40" ht="15.5" x14ac:dyDescent="0.35">
      <c r="A56" s="4" t="s">
        <v>181</v>
      </c>
      <c r="E56" s="3">
        <f>0.0136*E41</f>
        <v>287.44959999999998</v>
      </c>
      <c r="F56" s="3">
        <f t="shared" ref="F56:X56" si="27">0.0136*F41</f>
        <v>0</v>
      </c>
      <c r="G56" s="3">
        <f t="shared" si="27"/>
        <v>176.8544</v>
      </c>
      <c r="H56" s="3">
        <f t="shared" si="27"/>
        <v>0</v>
      </c>
      <c r="I56" s="3">
        <f t="shared" si="27"/>
        <v>9.3704000000000001</v>
      </c>
      <c r="J56" s="3">
        <f t="shared" si="27"/>
        <v>0</v>
      </c>
      <c r="K56" s="3">
        <f t="shared" si="27"/>
        <v>1.9039999999999999</v>
      </c>
      <c r="L56" s="3">
        <f t="shared" si="27"/>
        <v>0</v>
      </c>
      <c r="M56" s="3">
        <f t="shared" si="27"/>
        <v>13.3416</v>
      </c>
      <c r="N56" s="3">
        <f t="shared" si="27"/>
        <v>0</v>
      </c>
      <c r="O56" s="3">
        <f t="shared" si="27"/>
        <v>193.9768</v>
      </c>
      <c r="P56" s="3">
        <f t="shared" si="27"/>
        <v>0</v>
      </c>
      <c r="Q56" s="3">
        <f t="shared" si="27"/>
        <v>121.67919999999999</v>
      </c>
      <c r="R56" s="3">
        <f t="shared" si="27"/>
        <v>0</v>
      </c>
      <c r="S56" s="3">
        <f t="shared" si="27"/>
        <v>10.607999999999999</v>
      </c>
      <c r="T56" s="3">
        <f t="shared" si="27"/>
        <v>0</v>
      </c>
      <c r="U56" s="3">
        <f t="shared" si="27"/>
        <v>1.8359999999999999</v>
      </c>
      <c r="V56" s="3">
        <f t="shared" si="27"/>
        <v>0</v>
      </c>
      <c r="W56" s="3">
        <f t="shared" si="27"/>
        <v>19.32991992730776</v>
      </c>
      <c r="X56" s="3">
        <f t="shared" si="27"/>
        <v>836.34991992730761</v>
      </c>
    </row>
    <row r="57" spans="1:40" ht="15.5" x14ac:dyDescent="0.35">
      <c r="A57" s="4" t="s">
        <v>113</v>
      </c>
      <c r="B57" s="21">
        <f>+E57/(E57+E58)</f>
        <v>0.33260973456116083</v>
      </c>
      <c r="E57" s="28">
        <f>E47/100*E56</f>
        <v>95.608535155711849</v>
      </c>
      <c r="F57" s="28"/>
      <c r="G57" s="28">
        <f t="shared" ref="G57:W57" si="28">G47/100*G56</f>
        <v>58.308839018596402</v>
      </c>
      <c r="H57" s="28"/>
      <c r="I57" s="28">
        <f t="shared" si="28"/>
        <v>2.0552798882590775</v>
      </c>
      <c r="J57" s="28"/>
      <c r="K57" s="28">
        <f t="shared" si="28"/>
        <v>0.54762464570923464</v>
      </c>
      <c r="L57" s="28"/>
      <c r="M57" s="28">
        <f t="shared" si="28"/>
        <v>4.4173866122347265</v>
      </c>
      <c r="N57" s="28"/>
      <c r="O57" s="28">
        <f t="shared" si="28"/>
        <v>59.388078836669202</v>
      </c>
      <c r="P57" s="28"/>
      <c r="Q57" s="28">
        <f t="shared" si="28"/>
        <v>48.048020841648899</v>
      </c>
      <c r="R57" s="28"/>
      <c r="S57" s="28">
        <f>S47/100*S56</f>
        <v>5.3910130225536674</v>
      </c>
      <c r="T57" s="28"/>
      <c r="U57" s="28">
        <f t="shared" si="28"/>
        <v>0</v>
      </c>
      <c r="V57" s="28"/>
      <c r="W57" s="28">
        <f t="shared" si="28"/>
        <v>8.1996902744911591</v>
      </c>
      <c r="X57" s="28">
        <f>+W57+U57+S57+Q57+O57+M57+K57+I57+G57+E57</f>
        <v>281.96446829587421</v>
      </c>
      <c r="Y57" s="3"/>
    </row>
    <row r="58" spans="1:40" ht="15.5" x14ac:dyDescent="0.35">
      <c r="A58" s="29" t="s">
        <v>114</v>
      </c>
      <c r="B58" s="21">
        <f>1-B57</f>
        <v>0.66739026543883917</v>
      </c>
      <c r="E58" s="30">
        <f>E56-E57</f>
        <v>191.84106484428813</v>
      </c>
      <c r="F58" s="30"/>
      <c r="G58" s="30">
        <f t="shared" ref="G58:W58" si="29">G56-G57</f>
        <v>118.5455609814036</v>
      </c>
      <c r="H58" s="30"/>
      <c r="I58" s="30">
        <f t="shared" si="29"/>
        <v>7.3151201117409226</v>
      </c>
      <c r="J58" s="30"/>
      <c r="K58" s="30">
        <f t="shared" si="29"/>
        <v>1.3563753542907653</v>
      </c>
      <c r="L58" s="30"/>
      <c r="M58" s="30">
        <f t="shared" si="29"/>
        <v>8.9242133877652741</v>
      </c>
      <c r="N58" s="30"/>
      <c r="O58" s="30">
        <f t="shared" si="29"/>
        <v>134.5887211633308</v>
      </c>
      <c r="P58" s="30"/>
      <c r="Q58" s="30">
        <f t="shared" si="29"/>
        <v>73.631179158351102</v>
      </c>
      <c r="R58" s="30"/>
      <c r="S58" s="30">
        <f t="shared" si="29"/>
        <v>5.2169869774463313</v>
      </c>
      <c r="T58" s="30"/>
      <c r="U58" s="30">
        <f t="shared" si="29"/>
        <v>1.8359999999999999</v>
      </c>
      <c r="V58" s="30"/>
      <c r="W58" s="30">
        <f t="shared" si="29"/>
        <v>11.130229652816601</v>
      </c>
      <c r="X58" s="28">
        <f t="shared" ref="X58:X60" si="30">+W58+U58+S58+Q58+O58+M58+K58+I58+G58+E58</f>
        <v>554.38545163143351</v>
      </c>
    </row>
    <row r="59" spans="1:40" ht="15.5" x14ac:dyDescent="0.35">
      <c r="A59" s="29" t="s">
        <v>115</v>
      </c>
      <c r="E59" s="3">
        <f t="shared" ref="E59:U59" si="31">+E41-E56</f>
        <v>20848.5504</v>
      </c>
      <c r="F59" s="3"/>
      <c r="G59" s="3">
        <f t="shared" si="31"/>
        <v>12827.1456</v>
      </c>
      <c r="H59" s="3"/>
      <c r="I59" s="3">
        <f t="shared" si="31"/>
        <v>679.62959999999998</v>
      </c>
      <c r="J59" s="3"/>
      <c r="K59" s="3">
        <f t="shared" si="31"/>
        <v>138.096</v>
      </c>
      <c r="L59" s="3"/>
      <c r="M59" s="3">
        <f t="shared" si="31"/>
        <v>967.65840000000003</v>
      </c>
      <c r="N59" s="3"/>
      <c r="O59" s="3">
        <f t="shared" si="31"/>
        <v>14069.0232</v>
      </c>
      <c r="P59" s="3"/>
      <c r="Q59" s="3">
        <f t="shared" si="31"/>
        <v>8825.3207999999995</v>
      </c>
      <c r="R59" s="3"/>
      <c r="S59" s="3">
        <f t="shared" si="31"/>
        <v>769.39200000000005</v>
      </c>
      <c r="T59" s="3"/>
      <c r="U59" s="3">
        <f t="shared" si="31"/>
        <v>133.16399999999999</v>
      </c>
      <c r="V59" s="3"/>
      <c r="W59" s="3">
        <f t="shared" ref="W59" si="32">+W41-W56</f>
        <v>1401.987721786498</v>
      </c>
      <c r="X59" s="28">
        <f t="shared" si="30"/>
        <v>60659.967721786503</v>
      </c>
    </row>
    <row r="60" spans="1:40" ht="15.5" x14ac:dyDescent="0.35">
      <c r="A60" s="4" t="s">
        <v>116</v>
      </c>
      <c r="B60" s="21">
        <f>+E60/(E60+E61)</f>
        <v>0.33260973456116083</v>
      </c>
      <c r="E60" s="28">
        <f>E47/100*E59</f>
        <v>6934.4308145289833</v>
      </c>
      <c r="F60" s="28"/>
      <c r="G60" s="28">
        <f t="shared" ref="G60:W60" si="33">G47/100*G59</f>
        <v>4229.1057947017271</v>
      </c>
      <c r="H60" s="28"/>
      <c r="I60" s="28">
        <f t="shared" si="33"/>
        <v>149.0682413072613</v>
      </c>
      <c r="J60" s="28"/>
      <c r="K60" s="28">
        <f t="shared" si="33"/>
        <v>39.718893421146255</v>
      </c>
      <c r="L60" s="28"/>
      <c r="M60" s="28">
        <f t="shared" si="33"/>
        <v>320.39045252267164</v>
      </c>
      <c r="N60" s="28"/>
      <c r="O60" s="28">
        <f t="shared" si="33"/>
        <v>4307.3824238595953</v>
      </c>
      <c r="P60" s="28"/>
      <c r="Q60" s="28">
        <f t="shared" si="33"/>
        <v>3484.8946881031229</v>
      </c>
      <c r="R60" s="28"/>
      <c r="S60" s="28">
        <f t="shared" si="33"/>
        <v>391.0070033416867</v>
      </c>
      <c r="T60" s="28"/>
      <c r="U60" s="28">
        <f t="shared" si="33"/>
        <v>0</v>
      </c>
      <c r="V60" s="28"/>
      <c r="W60" s="28">
        <f t="shared" si="33"/>
        <v>594.71871226162341</v>
      </c>
      <c r="X60" s="28">
        <f t="shared" si="30"/>
        <v>20450.717024047815</v>
      </c>
    </row>
    <row r="61" spans="1:40" ht="15.5" x14ac:dyDescent="0.35">
      <c r="A61" s="29" t="s">
        <v>114</v>
      </c>
      <c r="B61" s="21">
        <f>1-B60</f>
        <v>0.66739026543883917</v>
      </c>
      <c r="E61" s="30">
        <f>E59-E60</f>
        <v>13914.119585471017</v>
      </c>
      <c r="F61" s="30"/>
      <c r="G61" s="30">
        <f t="shared" ref="G61:W61" si="34">G59-G60</f>
        <v>8598.0398052982728</v>
      </c>
      <c r="H61" s="30"/>
      <c r="I61" s="30">
        <f t="shared" si="34"/>
        <v>530.56135869273862</v>
      </c>
      <c r="J61" s="30"/>
      <c r="K61" s="30">
        <f t="shared" si="34"/>
        <v>98.377106578853756</v>
      </c>
      <c r="L61" s="30"/>
      <c r="M61" s="30">
        <f t="shared" si="34"/>
        <v>647.26794747732833</v>
      </c>
      <c r="N61" s="30"/>
      <c r="O61" s="30">
        <f t="shared" si="34"/>
        <v>9761.6407761404043</v>
      </c>
      <c r="P61" s="30"/>
      <c r="Q61" s="30">
        <f t="shared" si="34"/>
        <v>5340.426111896877</v>
      </c>
      <c r="R61" s="30"/>
      <c r="S61" s="30">
        <f t="shared" si="34"/>
        <v>378.38499665831336</v>
      </c>
      <c r="T61" s="30"/>
      <c r="U61" s="30">
        <f t="shared" si="34"/>
        <v>133.16399999999999</v>
      </c>
      <c r="V61" s="30"/>
      <c r="W61" s="30">
        <f t="shared" si="34"/>
        <v>807.2690095248746</v>
      </c>
      <c r="X61" s="30">
        <f>X59-X60</f>
        <v>40209.250697738687</v>
      </c>
      <c r="Y61" s="3"/>
    </row>
    <row r="62" spans="1:40" ht="15.5" x14ac:dyDescent="0.35">
      <c r="A62" s="29" t="s">
        <v>182</v>
      </c>
      <c r="B62" s="21"/>
      <c r="E62" s="3">
        <f>0.0136*E40</f>
        <v>93.105599999999995</v>
      </c>
      <c r="F62" s="3"/>
      <c r="G62" s="3">
        <f>0.0136*G40</f>
        <v>42.3232</v>
      </c>
      <c r="H62" s="3"/>
      <c r="I62" s="3">
        <f>0.0136*I40</f>
        <v>4.0255999999999998</v>
      </c>
      <c r="J62" s="3"/>
      <c r="K62" s="3">
        <f>0.0136*K40</f>
        <v>0.48959999999999998</v>
      </c>
      <c r="L62" s="3"/>
      <c r="M62" s="3">
        <f>0.0136*M40</f>
        <v>2.4615999999999998</v>
      </c>
      <c r="N62" s="3"/>
      <c r="O62" s="3">
        <f>0.0136*O40</f>
        <v>70.855999999999995</v>
      </c>
      <c r="P62" s="3"/>
      <c r="Q62" s="3">
        <f>0.0136*Q40</f>
        <v>34.067999999999998</v>
      </c>
      <c r="R62" s="3"/>
      <c r="S62" s="3">
        <f>0.0136*S40</f>
        <v>2.1623999999999999</v>
      </c>
      <c r="T62" s="3"/>
      <c r="U62" s="3">
        <f>0.0136*U40</f>
        <v>0.57119999999999993</v>
      </c>
      <c r="V62" s="3"/>
      <c r="W62" s="3">
        <f>0.0136*W40</f>
        <v>7.2311518278833944</v>
      </c>
      <c r="X62" s="3">
        <f>0.0136*X40</f>
        <v>257.29435182788342</v>
      </c>
      <c r="Y62" s="3"/>
    </row>
    <row r="63" spans="1:40" ht="15.5" x14ac:dyDescent="0.35">
      <c r="A63" s="29" t="s">
        <v>183</v>
      </c>
      <c r="B63" s="21"/>
      <c r="E63" s="3">
        <f>0.0136*E39</f>
        <v>116.33439999999999</v>
      </c>
      <c r="F63" s="3"/>
      <c r="G63" s="3">
        <f>0.0136*G39</f>
        <v>61.730399999999996</v>
      </c>
      <c r="H63" s="3"/>
      <c r="I63" s="3">
        <f>0.0136*I39</f>
        <v>7.5751999999999997</v>
      </c>
      <c r="J63" s="3"/>
      <c r="K63" s="3">
        <f>0.0136*K39</f>
        <v>0.85680000000000001</v>
      </c>
      <c r="L63" s="3"/>
      <c r="M63" s="3">
        <f>0.0136*M39</f>
        <v>2.7879999999999998</v>
      </c>
      <c r="N63" s="3"/>
      <c r="O63" s="3">
        <f>0.0136*O39</f>
        <v>122.0736</v>
      </c>
      <c r="P63" s="3"/>
      <c r="Q63" s="3">
        <f>0.0136*Q39</f>
        <v>45.165599999999998</v>
      </c>
      <c r="R63" s="3"/>
      <c r="S63" s="3">
        <f>0.0136*S39</f>
        <v>3.1551999999999998</v>
      </c>
      <c r="T63" s="3"/>
      <c r="U63" s="3">
        <f>0.0136*U39</f>
        <v>0.59839999999999993</v>
      </c>
      <c r="V63" s="3"/>
      <c r="W63" s="3">
        <f>0.0136*W39</f>
        <v>8.4261391878076211</v>
      </c>
      <c r="X63" s="3">
        <f>0.0136*X39</f>
        <v>368.70373918780757</v>
      </c>
      <c r="Y63" s="3"/>
    </row>
    <row r="64" spans="1:40" ht="15.5" x14ac:dyDescent="0.35">
      <c r="A64" s="29" t="s">
        <v>119</v>
      </c>
      <c r="B64" s="21"/>
      <c r="E64" s="3">
        <f>+E62+E56+E63</f>
        <v>496.88959999999997</v>
      </c>
      <c r="F64" s="3"/>
      <c r="G64" s="3">
        <f>+G62+G56+G63</f>
        <v>280.90799999999996</v>
      </c>
      <c r="H64" s="3"/>
      <c r="I64" s="3">
        <f>+I62+I56+I63</f>
        <v>20.9712</v>
      </c>
      <c r="J64" s="3"/>
      <c r="K64" s="3">
        <f>+K62+K56+K63</f>
        <v>3.2504</v>
      </c>
      <c r="L64" s="3"/>
      <c r="M64" s="3">
        <f>+M62+M56+M63</f>
        <v>18.591200000000001</v>
      </c>
      <c r="N64" s="3"/>
      <c r="O64" s="3">
        <f>+O62+O56+O63</f>
        <v>386.90640000000002</v>
      </c>
      <c r="P64" s="3"/>
      <c r="Q64" s="3">
        <f>+Q62+Q56+Q63</f>
        <v>200.9128</v>
      </c>
      <c r="R64" s="3"/>
      <c r="S64" s="3">
        <f>+S62+S56+S63</f>
        <v>15.925599999999999</v>
      </c>
      <c r="T64" s="3"/>
      <c r="U64" s="3">
        <f>+U62+U56+U63</f>
        <v>3.0055999999999994</v>
      </c>
      <c r="V64" s="3"/>
      <c r="W64" s="3">
        <f>+W62+W56+W63</f>
        <v>34.987210942998772</v>
      </c>
      <c r="X64" s="3">
        <f>+X62+X56+X63</f>
        <v>1462.3480109429986</v>
      </c>
      <c r="Y64" s="1">
        <f>+X64/X42</f>
        <v>1.8185010850837825E-2</v>
      </c>
      <c r="AA64" t="e">
        <f>0.5*#REF!</f>
        <v>#REF!</v>
      </c>
    </row>
    <row r="65" spans="1:53" ht="15.5" x14ac:dyDescent="0.35">
      <c r="A65" s="29" t="s">
        <v>120</v>
      </c>
      <c r="B65" s="21"/>
      <c r="E65" s="35">
        <v>1.3599999999999999E-2</v>
      </c>
      <c r="F65" s="3"/>
      <c r="G65" s="35">
        <v>1.3599999999999999E-2</v>
      </c>
      <c r="H65" s="3"/>
      <c r="I65" s="35">
        <v>1.3599999999999999E-2</v>
      </c>
      <c r="J65" s="3"/>
      <c r="K65" s="35">
        <v>1.3599999999999999E-2</v>
      </c>
      <c r="L65" s="3"/>
      <c r="M65" s="35">
        <v>1.3599999999999999E-2</v>
      </c>
      <c r="N65" s="3"/>
      <c r="O65" s="35">
        <v>1.3599999999999999E-2</v>
      </c>
      <c r="P65" s="3"/>
      <c r="Q65" s="35">
        <v>1.3599999999999999E-2</v>
      </c>
      <c r="R65" s="3"/>
      <c r="S65" s="35">
        <v>1.3599999999999999E-2</v>
      </c>
      <c r="T65" s="3"/>
      <c r="U65" s="35">
        <v>1.3599999999999999E-2</v>
      </c>
      <c r="V65" s="3"/>
      <c r="W65" s="35">
        <v>1.3599999999999999E-2</v>
      </c>
      <c r="X65" s="35">
        <v>1.3599999999999999E-2</v>
      </c>
      <c r="Y65" s="1"/>
    </row>
    <row r="66" spans="1:53" ht="15.5" x14ac:dyDescent="0.35">
      <c r="A66" s="29"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3" ht="15.5" x14ac:dyDescent="0.35">
      <c r="A67" s="29" t="s">
        <v>122</v>
      </c>
      <c r="E67" s="3"/>
      <c r="F67" s="3"/>
      <c r="G67" s="3"/>
      <c r="H67" s="3"/>
      <c r="I67" s="3"/>
      <c r="J67" s="3"/>
      <c r="K67" s="3"/>
      <c r="L67" s="3"/>
      <c r="M67" s="3"/>
      <c r="N67" s="3"/>
      <c r="O67" s="3"/>
      <c r="P67" s="3"/>
      <c r="Q67" s="3"/>
      <c r="R67" s="3"/>
      <c r="S67" s="3"/>
      <c r="T67" s="3"/>
      <c r="U67" s="3"/>
      <c r="V67" s="3"/>
      <c r="W67" s="3"/>
      <c r="X67" s="3"/>
    </row>
    <row r="68" spans="1:53" ht="15.5" x14ac:dyDescent="0.35">
      <c r="A68" s="29"/>
      <c r="E68" s="3"/>
      <c r="F68" s="3"/>
      <c r="G68" s="3"/>
      <c r="H68" s="3"/>
      <c r="I68" s="3"/>
      <c r="J68" s="3"/>
      <c r="K68" s="3"/>
      <c r="L68" s="3"/>
      <c r="M68" s="3"/>
      <c r="N68" s="3"/>
      <c r="O68" s="3"/>
      <c r="P68" s="3"/>
      <c r="Q68" s="3"/>
      <c r="R68" s="3"/>
      <c r="S68" s="3"/>
      <c r="T68" s="3"/>
      <c r="U68" s="3"/>
      <c r="V68" s="3"/>
      <c r="W68" s="3"/>
    </row>
    <row r="69" spans="1:53" ht="15.5" x14ac:dyDescent="0.35">
      <c r="A69" s="22" t="s">
        <v>123</v>
      </c>
      <c r="D69" s="31" t="s">
        <v>124</v>
      </c>
    </row>
    <row r="70" spans="1:53" ht="23.5" x14ac:dyDescent="0.55000000000000004">
      <c r="A70" s="14" t="s">
        <v>125</v>
      </c>
      <c r="B70" s="8"/>
      <c r="D70" s="4" t="s">
        <v>72</v>
      </c>
      <c r="E70" s="4"/>
      <c r="F70" s="4" t="s">
        <v>73</v>
      </c>
      <c r="G70" s="4"/>
      <c r="H70" s="4" t="s">
        <v>80</v>
      </c>
      <c r="I70" s="4"/>
      <c r="J70" s="4" t="s">
        <v>75</v>
      </c>
      <c r="K70" s="4"/>
      <c r="L70" s="4" t="s">
        <v>76</v>
      </c>
      <c r="M70" s="4"/>
      <c r="N70" s="4" t="s">
        <v>77</v>
      </c>
      <c r="O70" s="4"/>
      <c r="P70" s="4" t="s">
        <v>78</v>
      </c>
      <c r="Q70" s="4"/>
      <c r="R70" s="4" t="s">
        <v>79</v>
      </c>
      <c r="S70" s="4"/>
      <c r="T70" s="4" t="s">
        <v>81</v>
      </c>
      <c r="U70" s="4"/>
      <c r="V70" s="4" t="s">
        <v>9</v>
      </c>
      <c r="X70" s="4" t="s">
        <v>126</v>
      </c>
    </row>
    <row r="71" spans="1:53"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79</v>
      </c>
      <c r="AJ71" s="4" t="s">
        <v>81</v>
      </c>
      <c r="AK71" s="4" t="s">
        <v>9</v>
      </c>
      <c r="AL71" s="4" t="s">
        <v>10</v>
      </c>
    </row>
    <row r="72" spans="1:53" ht="15.5" x14ac:dyDescent="0.35">
      <c r="A72" s="4" t="s">
        <v>128</v>
      </c>
      <c r="B72" s="8"/>
      <c r="C72" s="8" t="s">
        <v>129</v>
      </c>
      <c r="D72" s="8" t="s">
        <v>130</v>
      </c>
      <c r="E72" s="4" t="s">
        <v>58</v>
      </c>
      <c r="F72" s="8" t="s">
        <v>130</v>
      </c>
      <c r="G72" s="4" t="s">
        <v>58</v>
      </c>
      <c r="H72" s="8" t="s">
        <v>130</v>
      </c>
      <c r="I72" s="4" t="s">
        <v>58</v>
      </c>
      <c r="J72" s="8" t="s">
        <v>130</v>
      </c>
      <c r="K72" s="4" t="s">
        <v>58</v>
      </c>
      <c r="L72" s="8" t="s">
        <v>130</v>
      </c>
      <c r="M72" s="4" t="s">
        <v>58</v>
      </c>
      <c r="N72" s="8" t="s">
        <v>130</v>
      </c>
      <c r="O72" s="4" t="s">
        <v>58</v>
      </c>
      <c r="P72" s="8" t="s">
        <v>130</v>
      </c>
      <c r="Q72" s="4" t="s">
        <v>58</v>
      </c>
      <c r="R72" s="8" t="s">
        <v>130</v>
      </c>
      <c r="S72" s="4" t="s">
        <v>58</v>
      </c>
      <c r="T72" s="8" t="s">
        <v>130</v>
      </c>
      <c r="U72" s="4" t="s">
        <v>58</v>
      </c>
      <c r="V72" s="8" t="s">
        <v>130</v>
      </c>
      <c r="W72" s="4" t="s">
        <v>58</v>
      </c>
      <c r="X72" s="4"/>
      <c r="AA72" s="4" t="s">
        <v>128</v>
      </c>
    </row>
    <row r="73" spans="1:53" ht="15.5" x14ac:dyDescent="0.35">
      <c r="A73" s="5" t="s">
        <v>131</v>
      </c>
      <c r="C73">
        <v>3</v>
      </c>
      <c r="D73" s="16">
        <v>1</v>
      </c>
      <c r="E73" s="3">
        <f>+$D73*E57</f>
        <v>95.608535155711849</v>
      </c>
      <c r="F73" s="16">
        <v>1</v>
      </c>
      <c r="G73" s="3">
        <f>+$D73*G57</f>
        <v>58.308839018596402</v>
      </c>
      <c r="H73" s="16">
        <v>1</v>
      </c>
      <c r="I73" s="3">
        <f>+$D73*I57</f>
        <v>2.0552798882590775</v>
      </c>
      <c r="J73" s="16">
        <v>1</v>
      </c>
      <c r="K73" s="3">
        <f>+$D73*K57</f>
        <v>0.54762464570923464</v>
      </c>
      <c r="L73" s="16">
        <v>1</v>
      </c>
      <c r="M73" s="3">
        <f>+$D73*M57</f>
        <v>4.4173866122347265</v>
      </c>
      <c r="N73" s="16">
        <v>1</v>
      </c>
      <c r="O73" s="3">
        <f>+$D73*O57</f>
        <v>59.388078836669202</v>
      </c>
      <c r="P73" s="16">
        <v>1</v>
      </c>
      <c r="Q73" s="3">
        <f>+$D73*Q57</f>
        <v>48.048020841648899</v>
      </c>
      <c r="R73" s="16">
        <v>1</v>
      </c>
      <c r="S73" s="3">
        <f>+$D73*S57</f>
        <v>5.3910130225536674</v>
      </c>
      <c r="T73" s="16">
        <v>1</v>
      </c>
      <c r="U73" s="3">
        <f>+$D73*U57</f>
        <v>0</v>
      </c>
      <c r="V73" s="16">
        <v>1</v>
      </c>
      <c r="W73" s="3">
        <f>+$D73*W57</f>
        <v>8.1996902744911591</v>
      </c>
      <c r="X73" s="3">
        <f>+E73+G73+I73+K73+M73+O73+Q73+S73+U73+W73</f>
        <v>281.96446829587421</v>
      </c>
      <c r="AA73" s="5" t="s">
        <v>131</v>
      </c>
      <c r="AB73" s="3">
        <f>+E73</f>
        <v>95.608535155711849</v>
      </c>
      <c r="AC73" s="3">
        <f>+G73</f>
        <v>58.308839018596402</v>
      </c>
      <c r="AD73" s="3">
        <f>+I73</f>
        <v>2.0552798882590775</v>
      </c>
      <c r="AE73" s="3">
        <f>+K73</f>
        <v>0.54762464570923464</v>
      </c>
      <c r="AF73" s="3">
        <f>+M73</f>
        <v>4.4173866122347265</v>
      </c>
      <c r="AG73" s="3">
        <f>+O73</f>
        <v>59.388078836669202</v>
      </c>
      <c r="AH73" s="3">
        <f>+Q73</f>
        <v>48.048020841648899</v>
      </c>
      <c r="AI73" s="3">
        <f>+S73</f>
        <v>5.3910130225536674</v>
      </c>
      <c r="AJ73" s="3">
        <f>+U73</f>
        <v>0</v>
      </c>
      <c r="AK73" s="3">
        <f>+W73</f>
        <v>8.1996902744911591</v>
      </c>
      <c r="AL73" s="3">
        <f>SUM(AB73:AK73)</f>
        <v>281.96446829587421</v>
      </c>
    </row>
    <row r="74" spans="1:53" ht="15.5" x14ac:dyDescent="0.35">
      <c r="A74" s="5" t="s">
        <v>132</v>
      </c>
      <c r="C74">
        <v>15</v>
      </c>
      <c r="D74" s="16">
        <v>0</v>
      </c>
      <c r="E74" s="3">
        <f>+$D74*E57</f>
        <v>0</v>
      </c>
      <c r="F74" s="16">
        <v>0</v>
      </c>
      <c r="G74" s="3">
        <f>+$D74*G57</f>
        <v>0</v>
      </c>
      <c r="H74" s="16">
        <v>0</v>
      </c>
      <c r="I74" s="3">
        <f>+$D74*I57</f>
        <v>0</v>
      </c>
      <c r="J74" s="16">
        <v>0</v>
      </c>
      <c r="K74" s="3">
        <f>+$D74*K57</f>
        <v>0</v>
      </c>
      <c r="L74" s="16">
        <v>0</v>
      </c>
      <c r="M74" s="3">
        <f>+$D74*M57</f>
        <v>0</v>
      </c>
      <c r="N74" s="16">
        <v>0</v>
      </c>
      <c r="O74" s="3">
        <f>+$D74*O57</f>
        <v>0</v>
      </c>
      <c r="P74" s="16">
        <v>0</v>
      </c>
      <c r="Q74" s="3">
        <f>+$D74*Q57</f>
        <v>0</v>
      </c>
      <c r="R74" s="16">
        <v>0</v>
      </c>
      <c r="S74" s="3">
        <f>+$D74*S57</f>
        <v>0</v>
      </c>
      <c r="T74" s="16">
        <v>0</v>
      </c>
      <c r="U74" s="3">
        <f>+$D74*U57</f>
        <v>0</v>
      </c>
      <c r="V74" s="16">
        <v>0</v>
      </c>
      <c r="W74" s="3">
        <f>+$D74*W57</f>
        <v>0</v>
      </c>
      <c r="X74" s="3">
        <f t="shared" ref="X74:X77" si="35">+E74+G74+I74+K74+M74+O74+Q74+S74+U74+W74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3" ht="15.5" x14ac:dyDescent="0.35">
      <c r="A75" s="5" t="s">
        <v>133</v>
      </c>
      <c r="C75">
        <v>16</v>
      </c>
      <c r="D75" s="16">
        <v>0</v>
      </c>
      <c r="E75" s="3">
        <f>+$D75*E57</f>
        <v>0</v>
      </c>
      <c r="F75" s="16">
        <v>0</v>
      </c>
      <c r="G75" s="3">
        <f>+$D75*G57</f>
        <v>0</v>
      </c>
      <c r="H75" s="16">
        <v>0</v>
      </c>
      <c r="I75" s="3">
        <f>+$D75*I57</f>
        <v>0</v>
      </c>
      <c r="J75" s="16">
        <v>0</v>
      </c>
      <c r="K75" s="3">
        <f>+$D75*K57</f>
        <v>0</v>
      </c>
      <c r="L75" s="16">
        <v>0</v>
      </c>
      <c r="M75" s="3">
        <f>+$D75*M57</f>
        <v>0</v>
      </c>
      <c r="N75" s="16">
        <v>0</v>
      </c>
      <c r="O75" s="3">
        <f>+$D75*O57</f>
        <v>0</v>
      </c>
      <c r="P75" s="16">
        <v>0</v>
      </c>
      <c r="Q75" s="3">
        <f>+$D75*Q57</f>
        <v>0</v>
      </c>
      <c r="R75" s="16">
        <v>0</v>
      </c>
      <c r="S75" s="3">
        <f>+$D75*S57</f>
        <v>0</v>
      </c>
      <c r="T75" s="16">
        <v>0</v>
      </c>
      <c r="U75" s="3">
        <f>+$D75*U57</f>
        <v>0</v>
      </c>
      <c r="V75" s="16">
        <v>0</v>
      </c>
      <c r="W75" s="3">
        <f>+$D75*W57</f>
        <v>0</v>
      </c>
      <c r="X75" s="3">
        <f t="shared" si="35"/>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3" ht="15.5" x14ac:dyDescent="0.35">
      <c r="A76" s="5" t="s">
        <v>134</v>
      </c>
      <c r="C76">
        <v>25</v>
      </c>
      <c r="D76" s="16">
        <v>0</v>
      </c>
      <c r="E76" s="3">
        <f>+$D76*E57</f>
        <v>0</v>
      </c>
      <c r="F76" s="16">
        <v>0</v>
      </c>
      <c r="G76" s="3">
        <f>+$D76*G57</f>
        <v>0</v>
      </c>
      <c r="H76" s="16">
        <v>0</v>
      </c>
      <c r="I76" s="3">
        <f>+$D76*I57</f>
        <v>0</v>
      </c>
      <c r="J76" s="16">
        <v>0</v>
      </c>
      <c r="K76" s="3">
        <f>+$D76*K57</f>
        <v>0</v>
      </c>
      <c r="L76" s="16">
        <v>0</v>
      </c>
      <c r="M76" s="3">
        <f>+$D76*M57</f>
        <v>0</v>
      </c>
      <c r="N76" s="16">
        <v>0</v>
      </c>
      <c r="O76" s="3">
        <f>+$D76*O57</f>
        <v>0</v>
      </c>
      <c r="P76" s="16">
        <v>0</v>
      </c>
      <c r="Q76" s="3">
        <f>+$D76*Q57</f>
        <v>0</v>
      </c>
      <c r="R76" s="16">
        <v>0</v>
      </c>
      <c r="S76" s="3">
        <f>+$D76*S57</f>
        <v>0</v>
      </c>
      <c r="T76" s="16">
        <v>0</v>
      </c>
      <c r="U76" s="3">
        <f>+$D76*U57</f>
        <v>0</v>
      </c>
      <c r="V76" s="16">
        <v>0</v>
      </c>
      <c r="W76" s="3">
        <f>+$D76*W57</f>
        <v>0</v>
      </c>
      <c r="X76" s="3">
        <f t="shared" si="35"/>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3" ht="15.5" x14ac:dyDescent="0.35">
      <c r="A77" s="5" t="s">
        <v>135</v>
      </c>
      <c r="D77" s="16">
        <f t="shared" ref="D77:V77" si="36">SUM(D73:D76)</f>
        <v>1</v>
      </c>
      <c r="E77" s="28">
        <f>SUM(E73:E76)</f>
        <v>95.608535155711849</v>
      </c>
      <c r="F77" s="16">
        <f t="shared" si="36"/>
        <v>1</v>
      </c>
      <c r="G77" s="28">
        <f>SUM(G73:G76)</f>
        <v>58.308839018596402</v>
      </c>
      <c r="H77" s="16">
        <f t="shared" si="36"/>
        <v>1</v>
      </c>
      <c r="I77" s="28">
        <f>SUM(I73:I76)</f>
        <v>2.0552798882590775</v>
      </c>
      <c r="J77" s="16">
        <f t="shared" si="36"/>
        <v>1</v>
      </c>
      <c r="K77" s="28">
        <f>SUM(K73:K76)</f>
        <v>0.54762464570923464</v>
      </c>
      <c r="L77" s="16">
        <f t="shared" si="36"/>
        <v>1</v>
      </c>
      <c r="M77" s="28">
        <f>SUM(M73:M76)</f>
        <v>4.4173866122347265</v>
      </c>
      <c r="N77" s="16">
        <f t="shared" si="36"/>
        <v>1</v>
      </c>
      <c r="O77" s="28">
        <f>SUM(O73:O76)</f>
        <v>59.388078836669202</v>
      </c>
      <c r="P77" s="16">
        <f t="shared" si="36"/>
        <v>1</v>
      </c>
      <c r="Q77" s="28">
        <f>SUM(Q73:Q76)</f>
        <v>48.048020841648899</v>
      </c>
      <c r="R77" s="16">
        <f t="shared" si="36"/>
        <v>1</v>
      </c>
      <c r="S77" s="28">
        <f>SUM(S73:S76)</f>
        <v>5.3910130225536674</v>
      </c>
      <c r="T77" s="16">
        <f t="shared" si="36"/>
        <v>1</v>
      </c>
      <c r="U77" s="28">
        <f>SUM(U73:U76)</f>
        <v>0</v>
      </c>
      <c r="V77" s="16">
        <f t="shared" si="36"/>
        <v>1</v>
      </c>
      <c r="W77" s="28">
        <f>SUM(W73:W76)</f>
        <v>8.1996902744911591</v>
      </c>
      <c r="X77" s="3">
        <f t="shared" si="35"/>
        <v>281.96446829587421</v>
      </c>
      <c r="Y77" s="3"/>
      <c r="AA77" s="5"/>
      <c r="AB77" s="4" t="s">
        <v>0</v>
      </c>
      <c r="AC77" s="4" t="s">
        <v>1</v>
      </c>
      <c r="AD77" s="4" t="s">
        <v>2</v>
      </c>
      <c r="AE77" s="4" t="s">
        <v>3</v>
      </c>
      <c r="AF77" s="4" t="s">
        <v>4</v>
      </c>
      <c r="AG77" s="4" t="s">
        <v>5</v>
      </c>
      <c r="AH77" s="4" t="s">
        <v>6</v>
      </c>
      <c r="AI77" s="4" t="s">
        <v>79</v>
      </c>
      <c r="AJ77" s="4" t="s">
        <v>81</v>
      </c>
      <c r="AK77" s="4" t="s">
        <v>9</v>
      </c>
      <c r="AL77" s="4" t="s">
        <v>10</v>
      </c>
      <c r="AP77" s="4" t="s">
        <v>0</v>
      </c>
      <c r="AQ77" s="4" t="s">
        <v>1</v>
      </c>
      <c r="AR77" s="4" t="s">
        <v>2</v>
      </c>
      <c r="AS77" s="4" t="s">
        <v>3</v>
      </c>
      <c r="AT77" s="4" t="s">
        <v>4</v>
      </c>
      <c r="AU77" s="4" t="s">
        <v>5</v>
      </c>
      <c r="AV77" s="4" t="s">
        <v>6</v>
      </c>
      <c r="AW77" s="4" t="s">
        <v>7</v>
      </c>
      <c r="AX77" s="4" t="s">
        <v>8</v>
      </c>
      <c r="AY77" s="4" t="s">
        <v>9</v>
      </c>
      <c r="AZ77" s="4" t="s">
        <v>10</v>
      </c>
    </row>
    <row r="78" spans="1:53" ht="15.5" x14ac:dyDescent="0.35">
      <c r="A78" s="4" t="s">
        <v>136</v>
      </c>
      <c r="E78" s="3"/>
      <c r="F78" s="3"/>
      <c r="G78" s="3"/>
      <c r="H78" s="3"/>
      <c r="I78" s="3"/>
      <c r="J78" s="3"/>
      <c r="K78" s="3"/>
      <c r="L78" s="3"/>
      <c r="M78" s="3"/>
      <c r="N78" s="3"/>
      <c r="O78" s="3"/>
      <c r="P78" s="3"/>
      <c r="Q78" s="3"/>
      <c r="R78" s="3"/>
      <c r="S78" s="3"/>
      <c r="T78" s="3"/>
      <c r="U78" s="3"/>
      <c r="V78" s="3"/>
      <c r="W78" s="3"/>
      <c r="AA78" t="s">
        <v>137</v>
      </c>
      <c r="AB78" s="3">
        <f>+E60</f>
        <v>6934.4308145289833</v>
      </c>
      <c r="AC78" s="3">
        <f>+G60</f>
        <v>4229.1057947017271</v>
      </c>
      <c r="AD78" s="3">
        <f>+I60</f>
        <v>149.0682413072613</v>
      </c>
      <c r="AE78" s="3">
        <f>+K60</f>
        <v>39.718893421146255</v>
      </c>
      <c r="AF78" s="3">
        <f>+M60</f>
        <v>320.39045252267164</v>
      </c>
      <c r="AG78" s="3">
        <f>+O60</f>
        <v>4307.3824238595953</v>
      </c>
      <c r="AH78" s="3">
        <f>+Q60</f>
        <v>3484.8946881031229</v>
      </c>
      <c r="AI78" s="3">
        <f>+S60</f>
        <v>391.0070033416867</v>
      </c>
      <c r="AJ78" s="3">
        <f>+U60</f>
        <v>0</v>
      </c>
      <c r="AK78" s="3">
        <f>+W60</f>
        <v>594.71871226162341</v>
      </c>
      <c r="AL78" s="3">
        <f>+X60</f>
        <v>20450.717024047815</v>
      </c>
      <c r="AO78" t="s">
        <v>137</v>
      </c>
      <c r="AP78" s="3">
        <f t="shared" ref="AP78:AY78" si="37">+AB$78*AB79</f>
        <v>5547.5446516231868</v>
      </c>
      <c r="AQ78" s="3">
        <f t="shared" si="37"/>
        <v>2960.3740562912089</v>
      </c>
      <c r="AR78" s="3">
        <f t="shared" si="37"/>
        <v>149.0682413072613</v>
      </c>
      <c r="AS78" s="3">
        <f t="shared" si="37"/>
        <v>39.718893421146255</v>
      </c>
      <c r="AT78" s="3">
        <f t="shared" si="37"/>
        <v>320.39045252267164</v>
      </c>
      <c r="AU78" s="3">
        <f t="shared" si="37"/>
        <v>4307.3824238595953</v>
      </c>
      <c r="AV78" s="3">
        <f t="shared" si="37"/>
        <v>3484.8946881031229</v>
      </c>
      <c r="AW78" s="3">
        <f t="shared" si="37"/>
        <v>391.0070033416867</v>
      </c>
      <c r="AX78" s="3">
        <f t="shared" si="37"/>
        <v>0</v>
      </c>
      <c r="AY78" s="3">
        <f t="shared" si="37"/>
        <v>594.71871226162341</v>
      </c>
      <c r="AZ78" s="3">
        <f>SUM(AP78:AY78)</f>
        <v>17795.099122731503</v>
      </c>
      <c r="BA78" t="s">
        <v>138</v>
      </c>
    </row>
    <row r="79" spans="1:53" ht="15.5" x14ac:dyDescent="0.35">
      <c r="A79" s="5" t="s">
        <v>139</v>
      </c>
      <c r="B79" t="s">
        <v>140</v>
      </c>
      <c r="C79">
        <v>3</v>
      </c>
      <c r="D79" s="16">
        <v>0.8</v>
      </c>
      <c r="E79" s="3">
        <f t="shared" ref="E79:E84" si="38">+$D79*E$60</f>
        <v>5547.5446516231868</v>
      </c>
      <c r="F79" s="16">
        <v>0.7</v>
      </c>
      <c r="G79" s="3">
        <f>+$F79*G$60</f>
        <v>2960.3740562912089</v>
      </c>
      <c r="H79" s="16">
        <v>1</v>
      </c>
      <c r="I79" s="3">
        <f t="shared" ref="I79:I84" si="39">+$H79*I$60</f>
        <v>149.0682413072613</v>
      </c>
      <c r="J79" s="16">
        <v>1</v>
      </c>
      <c r="K79" s="3">
        <f t="shared" ref="K79:K84" si="40">+$J79*K$60</f>
        <v>39.718893421146255</v>
      </c>
      <c r="L79" s="16">
        <v>1</v>
      </c>
      <c r="M79" s="3">
        <f t="shared" ref="M79:M84" si="41">+$L79*M$60</f>
        <v>320.39045252267164</v>
      </c>
      <c r="N79" s="16">
        <v>1</v>
      </c>
      <c r="O79" s="3">
        <f t="shared" ref="O79:O84" si="42">+$N79*O$60</f>
        <v>4307.3824238595953</v>
      </c>
      <c r="P79" s="16">
        <v>1</v>
      </c>
      <c r="Q79" s="3">
        <f t="shared" ref="Q79:Q84" si="43">+$P79*Q$60</f>
        <v>3484.8946881031229</v>
      </c>
      <c r="R79" s="16">
        <v>1</v>
      </c>
      <c r="S79" s="3">
        <f t="shared" ref="S79:S84" si="44">+$R79*S$60</f>
        <v>391.0070033416867</v>
      </c>
      <c r="T79" s="16">
        <v>1</v>
      </c>
      <c r="U79" s="3">
        <f t="shared" ref="U79:U84" si="45">+$T79*U$60</f>
        <v>0</v>
      </c>
      <c r="V79" s="16">
        <v>1</v>
      </c>
      <c r="W79" s="3">
        <f t="shared" ref="W79:W84" si="46">+$V79*W$60</f>
        <v>594.71871226162341</v>
      </c>
      <c r="X79" s="3">
        <f>+E79+G79+I79+K79+M79+O79+Q79+S79+U79+W79</f>
        <v>17795.099122731503</v>
      </c>
      <c r="AA79" t="s">
        <v>139</v>
      </c>
      <c r="AB79" s="16">
        <f t="shared" ref="AB79:AB84" si="47">+D79</f>
        <v>0.8</v>
      </c>
      <c r="AC79" s="16">
        <f t="shared" ref="AC79:AC84" si="48">+F79</f>
        <v>0.7</v>
      </c>
      <c r="AD79" s="16">
        <f t="shared" ref="AD79:AD84" si="49">+H79</f>
        <v>1</v>
      </c>
      <c r="AE79" s="16">
        <f t="shared" ref="AE79:AE84" si="50">+J79</f>
        <v>1</v>
      </c>
      <c r="AF79" s="16">
        <f t="shared" ref="AF79:AF84" si="51">+L79</f>
        <v>1</v>
      </c>
      <c r="AG79" s="16">
        <f t="shared" ref="AG79:AG84" si="52">+N79</f>
        <v>1</v>
      </c>
      <c r="AH79" s="16">
        <f t="shared" ref="AH79:AH84" si="53">+P79</f>
        <v>1</v>
      </c>
      <c r="AI79" s="16">
        <f t="shared" ref="AI79:AI84" si="54">+R79</f>
        <v>1</v>
      </c>
      <c r="AJ79" s="16">
        <f t="shared" ref="AJ79:AJ84" si="55">+T79</f>
        <v>1</v>
      </c>
      <c r="AK79" s="16">
        <f t="shared" ref="AK79:AK84" si="56">+V79</f>
        <v>1</v>
      </c>
      <c r="AO79" t="s">
        <v>141</v>
      </c>
      <c r="AP79" s="3">
        <f t="shared" ref="AP79:AY84" si="57">+AB79*AP$78</f>
        <v>4438.03572129855</v>
      </c>
      <c r="AQ79" s="3">
        <f t="shared" si="57"/>
        <v>2072.2618394038464</v>
      </c>
      <c r="AR79" s="3">
        <f t="shared" si="57"/>
        <v>149.0682413072613</v>
      </c>
      <c r="AS79" s="3">
        <f t="shared" si="57"/>
        <v>39.718893421146255</v>
      </c>
      <c r="AT79" s="3">
        <f t="shared" si="57"/>
        <v>320.39045252267164</v>
      </c>
      <c r="AU79" s="3">
        <f t="shared" si="57"/>
        <v>4307.3824238595953</v>
      </c>
      <c r="AV79" s="3">
        <f t="shared" si="57"/>
        <v>3484.8946881031229</v>
      </c>
      <c r="AW79" s="3">
        <f t="shared" si="57"/>
        <v>391.0070033416867</v>
      </c>
      <c r="AX79" s="3">
        <f t="shared" si="57"/>
        <v>0</v>
      </c>
      <c r="AY79" s="3">
        <f t="shared" si="57"/>
        <v>594.71871226162341</v>
      </c>
      <c r="AZ79" s="3">
        <f t="shared" ref="AZ79:AZ84" si="58">SUM(AP79:AY79)</f>
        <v>15797.477975519503</v>
      </c>
      <c r="BA79" t="s">
        <v>141</v>
      </c>
    </row>
    <row r="80" spans="1:53" ht="15.5" x14ac:dyDescent="0.35">
      <c r="A80" s="5" t="s">
        <v>142</v>
      </c>
      <c r="B80" t="s">
        <v>143</v>
      </c>
      <c r="C80">
        <v>15</v>
      </c>
      <c r="D80" s="16">
        <v>0.2</v>
      </c>
      <c r="E80" s="3">
        <f t="shared" si="38"/>
        <v>1386.8861629057967</v>
      </c>
      <c r="F80" s="16">
        <v>0.3</v>
      </c>
      <c r="G80" s="3">
        <f>+$F80*G$60</f>
        <v>1268.7317384105181</v>
      </c>
      <c r="H80" s="16">
        <v>0</v>
      </c>
      <c r="I80" s="3">
        <f t="shared" si="39"/>
        <v>0</v>
      </c>
      <c r="J80" s="16">
        <v>0</v>
      </c>
      <c r="K80" s="3">
        <f t="shared" si="40"/>
        <v>0</v>
      </c>
      <c r="L80" s="16">
        <v>0</v>
      </c>
      <c r="M80" s="3">
        <f t="shared" si="41"/>
        <v>0</v>
      </c>
      <c r="N80" s="16">
        <v>0</v>
      </c>
      <c r="O80" s="3">
        <f t="shared" si="42"/>
        <v>0</v>
      </c>
      <c r="P80" s="16">
        <v>0</v>
      </c>
      <c r="Q80" s="3">
        <f t="shared" si="43"/>
        <v>0</v>
      </c>
      <c r="R80" s="16">
        <v>0</v>
      </c>
      <c r="S80" s="3">
        <f t="shared" si="44"/>
        <v>0</v>
      </c>
      <c r="T80" s="16">
        <v>0</v>
      </c>
      <c r="U80" s="3">
        <f t="shared" si="45"/>
        <v>0</v>
      </c>
      <c r="V80" s="16">
        <v>0</v>
      </c>
      <c r="W80" s="3">
        <f t="shared" si="46"/>
        <v>0</v>
      </c>
      <c r="X80" s="3">
        <f t="shared" ref="X80:X85" si="59">+E80+G80+I80+K80+M80+O80+Q80+S80+U80+W80</f>
        <v>2655.6179013163146</v>
      </c>
      <c r="AA80" t="s">
        <v>142</v>
      </c>
      <c r="AB80" s="16">
        <f t="shared" si="47"/>
        <v>0.2</v>
      </c>
      <c r="AC80" s="16">
        <f t="shared" si="48"/>
        <v>0.3</v>
      </c>
      <c r="AD80" s="16">
        <f t="shared" si="49"/>
        <v>0</v>
      </c>
      <c r="AE80" s="16">
        <f t="shared" si="50"/>
        <v>0</v>
      </c>
      <c r="AF80" s="16">
        <f t="shared" si="51"/>
        <v>0</v>
      </c>
      <c r="AG80" s="16">
        <f t="shared" si="52"/>
        <v>0</v>
      </c>
      <c r="AH80" s="16">
        <f t="shared" si="53"/>
        <v>0</v>
      </c>
      <c r="AI80" s="16">
        <f t="shared" si="54"/>
        <v>0</v>
      </c>
      <c r="AJ80" s="16">
        <f t="shared" si="55"/>
        <v>0</v>
      </c>
      <c r="AK80" s="16">
        <f t="shared" si="56"/>
        <v>0</v>
      </c>
      <c r="AO80" t="s">
        <v>144</v>
      </c>
      <c r="AP80" s="3">
        <f t="shared" si="57"/>
        <v>1109.5089303246375</v>
      </c>
      <c r="AQ80" s="3">
        <f t="shared" si="57"/>
        <v>888.11221688736271</v>
      </c>
      <c r="AR80" s="3">
        <f t="shared" si="57"/>
        <v>0</v>
      </c>
      <c r="AS80" s="3">
        <f t="shared" si="57"/>
        <v>0</v>
      </c>
      <c r="AT80" s="3">
        <f t="shared" si="57"/>
        <v>0</v>
      </c>
      <c r="AU80" s="3">
        <f t="shared" si="57"/>
        <v>0</v>
      </c>
      <c r="AV80" s="3">
        <f t="shared" si="57"/>
        <v>0</v>
      </c>
      <c r="AW80" s="3">
        <f t="shared" si="57"/>
        <v>0</v>
      </c>
      <c r="AX80" s="3">
        <f t="shared" si="57"/>
        <v>0</v>
      </c>
      <c r="AY80" s="3">
        <f t="shared" si="57"/>
        <v>0</v>
      </c>
      <c r="AZ80" s="3">
        <f t="shared" si="58"/>
        <v>1997.6211472120003</v>
      </c>
      <c r="BA80" t="s">
        <v>144</v>
      </c>
    </row>
    <row r="81" spans="1:53" ht="15.5" x14ac:dyDescent="0.35">
      <c r="A81" s="5" t="s">
        <v>145</v>
      </c>
      <c r="B81" t="s">
        <v>146</v>
      </c>
      <c r="C81">
        <v>20</v>
      </c>
      <c r="D81" s="16">
        <v>0</v>
      </c>
      <c r="E81" s="3">
        <f t="shared" si="38"/>
        <v>0</v>
      </c>
      <c r="F81" s="16">
        <v>0</v>
      </c>
      <c r="G81" s="3">
        <f>+$F81*G$60</f>
        <v>0</v>
      </c>
      <c r="H81" s="16">
        <v>0</v>
      </c>
      <c r="I81" s="3">
        <f t="shared" si="39"/>
        <v>0</v>
      </c>
      <c r="J81" s="16">
        <v>0</v>
      </c>
      <c r="K81" s="3">
        <f t="shared" si="40"/>
        <v>0</v>
      </c>
      <c r="L81" s="16">
        <v>0</v>
      </c>
      <c r="M81" s="3">
        <f t="shared" si="41"/>
        <v>0</v>
      </c>
      <c r="N81" s="16">
        <v>0</v>
      </c>
      <c r="O81" s="3">
        <f t="shared" si="42"/>
        <v>0</v>
      </c>
      <c r="P81" s="16">
        <v>0</v>
      </c>
      <c r="Q81" s="3">
        <f t="shared" si="43"/>
        <v>0</v>
      </c>
      <c r="R81" s="16">
        <v>0</v>
      </c>
      <c r="S81" s="3">
        <f t="shared" si="44"/>
        <v>0</v>
      </c>
      <c r="T81" s="16">
        <v>0</v>
      </c>
      <c r="U81" s="3">
        <f t="shared" si="45"/>
        <v>0</v>
      </c>
      <c r="V81" s="16">
        <v>0</v>
      </c>
      <c r="W81" s="3">
        <f t="shared" si="46"/>
        <v>0</v>
      </c>
      <c r="X81" s="3">
        <f t="shared" si="59"/>
        <v>0</v>
      </c>
      <c r="AA81" t="s">
        <v>145</v>
      </c>
      <c r="AB81" s="16">
        <f t="shared" si="47"/>
        <v>0</v>
      </c>
      <c r="AC81" s="16">
        <f t="shared" si="48"/>
        <v>0</v>
      </c>
      <c r="AD81" s="16">
        <f t="shared" si="49"/>
        <v>0</v>
      </c>
      <c r="AE81" s="16">
        <f t="shared" si="50"/>
        <v>0</v>
      </c>
      <c r="AF81" s="16">
        <f t="shared" si="51"/>
        <v>0</v>
      </c>
      <c r="AG81" s="16">
        <f t="shared" si="52"/>
        <v>0</v>
      </c>
      <c r="AH81" s="16">
        <f t="shared" si="53"/>
        <v>0</v>
      </c>
      <c r="AI81" s="16">
        <f t="shared" si="54"/>
        <v>0</v>
      </c>
      <c r="AJ81" s="16">
        <f t="shared" si="55"/>
        <v>0</v>
      </c>
      <c r="AK81" s="16">
        <f t="shared" si="56"/>
        <v>0</v>
      </c>
      <c r="AO81" t="s">
        <v>145</v>
      </c>
      <c r="AP81" s="3">
        <f t="shared" si="57"/>
        <v>0</v>
      </c>
      <c r="AQ81" s="3">
        <f t="shared" si="57"/>
        <v>0</v>
      </c>
      <c r="AR81" s="3">
        <f t="shared" si="57"/>
        <v>0</v>
      </c>
      <c r="AS81" s="3">
        <f t="shared" si="57"/>
        <v>0</v>
      </c>
      <c r="AT81" s="3">
        <f t="shared" si="57"/>
        <v>0</v>
      </c>
      <c r="AU81" s="3">
        <f t="shared" si="57"/>
        <v>0</v>
      </c>
      <c r="AV81" s="3">
        <f t="shared" si="57"/>
        <v>0</v>
      </c>
      <c r="AW81" s="3">
        <f t="shared" si="57"/>
        <v>0</v>
      </c>
      <c r="AX81" s="3">
        <f t="shared" si="57"/>
        <v>0</v>
      </c>
      <c r="AY81" s="3">
        <f t="shared" si="57"/>
        <v>0</v>
      </c>
      <c r="AZ81" s="3">
        <f t="shared" si="58"/>
        <v>0</v>
      </c>
      <c r="BA81" t="s">
        <v>145</v>
      </c>
    </row>
    <row r="82" spans="1:53" ht="15.5" x14ac:dyDescent="0.35">
      <c r="A82" s="5" t="s">
        <v>147</v>
      </c>
      <c r="B82" t="s">
        <v>140</v>
      </c>
      <c r="C82">
        <v>25</v>
      </c>
      <c r="D82" s="16">
        <v>0</v>
      </c>
      <c r="E82" s="3">
        <f t="shared" si="38"/>
        <v>0</v>
      </c>
      <c r="F82" s="16">
        <v>0</v>
      </c>
      <c r="G82" s="3">
        <f>+$F82*G$60</f>
        <v>0</v>
      </c>
      <c r="H82" s="16">
        <v>0</v>
      </c>
      <c r="I82" s="3">
        <f t="shared" si="39"/>
        <v>0</v>
      </c>
      <c r="J82" s="16">
        <v>0</v>
      </c>
      <c r="K82" s="3">
        <f t="shared" si="40"/>
        <v>0</v>
      </c>
      <c r="L82" s="16">
        <v>0</v>
      </c>
      <c r="M82" s="3">
        <f t="shared" si="41"/>
        <v>0</v>
      </c>
      <c r="N82" s="16">
        <v>0</v>
      </c>
      <c r="O82" s="3">
        <f t="shared" si="42"/>
        <v>0</v>
      </c>
      <c r="P82" s="16">
        <v>0</v>
      </c>
      <c r="Q82" s="3">
        <f t="shared" si="43"/>
        <v>0</v>
      </c>
      <c r="R82" s="16">
        <v>0</v>
      </c>
      <c r="S82" s="3">
        <f t="shared" si="44"/>
        <v>0</v>
      </c>
      <c r="T82" s="16">
        <v>0</v>
      </c>
      <c r="U82" s="3">
        <f t="shared" si="45"/>
        <v>0</v>
      </c>
      <c r="V82" s="16">
        <v>0</v>
      </c>
      <c r="W82" s="3">
        <f t="shared" si="46"/>
        <v>0</v>
      </c>
      <c r="X82" s="3">
        <f t="shared" si="59"/>
        <v>0</v>
      </c>
      <c r="AA82" t="s">
        <v>147</v>
      </c>
      <c r="AB82" s="16">
        <f t="shared" si="47"/>
        <v>0</v>
      </c>
      <c r="AC82" s="16">
        <f t="shared" si="48"/>
        <v>0</v>
      </c>
      <c r="AD82" s="16">
        <f t="shared" si="49"/>
        <v>0</v>
      </c>
      <c r="AE82" s="16">
        <f t="shared" si="50"/>
        <v>0</v>
      </c>
      <c r="AF82" s="16">
        <f t="shared" si="51"/>
        <v>0</v>
      </c>
      <c r="AG82" s="16">
        <f t="shared" si="52"/>
        <v>0</v>
      </c>
      <c r="AH82" s="16">
        <f t="shared" si="53"/>
        <v>0</v>
      </c>
      <c r="AI82" s="16">
        <f t="shared" si="54"/>
        <v>0</v>
      </c>
      <c r="AJ82" s="16">
        <f t="shared" si="55"/>
        <v>0</v>
      </c>
      <c r="AK82" s="16">
        <f t="shared" si="56"/>
        <v>0</v>
      </c>
      <c r="AO82" t="s">
        <v>147</v>
      </c>
      <c r="AP82" s="3">
        <f t="shared" si="57"/>
        <v>0</v>
      </c>
      <c r="AQ82" s="3">
        <f t="shared" si="57"/>
        <v>0</v>
      </c>
      <c r="AR82" s="3">
        <f t="shared" si="57"/>
        <v>0</v>
      </c>
      <c r="AS82" s="3">
        <f t="shared" si="57"/>
        <v>0</v>
      </c>
      <c r="AT82" s="3">
        <f t="shared" si="57"/>
        <v>0</v>
      </c>
      <c r="AU82" s="3">
        <f t="shared" si="57"/>
        <v>0</v>
      </c>
      <c r="AV82" s="3">
        <f t="shared" si="57"/>
        <v>0</v>
      </c>
      <c r="AW82" s="3">
        <f t="shared" si="57"/>
        <v>0</v>
      </c>
      <c r="AX82" s="3">
        <f t="shared" si="57"/>
        <v>0</v>
      </c>
      <c r="AY82" s="3">
        <f t="shared" si="57"/>
        <v>0</v>
      </c>
      <c r="AZ82" s="3">
        <f t="shared" si="58"/>
        <v>0</v>
      </c>
      <c r="BA82" t="s">
        <v>147</v>
      </c>
    </row>
    <row r="83" spans="1:53" ht="15.5" x14ac:dyDescent="0.35">
      <c r="A83" s="5" t="s">
        <v>148</v>
      </c>
      <c r="B83" t="s">
        <v>146</v>
      </c>
      <c r="C83">
        <v>35</v>
      </c>
      <c r="D83" s="16">
        <v>0</v>
      </c>
      <c r="E83" s="3">
        <f t="shared" si="38"/>
        <v>0</v>
      </c>
      <c r="F83" s="16">
        <v>0</v>
      </c>
      <c r="G83" s="3">
        <f>+$F83*G$60</f>
        <v>0</v>
      </c>
      <c r="H83" s="16">
        <v>0</v>
      </c>
      <c r="I83" s="3">
        <f t="shared" si="39"/>
        <v>0</v>
      </c>
      <c r="J83" s="16">
        <v>0</v>
      </c>
      <c r="K83" s="3">
        <f t="shared" si="40"/>
        <v>0</v>
      </c>
      <c r="L83" s="16">
        <v>0</v>
      </c>
      <c r="M83" s="3">
        <f t="shared" si="41"/>
        <v>0</v>
      </c>
      <c r="N83" s="16">
        <v>0</v>
      </c>
      <c r="O83" s="3">
        <f t="shared" si="42"/>
        <v>0</v>
      </c>
      <c r="P83" s="16">
        <v>0</v>
      </c>
      <c r="Q83" s="3">
        <f t="shared" si="43"/>
        <v>0</v>
      </c>
      <c r="R83" s="16">
        <v>0</v>
      </c>
      <c r="S83" s="3">
        <f t="shared" si="44"/>
        <v>0</v>
      </c>
      <c r="T83" s="16">
        <v>0</v>
      </c>
      <c r="U83" s="3">
        <f t="shared" si="45"/>
        <v>0</v>
      </c>
      <c r="V83" s="16">
        <v>0</v>
      </c>
      <c r="W83" s="3">
        <f t="shared" si="46"/>
        <v>0</v>
      </c>
      <c r="X83" s="3">
        <f t="shared" si="59"/>
        <v>0</v>
      </c>
      <c r="AA83" t="s">
        <v>148</v>
      </c>
      <c r="AB83" s="16">
        <f t="shared" si="47"/>
        <v>0</v>
      </c>
      <c r="AC83" s="16">
        <f t="shared" si="48"/>
        <v>0</v>
      </c>
      <c r="AD83" s="16">
        <f t="shared" si="49"/>
        <v>0</v>
      </c>
      <c r="AE83" s="16">
        <f t="shared" si="50"/>
        <v>0</v>
      </c>
      <c r="AF83" s="16">
        <f t="shared" si="51"/>
        <v>0</v>
      </c>
      <c r="AG83" s="16">
        <f t="shared" si="52"/>
        <v>0</v>
      </c>
      <c r="AH83" s="16">
        <f t="shared" si="53"/>
        <v>0</v>
      </c>
      <c r="AI83" s="16">
        <f t="shared" si="54"/>
        <v>0</v>
      </c>
      <c r="AJ83" s="16">
        <f t="shared" si="55"/>
        <v>0</v>
      </c>
      <c r="AK83" s="16">
        <f t="shared" si="56"/>
        <v>0</v>
      </c>
      <c r="AO83" t="s">
        <v>148</v>
      </c>
      <c r="AP83" s="3">
        <f t="shared" si="57"/>
        <v>0</v>
      </c>
      <c r="AQ83" s="3">
        <f t="shared" si="57"/>
        <v>0</v>
      </c>
      <c r="AR83" s="3">
        <f t="shared" si="57"/>
        <v>0</v>
      </c>
      <c r="AS83" s="3">
        <f t="shared" si="57"/>
        <v>0</v>
      </c>
      <c r="AT83" s="3">
        <f t="shared" si="57"/>
        <v>0</v>
      </c>
      <c r="AU83" s="3">
        <f t="shared" si="57"/>
        <v>0</v>
      </c>
      <c r="AV83" s="3">
        <f t="shared" si="57"/>
        <v>0</v>
      </c>
      <c r="AW83" s="3">
        <f t="shared" si="57"/>
        <v>0</v>
      </c>
      <c r="AX83" s="3">
        <f t="shared" si="57"/>
        <v>0</v>
      </c>
      <c r="AY83" s="3">
        <f t="shared" si="57"/>
        <v>0</v>
      </c>
      <c r="AZ83" s="3">
        <f t="shared" si="58"/>
        <v>0</v>
      </c>
      <c r="BA83" t="s">
        <v>148</v>
      </c>
    </row>
    <row r="84" spans="1:53" ht="15.5" x14ac:dyDescent="0.35">
      <c r="A84" s="5" t="s">
        <v>149</v>
      </c>
      <c r="B84" t="s">
        <v>143</v>
      </c>
      <c r="C84">
        <v>25</v>
      </c>
      <c r="D84" s="16">
        <v>0</v>
      </c>
      <c r="E84" s="3">
        <f t="shared" si="38"/>
        <v>0</v>
      </c>
      <c r="F84" s="16">
        <v>0</v>
      </c>
      <c r="G84" s="3">
        <f t="shared" ref="G84" si="60">+$F84*G$60</f>
        <v>0</v>
      </c>
      <c r="H84" s="16">
        <v>0</v>
      </c>
      <c r="I84" s="3">
        <f t="shared" si="39"/>
        <v>0</v>
      </c>
      <c r="J84" s="16">
        <v>0</v>
      </c>
      <c r="K84" s="3">
        <f t="shared" si="40"/>
        <v>0</v>
      </c>
      <c r="L84" s="16">
        <v>0</v>
      </c>
      <c r="M84" s="3">
        <f t="shared" si="41"/>
        <v>0</v>
      </c>
      <c r="N84" s="16">
        <v>0</v>
      </c>
      <c r="O84" s="3">
        <f t="shared" si="42"/>
        <v>0</v>
      </c>
      <c r="P84" s="16">
        <v>0</v>
      </c>
      <c r="Q84" s="3">
        <f t="shared" si="43"/>
        <v>0</v>
      </c>
      <c r="R84" s="16">
        <v>0</v>
      </c>
      <c r="S84" s="3">
        <f t="shared" si="44"/>
        <v>0</v>
      </c>
      <c r="T84" s="16">
        <v>0</v>
      </c>
      <c r="U84" s="3">
        <f t="shared" si="45"/>
        <v>0</v>
      </c>
      <c r="V84" s="16">
        <v>0</v>
      </c>
      <c r="W84" s="3">
        <f t="shared" si="46"/>
        <v>0</v>
      </c>
      <c r="X84" s="3">
        <f t="shared" si="59"/>
        <v>0</v>
      </c>
      <c r="AA84" t="s">
        <v>149</v>
      </c>
      <c r="AB84" s="16">
        <f t="shared" si="47"/>
        <v>0</v>
      </c>
      <c r="AC84" s="16">
        <f t="shared" si="48"/>
        <v>0</v>
      </c>
      <c r="AD84" s="16">
        <f t="shared" si="49"/>
        <v>0</v>
      </c>
      <c r="AE84" s="16">
        <f t="shared" si="50"/>
        <v>0</v>
      </c>
      <c r="AF84" s="16">
        <f t="shared" si="51"/>
        <v>0</v>
      </c>
      <c r="AG84" s="16">
        <f t="shared" si="52"/>
        <v>0</v>
      </c>
      <c r="AH84" s="16">
        <f t="shared" si="53"/>
        <v>0</v>
      </c>
      <c r="AI84" s="16">
        <f t="shared" si="54"/>
        <v>0</v>
      </c>
      <c r="AJ84" s="16">
        <f t="shared" si="55"/>
        <v>0</v>
      </c>
      <c r="AK84" s="16">
        <f t="shared" si="56"/>
        <v>0</v>
      </c>
      <c r="AO84" t="s">
        <v>149</v>
      </c>
      <c r="AP84" s="3">
        <f t="shared" si="57"/>
        <v>0</v>
      </c>
      <c r="AQ84" s="3">
        <f t="shared" si="57"/>
        <v>0</v>
      </c>
      <c r="AR84" s="3">
        <f t="shared" si="57"/>
        <v>0</v>
      </c>
      <c r="AS84" s="3">
        <f t="shared" si="57"/>
        <v>0</v>
      </c>
      <c r="AT84" s="3">
        <f t="shared" si="57"/>
        <v>0</v>
      </c>
      <c r="AU84" s="3">
        <f t="shared" si="57"/>
        <v>0</v>
      </c>
      <c r="AV84" s="3">
        <f t="shared" si="57"/>
        <v>0</v>
      </c>
      <c r="AW84" s="3">
        <f t="shared" si="57"/>
        <v>0</v>
      </c>
      <c r="AX84" s="3">
        <f t="shared" si="57"/>
        <v>0</v>
      </c>
      <c r="AY84" s="3">
        <f t="shared" si="57"/>
        <v>0</v>
      </c>
      <c r="AZ84" s="3">
        <f t="shared" si="58"/>
        <v>0</v>
      </c>
      <c r="BA84" t="s">
        <v>149</v>
      </c>
    </row>
    <row r="85" spans="1:53" ht="15.5" x14ac:dyDescent="0.35">
      <c r="A85" s="5" t="s">
        <v>150</v>
      </c>
      <c r="D85" s="16">
        <f>SUM(D79:D84)</f>
        <v>1</v>
      </c>
      <c r="E85" s="28">
        <f>SUM(E79:E84)</f>
        <v>6934.4308145289833</v>
      </c>
      <c r="F85" s="16">
        <f>SUM(F79:F84)</f>
        <v>1</v>
      </c>
      <c r="G85" s="28">
        <f t="shared" ref="G85:U85" si="61">SUM(G79:G84)</f>
        <v>4229.1057947017271</v>
      </c>
      <c r="H85" s="16">
        <f>SUM(H79:H84)</f>
        <v>1</v>
      </c>
      <c r="I85" s="28">
        <f t="shared" si="61"/>
        <v>149.0682413072613</v>
      </c>
      <c r="J85" s="16">
        <f>SUM(J79:J84)</f>
        <v>1</v>
      </c>
      <c r="K85" s="28">
        <f t="shared" si="61"/>
        <v>39.718893421146255</v>
      </c>
      <c r="L85" s="16">
        <f>SUM(L79:L84)</f>
        <v>1</v>
      </c>
      <c r="M85" s="28">
        <f>SUM(M79:M84)</f>
        <v>320.39045252267164</v>
      </c>
      <c r="N85" s="16">
        <f>SUM(N79:N84)</f>
        <v>1</v>
      </c>
      <c r="O85" s="28">
        <f t="shared" si="61"/>
        <v>4307.3824238595953</v>
      </c>
      <c r="P85" s="16">
        <f>SUM(P79:P84)</f>
        <v>1</v>
      </c>
      <c r="Q85" s="28">
        <f t="shared" si="61"/>
        <v>3484.8946881031229</v>
      </c>
      <c r="R85" s="16">
        <f>SUM(R79:R84)</f>
        <v>1</v>
      </c>
      <c r="S85" s="28">
        <f t="shared" si="61"/>
        <v>391.0070033416867</v>
      </c>
      <c r="T85" s="16">
        <f>SUM(T79:T84)</f>
        <v>1</v>
      </c>
      <c r="U85" s="28">
        <f t="shared" si="61"/>
        <v>0</v>
      </c>
      <c r="V85" s="16">
        <f>SUM(V79:V84)</f>
        <v>1</v>
      </c>
      <c r="W85" s="28">
        <f t="shared" ref="W85" si="62">SUM(W79:W84)</f>
        <v>594.71871226162341</v>
      </c>
      <c r="X85" s="3">
        <f t="shared" si="59"/>
        <v>20450.717024047815</v>
      </c>
      <c r="AA85" t="s">
        <v>150</v>
      </c>
      <c r="AB85" s="16">
        <f>SUM(AB79:AB84)</f>
        <v>1</v>
      </c>
      <c r="AC85" s="16">
        <f t="shared" ref="AC85:AK85" si="63">SUM(AC79:AC84)</f>
        <v>1</v>
      </c>
      <c r="AD85" s="16">
        <f t="shared" si="63"/>
        <v>1</v>
      </c>
      <c r="AE85" s="16">
        <f t="shared" si="63"/>
        <v>1</v>
      </c>
      <c r="AF85" s="16">
        <f t="shared" si="63"/>
        <v>1</v>
      </c>
      <c r="AG85" s="16">
        <f t="shared" si="63"/>
        <v>1</v>
      </c>
      <c r="AH85" s="16">
        <f t="shared" si="63"/>
        <v>1</v>
      </c>
      <c r="AI85" s="16">
        <f t="shared" si="63"/>
        <v>1</v>
      </c>
      <c r="AJ85" s="16">
        <f t="shared" si="63"/>
        <v>1</v>
      </c>
      <c r="AK85" s="16">
        <f t="shared" si="63"/>
        <v>1</v>
      </c>
      <c r="AO85" t="s">
        <v>150</v>
      </c>
      <c r="AP85" s="3">
        <f t="shared" ref="AP85:AY85" si="64">SUM(AP79:AP84)</f>
        <v>5547.5446516231877</v>
      </c>
      <c r="AQ85" s="3">
        <f t="shared" si="64"/>
        <v>2960.3740562912089</v>
      </c>
      <c r="AR85" s="3">
        <f t="shared" si="64"/>
        <v>149.0682413072613</v>
      </c>
      <c r="AS85" s="3">
        <f t="shared" si="64"/>
        <v>39.718893421146255</v>
      </c>
      <c r="AT85" s="3">
        <f t="shared" si="64"/>
        <v>320.39045252267164</v>
      </c>
      <c r="AU85" s="3">
        <f t="shared" si="64"/>
        <v>4307.3824238595953</v>
      </c>
      <c r="AV85" s="3">
        <f t="shared" si="64"/>
        <v>3484.8946881031229</v>
      </c>
      <c r="AW85" s="3">
        <f t="shared" si="64"/>
        <v>391.0070033416867</v>
      </c>
      <c r="AX85" s="3">
        <f t="shared" si="64"/>
        <v>0</v>
      </c>
      <c r="AY85" s="3">
        <f t="shared" si="64"/>
        <v>594.71871226162341</v>
      </c>
      <c r="AZ85" s="3">
        <f>SUM(AP85:AY85)</f>
        <v>17795.099122731503</v>
      </c>
    </row>
    <row r="86" spans="1:53" ht="15.5" x14ac:dyDescent="0.35">
      <c r="A86" s="4" t="s">
        <v>151</v>
      </c>
      <c r="D86" s="4" t="s">
        <v>72</v>
      </c>
      <c r="E86" s="4"/>
      <c r="F86" s="4" t="s">
        <v>73</v>
      </c>
      <c r="G86" s="4"/>
      <c r="H86" s="4" t="s">
        <v>80</v>
      </c>
      <c r="I86" s="4"/>
      <c r="J86" s="4" t="s">
        <v>75</v>
      </c>
      <c r="K86" s="4"/>
      <c r="L86" s="4" t="s">
        <v>76</v>
      </c>
      <c r="M86" s="4"/>
      <c r="N86" s="4" t="s">
        <v>77</v>
      </c>
      <c r="O86" s="4"/>
      <c r="P86" s="4" t="s">
        <v>78</v>
      </c>
      <c r="Q86" s="4"/>
      <c r="R86" s="4" t="s">
        <v>79</v>
      </c>
      <c r="S86" s="4"/>
      <c r="T86" s="4" t="s">
        <v>81</v>
      </c>
      <c r="U86" s="4"/>
      <c r="V86" s="4" t="s">
        <v>9</v>
      </c>
      <c r="X86" s="4" t="s">
        <v>126</v>
      </c>
    </row>
    <row r="87" spans="1:53" ht="15.5" x14ac:dyDescent="0.35">
      <c r="A87" s="4" t="s">
        <v>128</v>
      </c>
      <c r="C87" s="8" t="s">
        <v>129</v>
      </c>
      <c r="D87" s="8" t="s">
        <v>130</v>
      </c>
      <c r="E87" s="4" t="s">
        <v>58</v>
      </c>
      <c r="F87" s="8" t="s">
        <v>130</v>
      </c>
      <c r="G87" s="4" t="s">
        <v>58</v>
      </c>
      <c r="H87" s="8" t="s">
        <v>130</v>
      </c>
      <c r="I87" s="4" t="s">
        <v>58</v>
      </c>
      <c r="J87" s="8" t="s">
        <v>130</v>
      </c>
      <c r="K87" s="4" t="s">
        <v>58</v>
      </c>
      <c r="L87" s="8" t="s">
        <v>130</v>
      </c>
      <c r="M87" s="4" t="s">
        <v>58</v>
      </c>
      <c r="N87" s="8" t="s">
        <v>130</v>
      </c>
      <c r="O87" s="4" t="s">
        <v>58</v>
      </c>
      <c r="P87" s="8" t="s">
        <v>130</v>
      </c>
      <c r="Q87" s="4" t="s">
        <v>58</v>
      </c>
      <c r="R87" s="8" t="s">
        <v>130</v>
      </c>
      <c r="S87" s="4" t="s">
        <v>58</v>
      </c>
      <c r="T87" s="8" t="s">
        <v>130</v>
      </c>
      <c r="U87" s="4" t="s">
        <v>58</v>
      </c>
      <c r="V87" s="8" t="s">
        <v>130</v>
      </c>
      <c r="W87" s="4" t="s">
        <v>58</v>
      </c>
    </row>
    <row r="88" spans="1:53" ht="15.5" x14ac:dyDescent="0.35">
      <c r="A88" s="5" t="s">
        <v>152</v>
      </c>
      <c r="C88">
        <v>16</v>
      </c>
      <c r="D88" s="16">
        <v>0.8</v>
      </c>
      <c r="E88" s="3">
        <f>+$D88*E$58</f>
        <v>153.47285187543051</v>
      </c>
      <c r="F88" s="16">
        <v>0.8</v>
      </c>
      <c r="G88" s="3">
        <f>+$F88*G$58</f>
        <v>94.836448785122883</v>
      </c>
      <c r="H88" s="16">
        <v>0.8</v>
      </c>
      <c r="I88" s="3">
        <f>+$H88*I$58</f>
        <v>5.8520960893927381</v>
      </c>
      <c r="J88" s="16">
        <v>0.8</v>
      </c>
      <c r="K88" s="3">
        <f>+$J88*K$58</f>
        <v>1.0851002834326122</v>
      </c>
      <c r="L88" s="16">
        <v>0.8</v>
      </c>
      <c r="M88" s="3">
        <f>+$L88*M$58</f>
        <v>7.1393707102122193</v>
      </c>
      <c r="N88" s="16">
        <v>0.8</v>
      </c>
      <c r="O88" s="3">
        <f>+$N88*O$58</f>
        <v>107.67097693066465</v>
      </c>
      <c r="P88" s="16">
        <v>0.8</v>
      </c>
      <c r="Q88" s="3">
        <f>+$P88*Q$58</f>
        <v>58.904943326680886</v>
      </c>
      <c r="R88" s="16">
        <v>0.8</v>
      </c>
      <c r="S88" s="3">
        <f>+$R88*S$58</f>
        <v>4.1735895819570654</v>
      </c>
      <c r="T88" s="16">
        <v>0.8</v>
      </c>
      <c r="U88" s="3">
        <f>+$T88*U$58</f>
        <v>1.4687999999999999</v>
      </c>
      <c r="V88" s="16">
        <v>0.8</v>
      </c>
      <c r="W88" s="3">
        <f>+$V88*W$58</f>
        <v>8.9041837222532809</v>
      </c>
      <c r="X88" s="3">
        <f>+E88+G88+I88+K88+M88+O88+Q88+S88+U88+W88</f>
        <v>443.50836130514682</v>
      </c>
    </row>
    <row r="89" spans="1:53" ht="15.5" x14ac:dyDescent="0.35">
      <c r="A89" s="5" t="s">
        <v>153</v>
      </c>
      <c r="C89">
        <v>18</v>
      </c>
      <c r="D89" s="16">
        <v>0.2</v>
      </c>
      <c r="E89" s="3">
        <f>+$D89*E$58</f>
        <v>38.368212968857627</v>
      </c>
      <c r="F89" s="16">
        <v>0.2</v>
      </c>
      <c r="G89" s="3">
        <f>+$F89*G$58</f>
        <v>23.709112196280721</v>
      </c>
      <c r="H89" s="16">
        <v>0.2</v>
      </c>
      <c r="I89" s="3">
        <f>+$H89*I$58</f>
        <v>1.4630240223481845</v>
      </c>
      <c r="J89" s="16">
        <v>0.2</v>
      </c>
      <c r="K89" s="3">
        <f>+$J89*K$58</f>
        <v>0.27127507085815306</v>
      </c>
      <c r="L89" s="16">
        <v>0.2</v>
      </c>
      <c r="M89" s="3">
        <f>+$L89*M$58</f>
        <v>1.7848426775530548</v>
      </c>
      <c r="N89" s="16">
        <v>0.2</v>
      </c>
      <c r="O89" s="3">
        <f>+$N89*O$58</f>
        <v>26.917744232666163</v>
      </c>
      <c r="P89" s="16">
        <v>0.2</v>
      </c>
      <c r="Q89" s="3">
        <f>+$P89*Q$58</f>
        <v>14.726235831670222</v>
      </c>
      <c r="R89" s="16">
        <v>0.2</v>
      </c>
      <c r="S89" s="3">
        <f>+$R89*S$58</f>
        <v>1.0433973954892664</v>
      </c>
      <c r="T89" s="16">
        <v>0.2</v>
      </c>
      <c r="U89" s="3">
        <f>+$T89*U$58</f>
        <v>0.36719999999999997</v>
      </c>
      <c r="V89" s="16">
        <v>0.2</v>
      </c>
      <c r="W89" s="3">
        <f>+$V89*W$58</f>
        <v>2.2260459305633202</v>
      </c>
      <c r="X89" s="3">
        <f>+E89+G89+I89+K89+M89+O89+Q89+S89+U89+W89</f>
        <v>110.87709032628671</v>
      </c>
    </row>
    <row r="90" spans="1:53" ht="15.5" x14ac:dyDescent="0.35">
      <c r="A90" s="5" t="s">
        <v>10</v>
      </c>
      <c r="D90" s="16">
        <f>SUM(D88:D89)</f>
        <v>1</v>
      </c>
      <c r="E90" s="30">
        <f>SUM(E88:E89)</f>
        <v>191.84106484428813</v>
      </c>
      <c r="F90" s="32">
        <f>SUM(F88:F89)</f>
        <v>1</v>
      </c>
      <c r="G90" s="30">
        <f t="shared" ref="G90:U90" si="65">SUM(G88:G89)</f>
        <v>118.54556098140361</v>
      </c>
      <c r="H90" s="32">
        <f>SUM(H88:H89)</f>
        <v>1</v>
      </c>
      <c r="I90" s="30">
        <f t="shared" si="65"/>
        <v>7.3151201117409226</v>
      </c>
      <c r="J90" s="32">
        <f>SUM(J88:J89)</f>
        <v>1</v>
      </c>
      <c r="K90" s="30">
        <f t="shared" si="65"/>
        <v>1.3563753542907653</v>
      </c>
      <c r="L90" s="32">
        <f>SUM(L88:L89)</f>
        <v>1</v>
      </c>
      <c r="M90" s="30">
        <f t="shared" si="65"/>
        <v>8.9242133877652741</v>
      </c>
      <c r="N90" s="32">
        <f>SUM(N88:N89)</f>
        <v>1</v>
      </c>
      <c r="O90" s="30">
        <f t="shared" si="65"/>
        <v>134.5887211633308</v>
      </c>
      <c r="P90" s="32">
        <f>SUM(P88:P89)</f>
        <v>1</v>
      </c>
      <c r="Q90" s="30">
        <f t="shared" si="65"/>
        <v>73.631179158351102</v>
      </c>
      <c r="R90" s="32">
        <f>SUM(R88:R89)</f>
        <v>1</v>
      </c>
      <c r="S90" s="30">
        <f t="shared" si="65"/>
        <v>5.2169869774463322</v>
      </c>
      <c r="T90" s="32">
        <f>SUM(T88:T89)</f>
        <v>1</v>
      </c>
      <c r="U90" s="30">
        <f t="shared" si="65"/>
        <v>1.8359999999999999</v>
      </c>
      <c r="V90" s="32">
        <f>SUM(V88:V89)</f>
        <v>1</v>
      </c>
      <c r="W90" s="30">
        <f t="shared" ref="W90" si="66">SUM(W88:W89)</f>
        <v>11.130229652816601</v>
      </c>
      <c r="X90" s="3">
        <f>+E90+G90+I90+K90+M90+O90+Q90+S90+U90+W90</f>
        <v>554.38545163143363</v>
      </c>
      <c r="AB90" s="4" t="s">
        <v>0</v>
      </c>
      <c r="AC90" s="4" t="s">
        <v>1</v>
      </c>
      <c r="AD90" s="4" t="s">
        <v>2</v>
      </c>
      <c r="AE90" s="4" t="s">
        <v>3</v>
      </c>
      <c r="AF90" s="4" t="s">
        <v>4</v>
      </c>
      <c r="AG90" s="4" t="s">
        <v>5</v>
      </c>
      <c r="AH90" s="4" t="s">
        <v>6</v>
      </c>
      <c r="AI90" s="4" t="s">
        <v>79</v>
      </c>
      <c r="AJ90" s="4" t="s">
        <v>81</v>
      </c>
      <c r="AK90" s="4" t="s">
        <v>9</v>
      </c>
      <c r="AL90" t="s">
        <v>126</v>
      </c>
    </row>
    <row r="91" spans="1:53" ht="15.5" x14ac:dyDescent="0.35">
      <c r="A91" s="4" t="s">
        <v>154</v>
      </c>
      <c r="AA91" t="s">
        <v>154</v>
      </c>
      <c r="AB91" s="3">
        <f>+E61</f>
        <v>13914.119585471017</v>
      </c>
      <c r="AC91" s="3">
        <f>+G61</f>
        <v>8598.0398052982728</v>
      </c>
      <c r="AD91" s="3">
        <f>+I61</f>
        <v>530.56135869273862</v>
      </c>
      <c r="AE91" s="3">
        <f>+K61</f>
        <v>98.377106578853756</v>
      </c>
      <c r="AF91" s="3">
        <f>+M61</f>
        <v>647.26794747732833</v>
      </c>
      <c r="AG91" s="3">
        <f>+O61</f>
        <v>9761.6407761404043</v>
      </c>
      <c r="AH91" s="3">
        <f>+Q61</f>
        <v>5340.426111896877</v>
      </c>
      <c r="AI91" s="3">
        <f>+S61</f>
        <v>378.38499665831336</v>
      </c>
      <c r="AJ91" s="3">
        <f>+U61</f>
        <v>133.16399999999999</v>
      </c>
      <c r="AK91" s="3">
        <f>+W61</f>
        <v>807.2690095248746</v>
      </c>
      <c r="AL91" s="3">
        <f>SUM(AB91:AK91)</f>
        <v>40209.25069773868</v>
      </c>
      <c r="AP91" s="4" t="s">
        <v>0</v>
      </c>
      <c r="AQ91" s="4" t="s">
        <v>1</v>
      </c>
      <c r="AR91" s="4" t="s">
        <v>2</v>
      </c>
      <c r="AS91" s="4" t="s">
        <v>3</v>
      </c>
      <c r="AT91" s="4" t="s">
        <v>4</v>
      </c>
      <c r="AU91" s="4" t="s">
        <v>5</v>
      </c>
      <c r="AV91" s="4" t="s">
        <v>6</v>
      </c>
      <c r="AW91" s="4" t="s">
        <v>7</v>
      </c>
      <c r="AX91" s="4" t="s">
        <v>8</v>
      </c>
      <c r="AY91" s="4" t="s">
        <v>9</v>
      </c>
      <c r="AZ91" s="4" t="s">
        <v>10</v>
      </c>
    </row>
    <row r="92" spans="1:53" ht="15.5" x14ac:dyDescent="0.35">
      <c r="A92" s="5" t="s">
        <v>156</v>
      </c>
      <c r="B92" t="s">
        <v>143</v>
      </c>
      <c r="C92">
        <v>25</v>
      </c>
      <c r="D92" s="16">
        <v>0.1</v>
      </c>
      <c r="E92" s="3">
        <f t="shared" ref="E92:E97" si="67">+$D92*E$61</f>
        <v>1391.4119585471017</v>
      </c>
      <c r="F92" s="16">
        <v>0.1</v>
      </c>
      <c r="G92" s="3">
        <f>+$F92*G$61</f>
        <v>859.8039805298273</v>
      </c>
      <c r="H92" s="16">
        <v>0</v>
      </c>
      <c r="I92" s="3">
        <f t="shared" ref="I92:I97" si="68">+$H92*I$61</f>
        <v>0</v>
      </c>
      <c r="J92" s="16">
        <v>0</v>
      </c>
      <c r="K92" s="3">
        <f>+$J92*K$61</f>
        <v>0</v>
      </c>
      <c r="L92" s="16">
        <v>0.1</v>
      </c>
      <c r="M92" s="3">
        <f>+$L92*M$61</f>
        <v>64.726794747732839</v>
      </c>
      <c r="N92" s="16">
        <v>0</v>
      </c>
      <c r="O92" s="3">
        <f>+$N92*O$61</f>
        <v>0</v>
      </c>
      <c r="P92" s="16">
        <v>0</v>
      </c>
      <c r="Q92" s="3">
        <f>+$P92*Q$61</f>
        <v>0</v>
      </c>
      <c r="R92" s="16">
        <v>0</v>
      </c>
      <c r="S92" s="3">
        <f>+$R92*S$61</f>
        <v>0</v>
      </c>
      <c r="T92" s="16">
        <v>0</v>
      </c>
      <c r="U92" s="3">
        <f>+$T92*U$61</f>
        <v>0</v>
      </c>
      <c r="V92" s="16">
        <v>0</v>
      </c>
      <c r="W92" s="3">
        <f>+$V92*W$61</f>
        <v>0</v>
      </c>
      <c r="X92" s="3">
        <f t="shared" ref="X92:X98" si="69">+E92+G92+I92+K92+M92+O92+Q92+S92+U92+W92</f>
        <v>2315.9427338246619</v>
      </c>
      <c r="AA92" s="5" t="s">
        <v>156</v>
      </c>
      <c r="AB92" s="16">
        <f t="shared" ref="AB92:AB98" si="70">+D92</f>
        <v>0.1</v>
      </c>
      <c r="AC92" s="16">
        <f t="shared" ref="AC92:AC98" si="71">+F92</f>
        <v>0.1</v>
      </c>
      <c r="AD92" s="16">
        <f t="shared" ref="AD92:AD97" si="72">+H92</f>
        <v>0</v>
      </c>
      <c r="AE92" s="16">
        <f t="shared" ref="AE92:AE97" si="73">+J92</f>
        <v>0</v>
      </c>
      <c r="AF92" s="16">
        <f t="shared" ref="AF92:AF98" si="74">+L92</f>
        <v>0.1</v>
      </c>
      <c r="AG92" s="16">
        <f t="shared" ref="AG92:AG98" si="75">+N92</f>
        <v>0</v>
      </c>
      <c r="AH92" s="16">
        <f t="shared" ref="AH92:AH98" si="76">+P92</f>
        <v>0</v>
      </c>
      <c r="AI92" s="16">
        <f t="shared" ref="AI92:AI98" si="77">+R92</f>
        <v>0</v>
      </c>
      <c r="AJ92" s="16">
        <f t="shared" ref="AJ92:AJ98" si="78">+T92</f>
        <v>0</v>
      </c>
      <c r="AK92" s="16">
        <f t="shared" ref="AK92:AK98" si="79">+V92</f>
        <v>0</v>
      </c>
      <c r="AL92" s="3"/>
      <c r="AO92" s="5" t="s">
        <v>156</v>
      </c>
      <c r="AP92" s="3">
        <f t="shared" ref="AP92:AP98" si="80">+E92</f>
        <v>1391.4119585471017</v>
      </c>
      <c r="AQ92" s="3">
        <f t="shared" ref="AQ92:AQ98" si="81">+G92</f>
        <v>859.8039805298273</v>
      </c>
      <c r="AR92" s="3">
        <f t="shared" ref="AR92:AR98" si="82">+I92</f>
        <v>0</v>
      </c>
      <c r="AS92" s="3">
        <f t="shared" ref="AS92:AS98" si="83">+K92</f>
        <v>0</v>
      </c>
      <c r="AT92" s="3">
        <f t="shared" ref="AT92:AT98" si="84">+M92</f>
        <v>64.726794747732839</v>
      </c>
      <c r="AU92" s="3">
        <f t="shared" ref="AU92:AU98" si="85">+O92</f>
        <v>0</v>
      </c>
      <c r="AV92" s="3">
        <f t="shared" ref="AV92:AV98" si="86">+Q92</f>
        <v>0</v>
      </c>
      <c r="AW92" s="3">
        <f t="shared" ref="AW92:AW98" si="87">+S92</f>
        <v>0</v>
      </c>
      <c r="AX92" s="3">
        <f t="shared" ref="AX92:AX98" si="88">+U92</f>
        <v>0</v>
      </c>
      <c r="AY92" s="3">
        <f t="shared" ref="AY92:AY98" si="89">+W92</f>
        <v>0</v>
      </c>
      <c r="AZ92" s="3">
        <f>SUM(AP92:AY92)</f>
        <v>2315.9427338246619</v>
      </c>
    </row>
    <row r="93" spans="1:53" ht="15.5" x14ac:dyDescent="0.35">
      <c r="A93" s="5" t="s">
        <v>157</v>
      </c>
      <c r="B93" t="s">
        <v>140</v>
      </c>
      <c r="C93">
        <v>25</v>
      </c>
      <c r="D93" s="16">
        <v>0.05</v>
      </c>
      <c r="E93" s="3">
        <f t="shared" si="67"/>
        <v>695.70597927355084</v>
      </c>
      <c r="F93" s="16">
        <v>0.05</v>
      </c>
      <c r="G93" s="3">
        <f t="shared" ref="G93:G97" si="90">+$F93*G$61</f>
        <v>429.90199026491365</v>
      </c>
      <c r="H93" s="16">
        <v>0.05</v>
      </c>
      <c r="I93" s="3">
        <f t="shared" si="68"/>
        <v>26.528067934636933</v>
      </c>
      <c r="J93" s="16">
        <v>0.05</v>
      </c>
      <c r="K93" s="3">
        <f>+$J93*K$61</f>
        <v>4.918855328942688</v>
      </c>
      <c r="L93" s="16">
        <v>0.05</v>
      </c>
      <c r="M93" s="3">
        <f t="shared" ref="M93:M97" si="91">+$L93*M$61</f>
        <v>32.36339737386642</v>
      </c>
      <c r="N93" s="16">
        <v>0.05</v>
      </c>
      <c r="O93" s="3">
        <f t="shared" ref="O93:O97" si="92">+$N93*O$61</f>
        <v>488.08203880702024</v>
      </c>
      <c r="P93" s="16">
        <v>0.1</v>
      </c>
      <c r="Q93" s="3">
        <f t="shared" ref="Q93:Q97" si="93">+$P93*Q$61</f>
        <v>534.0426111896877</v>
      </c>
      <c r="R93" s="16">
        <v>0.1</v>
      </c>
      <c r="S93" s="3">
        <f t="shared" ref="S93:S97" si="94">+$R93*S$61</f>
        <v>37.838499665831336</v>
      </c>
      <c r="T93" s="16">
        <v>0.1</v>
      </c>
      <c r="U93" s="3">
        <f t="shared" ref="U93:U97" si="95">+$T93*U$61</f>
        <v>13.3164</v>
      </c>
      <c r="V93" s="16">
        <v>0.25</v>
      </c>
      <c r="W93" s="3">
        <f t="shared" ref="W93:W97" si="96">+$V93*W$61</f>
        <v>201.81725238121865</v>
      </c>
      <c r="X93" s="3">
        <f t="shared" si="69"/>
        <v>2464.515092219669</v>
      </c>
      <c r="AA93" s="5" t="s">
        <v>157</v>
      </c>
      <c r="AB93" s="16">
        <f t="shared" si="70"/>
        <v>0.05</v>
      </c>
      <c r="AC93" s="16">
        <f t="shared" si="71"/>
        <v>0.05</v>
      </c>
      <c r="AD93" s="16">
        <f t="shared" si="72"/>
        <v>0.05</v>
      </c>
      <c r="AE93" s="16">
        <f t="shared" si="73"/>
        <v>0.05</v>
      </c>
      <c r="AF93" s="16">
        <f t="shared" si="74"/>
        <v>0.05</v>
      </c>
      <c r="AG93" s="16">
        <f t="shared" si="75"/>
        <v>0.05</v>
      </c>
      <c r="AH93" s="16">
        <f t="shared" si="76"/>
        <v>0.1</v>
      </c>
      <c r="AI93" s="16">
        <f t="shared" si="77"/>
        <v>0.1</v>
      </c>
      <c r="AJ93" s="16">
        <f t="shared" si="78"/>
        <v>0.1</v>
      </c>
      <c r="AK93" s="16">
        <f t="shared" si="79"/>
        <v>0.25</v>
      </c>
      <c r="AO93" s="5" t="s">
        <v>157</v>
      </c>
      <c r="AP93" s="3">
        <f t="shared" si="80"/>
        <v>695.70597927355084</v>
      </c>
      <c r="AQ93" s="3">
        <f t="shared" si="81"/>
        <v>429.90199026491365</v>
      </c>
      <c r="AR93" s="3">
        <f t="shared" si="82"/>
        <v>26.528067934636933</v>
      </c>
      <c r="AS93" s="3">
        <f t="shared" si="83"/>
        <v>4.918855328942688</v>
      </c>
      <c r="AT93" s="3">
        <f t="shared" si="84"/>
        <v>32.36339737386642</v>
      </c>
      <c r="AU93" s="3">
        <f t="shared" si="85"/>
        <v>488.08203880702024</v>
      </c>
      <c r="AV93" s="3">
        <f t="shared" si="86"/>
        <v>534.0426111896877</v>
      </c>
      <c r="AW93" s="3">
        <f t="shared" si="87"/>
        <v>37.838499665831336</v>
      </c>
      <c r="AX93" s="3">
        <f t="shared" si="88"/>
        <v>13.3164</v>
      </c>
      <c r="AY93" s="3">
        <f t="shared" si="89"/>
        <v>201.81725238121865</v>
      </c>
      <c r="AZ93" s="3">
        <f t="shared" ref="AZ93:AZ97" si="97">SUM(AP93:AY93)</f>
        <v>2464.515092219669</v>
      </c>
    </row>
    <row r="94" spans="1:53" ht="15.5" x14ac:dyDescent="0.35">
      <c r="A94" s="5" t="s">
        <v>158</v>
      </c>
      <c r="B94" t="s">
        <v>143</v>
      </c>
      <c r="C94">
        <v>25</v>
      </c>
      <c r="D94" s="16">
        <v>0.15</v>
      </c>
      <c r="E94" s="3">
        <f t="shared" si="67"/>
        <v>2087.1179378206525</v>
      </c>
      <c r="F94" s="16">
        <v>0.15</v>
      </c>
      <c r="G94" s="3">
        <f t="shared" si="90"/>
        <v>1289.7059707947408</v>
      </c>
      <c r="H94" s="16">
        <v>0</v>
      </c>
      <c r="I94" s="3">
        <f t="shared" si="68"/>
        <v>0</v>
      </c>
      <c r="J94" s="16">
        <v>0</v>
      </c>
      <c r="K94" s="3">
        <f t="shared" ref="K94:K97" si="98">+$J94*K$61</f>
        <v>0</v>
      </c>
      <c r="L94" s="16">
        <v>0.15</v>
      </c>
      <c r="M94" s="3">
        <f t="shared" si="91"/>
        <v>97.090192121599245</v>
      </c>
      <c r="N94" s="16">
        <v>0.3</v>
      </c>
      <c r="O94" s="3">
        <f t="shared" si="92"/>
        <v>2928.4922328421212</v>
      </c>
      <c r="P94" s="16">
        <v>0.4</v>
      </c>
      <c r="Q94" s="3">
        <f t="shared" si="93"/>
        <v>2136.1704447587508</v>
      </c>
      <c r="R94" s="16">
        <v>0.4</v>
      </c>
      <c r="S94" s="3">
        <f t="shared" si="94"/>
        <v>151.35399866332534</v>
      </c>
      <c r="T94" s="16">
        <v>0.3</v>
      </c>
      <c r="U94" s="3">
        <f t="shared" si="95"/>
        <v>39.949199999999998</v>
      </c>
      <c r="V94" s="16">
        <v>0.3</v>
      </c>
      <c r="W94" s="3">
        <f t="shared" si="96"/>
        <v>242.18070285746236</v>
      </c>
      <c r="X94" s="3">
        <f t="shared" si="69"/>
        <v>8972.0606798586523</v>
      </c>
      <c r="AA94" s="5" t="s">
        <v>158</v>
      </c>
      <c r="AB94" s="16">
        <f t="shared" si="70"/>
        <v>0.15</v>
      </c>
      <c r="AC94" s="16">
        <f t="shared" si="71"/>
        <v>0.15</v>
      </c>
      <c r="AD94" s="16">
        <f t="shared" si="72"/>
        <v>0</v>
      </c>
      <c r="AE94" s="16">
        <f t="shared" si="73"/>
        <v>0</v>
      </c>
      <c r="AF94" s="16">
        <f t="shared" si="74"/>
        <v>0.15</v>
      </c>
      <c r="AG94" s="16">
        <f t="shared" si="75"/>
        <v>0.3</v>
      </c>
      <c r="AH94" s="16">
        <f t="shared" si="76"/>
        <v>0.4</v>
      </c>
      <c r="AI94" s="16">
        <f t="shared" si="77"/>
        <v>0.4</v>
      </c>
      <c r="AJ94" s="16">
        <f t="shared" si="78"/>
        <v>0.3</v>
      </c>
      <c r="AK94" s="16">
        <f t="shared" si="79"/>
        <v>0.3</v>
      </c>
      <c r="AO94" s="5" t="s">
        <v>158</v>
      </c>
      <c r="AP94" s="3">
        <f t="shared" si="80"/>
        <v>2087.1179378206525</v>
      </c>
      <c r="AQ94" s="3">
        <f t="shared" si="81"/>
        <v>1289.7059707947408</v>
      </c>
      <c r="AR94" s="3">
        <f t="shared" si="82"/>
        <v>0</v>
      </c>
      <c r="AS94" s="3">
        <f t="shared" si="83"/>
        <v>0</v>
      </c>
      <c r="AT94" s="3">
        <f t="shared" si="84"/>
        <v>97.090192121599245</v>
      </c>
      <c r="AU94" s="3">
        <f t="shared" si="85"/>
        <v>2928.4922328421212</v>
      </c>
      <c r="AV94" s="3">
        <f t="shared" si="86"/>
        <v>2136.1704447587508</v>
      </c>
      <c r="AW94" s="3">
        <f t="shared" si="87"/>
        <v>151.35399866332534</v>
      </c>
      <c r="AX94" s="3">
        <f t="shared" si="88"/>
        <v>39.949199999999998</v>
      </c>
      <c r="AY94" s="3">
        <f t="shared" si="89"/>
        <v>242.18070285746236</v>
      </c>
      <c r="AZ94" s="3">
        <f t="shared" si="97"/>
        <v>8972.0606798586523</v>
      </c>
    </row>
    <row r="95" spans="1:53" ht="15.5" x14ac:dyDescent="0.35">
      <c r="A95" s="5" t="s">
        <v>159</v>
      </c>
      <c r="B95" t="s">
        <v>143</v>
      </c>
      <c r="C95">
        <v>25</v>
      </c>
      <c r="D95" s="16">
        <v>0.05</v>
      </c>
      <c r="E95" s="3">
        <f t="shared" si="67"/>
        <v>695.70597927355084</v>
      </c>
      <c r="F95" s="16">
        <v>0.05</v>
      </c>
      <c r="G95" s="3">
        <f t="shared" si="90"/>
        <v>429.90199026491365</v>
      </c>
      <c r="H95" s="16">
        <v>0</v>
      </c>
      <c r="I95" s="3">
        <f t="shared" si="68"/>
        <v>0</v>
      </c>
      <c r="J95" s="16">
        <v>0</v>
      </c>
      <c r="K95" s="3">
        <f t="shared" si="98"/>
        <v>0</v>
      </c>
      <c r="L95" s="16">
        <v>0</v>
      </c>
      <c r="M95" s="3">
        <f t="shared" si="91"/>
        <v>0</v>
      </c>
      <c r="N95" s="16">
        <v>0.02</v>
      </c>
      <c r="O95" s="3">
        <f t="shared" si="92"/>
        <v>195.2328155228081</v>
      </c>
      <c r="P95" s="16">
        <v>0.02</v>
      </c>
      <c r="Q95" s="3">
        <f t="shared" si="93"/>
        <v>106.80852223793754</v>
      </c>
      <c r="R95" s="16">
        <v>0.05</v>
      </c>
      <c r="S95" s="3">
        <f t="shared" si="94"/>
        <v>18.919249832915668</v>
      </c>
      <c r="T95" s="16">
        <v>0.05</v>
      </c>
      <c r="U95" s="3">
        <f t="shared" si="95"/>
        <v>6.6581999999999999</v>
      </c>
      <c r="V95" s="16">
        <v>0.05</v>
      </c>
      <c r="W95" s="3">
        <f t="shared" si="96"/>
        <v>40.363450476243734</v>
      </c>
      <c r="X95" s="3">
        <f t="shared" si="69"/>
        <v>1493.5902076083696</v>
      </c>
      <c r="AA95" s="5" t="s">
        <v>159</v>
      </c>
      <c r="AB95" s="16">
        <f t="shared" si="70"/>
        <v>0.05</v>
      </c>
      <c r="AC95" s="16">
        <f t="shared" si="71"/>
        <v>0.05</v>
      </c>
      <c r="AD95" s="16">
        <f t="shared" si="72"/>
        <v>0</v>
      </c>
      <c r="AE95" s="16">
        <f t="shared" si="73"/>
        <v>0</v>
      </c>
      <c r="AF95" s="16">
        <f t="shared" si="74"/>
        <v>0</v>
      </c>
      <c r="AG95" s="16">
        <f t="shared" si="75"/>
        <v>0.02</v>
      </c>
      <c r="AH95" s="16">
        <f t="shared" si="76"/>
        <v>0.02</v>
      </c>
      <c r="AI95" s="16">
        <f t="shared" si="77"/>
        <v>0.05</v>
      </c>
      <c r="AJ95" s="16">
        <f t="shared" si="78"/>
        <v>0.05</v>
      </c>
      <c r="AK95" s="16">
        <f t="shared" si="79"/>
        <v>0.05</v>
      </c>
      <c r="AO95" s="5" t="s">
        <v>159</v>
      </c>
      <c r="AP95" s="3">
        <f t="shared" si="80"/>
        <v>695.70597927355084</v>
      </c>
      <c r="AQ95" s="3">
        <f t="shared" si="81"/>
        <v>429.90199026491365</v>
      </c>
      <c r="AR95" s="3">
        <f t="shared" si="82"/>
        <v>0</v>
      </c>
      <c r="AS95" s="3">
        <f t="shared" si="83"/>
        <v>0</v>
      </c>
      <c r="AT95" s="3">
        <f t="shared" si="84"/>
        <v>0</v>
      </c>
      <c r="AU95" s="3">
        <f t="shared" si="85"/>
        <v>195.2328155228081</v>
      </c>
      <c r="AV95" s="3">
        <f t="shared" si="86"/>
        <v>106.80852223793754</v>
      </c>
      <c r="AW95" s="3">
        <f t="shared" si="87"/>
        <v>18.919249832915668</v>
      </c>
      <c r="AX95" s="3">
        <f t="shared" si="88"/>
        <v>6.6581999999999999</v>
      </c>
      <c r="AY95" s="3">
        <f t="shared" si="89"/>
        <v>40.363450476243734</v>
      </c>
      <c r="AZ95" s="3">
        <f t="shared" si="97"/>
        <v>1493.5902076083696</v>
      </c>
    </row>
    <row r="96" spans="1:53" ht="15.5" x14ac:dyDescent="0.35">
      <c r="A96" s="5" t="s">
        <v>148</v>
      </c>
      <c r="B96" t="s">
        <v>146</v>
      </c>
      <c r="C96">
        <v>35</v>
      </c>
      <c r="D96" s="16">
        <v>0.15</v>
      </c>
      <c r="E96" s="3">
        <f t="shared" si="67"/>
        <v>2087.1179378206525</v>
      </c>
      <c r="F96" s="16">
        <v>0.15</v>
      </c>
      <c r="G96" s="3">
        <f t="shared" si="90"/>
        <v>1289.7059707947408</v>
      </c>
      <c r="H96" s="16">
        <v>0.4</v>
      </c>
      <c r="I96" s="3">
        <f t="shared" si="68"/>
        <v>212.22454347709547</v>
      </c>
      <c r="J96" s="16">
        <v>0.2</v>
      </c>
      <c r="K96" s="3">
        <f t="shared" si="98"/>
        <v>19.675421315770752</v>
      </c>
      <c r="L96" s="16">
        <v>0.05</v>
      </c>
      <c r="M96" s="3">
        <f t="shared" si="91"/>
        <v>32.36339737386642</v>
      </c>
      <c r="N96" s="16">
        <v>0.1</v>
      </c>
      <c r="O96" s="3">
        <f t="shared" si="92"/>
        <v>976.16407761404048</v>
      </c>
      <c r="P96" s="16">
        <v>0.05</v>
      </c>
      <c r="Q96" s="3">
        <f t="shared" si="93"/>
        <v>267.02130559484385</v>
      </c>
      <c r="R96" s="16">
        <v>0</v>
      </c>
      <c r="S96" s="3">
        <f t="shared" si="94"/>
        <v>0</v>
      </c>
      <c r="T96" s="16">
        <v>0</v>
      </c>
      <c r="U96" s="3">
        <f t="shared" si="95"/>
        <v>0</v>
      </c>
      <c r="V96" s="16">
        <v>0</v>
      </c>
      <c r="W96" s="3">
        <f t="shared" si="96"/>
        <v>0</v>
      </c>
      <c r="X96" s="3">
        <f t="shared" si="69"/>
        <v>4884.2726539910109</v>
      </c>
      <c r="AA96" s="5" t="s">
        <v>148</v>
      </c>
      <c r="AB96" s="16">
        <f t="shared" si="70"/>
        <v>0.15</v>
      </c>
      <c r="AC96" s="16">
        <f t="shared" si="71"/>
        <v>0.15</v>
      </c>
      <c r="AD96" s="16">
        <f t="shared" si="72"/>
        <v>0.4</v>
      </c>
      <c r="AE96" s="16">
        <f t="shared" si="73"/>
        <v>0.2</v>
      </c>
      <c r="AF96" s="16">
        <f t="shared" si="74"/>
        <v>0.05</v>
      </c>
      <c r="AG96" s="16">
        <f t="shared" si="75"/>
        <v>0.1</v>
      </c>
      <c r="AH96" s="16">
        <f t="shared" si="76"/>
        <v>0.05</v>
      </c>
      <c r="AI96" s="16">
        <f t="shared" si="77"/>
        <v>0</v>
      </c>
      <c r="AJ96" s="16">
        <f t="shared" si="78"/>
        <v>0</v>
      </c>
      <c r="AK96" s="16">
        <f t="shared" si="79"/>
        <v>0</v>
      </c>
      <c r="AO96" s="5" t="s">
        <v>148</v>
      </c>
      <c r="AP96" s="3">
        <f t="shared" si="80"/>
        <v>2087.1179378206525</v>
      </c>
      <c r="AQ96" s="3">
        <f t="shared" si="81"/>
        <v>1289.7059707947408</v>
      </c>
      <c r="AR96" s="3">
        <f t="shared" si="82"/>
        <v>212.22454347709547</v>
      </c>
      <c r="AS96" s="3">
        <f t="shared" si="83"/>
        <v>19.675421315770752</v>
      </c>
      <c r="AT96" s="3">
        <f t="shared" si="84"/>
        <v>32.36339737386642</v>
      </c>
      <c r="AU96" s="3">
        <f t="shared" si="85"/>
        <v>976.16407761404048</v>
      </c>
      <c r="AV96" s="3">
        <f t="shared" si="86"/>
        <v>267.02130559484385</v>
      </c>
      <c r="AW96" s="3">
        <f t="shared" si="87"/>
        <v>0</v>
      </c>
      <c r="AX96" s="3">
        <f t="shared" si="88"/>
        <v>0</v>
      </c>
      <c r="AY96" s="3">
        <f t="shared" si="89"/>
        <v>0</v>
      </c>
      <c r="AZ96" s="3">
        <f t="shared" si="97"/>
        <v>4884.2726539910109</v>
      </c>
    </row>
    <row r="97" spans="1:53" ht="15.5" x14ac:dyDescent="0.35">
      <c r="A97" s="5" t="s">
        <v>149</v>
      </c>
      <c r="B97" t="s">
        <v>143</v>
      </c>
      <c r="C97">
        <v>25</v>
      </c>
      <c r="D97" s="16">
        <v>0.5</v>
      </c>
      <c r="E97" s="3">
        <f t="shared" si="67"/>
        <v>6957.0597927355084</v>
      </c>
      <c r="F97" s="16">
        <v>0.5</v>
      </c>
      <c r="G97" s="3">
        <f t="shared" si="90"/>
        <v>4299.0199026491364</v>
      </c>
      <c r="H97" s="16">
        <v>0.55000000000000004</v>
      </c>
      <c r="I97" s="3">
        <f t="shared" si="68"/>
        <v>291.80874728100628</v>
      </c>
      <c r="J97" s="16">
        <v>0.75</v>
      </c>
      <c r="K97" s="3">
        <f t="shared" si="98"/>
        <v>73.782829934140324</v>
      </c>
      <c r="L97" s="16">
        <v>0.65</v>
      </c>
      <c r="M97" s="3">
        <f t="shared" si="91"/>
        <v>420.72416586026344</v>
      </c>
      <c r="N97" s="16">
        <v>0.53</v>
      </c>
      <c r="O97" s="3">
        <f t="shared" si="92"/>
        <v>5173.6696113544149</v>
      </c>
      <c r="P97" s="16">
        <v>0.43</v>
      </c>
      <c r="Q97" s="3">
        <f t="shared" si="93"/>
        <v>2296.3832281156569</v>
      </c>
      <c r="R97" s="16">
        <v>0.45</v>
      </c>
      <c r="S97" s="3">
        <f t="shared" si="94"/>
        <v>170.27324849624102</v>
      </c>
      <c r="T97" s="16">
        <v>0.55000000000000004</v>
      </c>
      <c r="U97" s="3">
        <f t="shared" si="95"/>
        <v>73.240200000000002</v>
      </c>
      <c r="V97" s="16">
        <v>0.4</v>
      </c>
      <c r="W97" s="3">
        <f t="shared" si="96"/>
        <v>322.90760380994988</v>
      </c>
      <c r="X97" s="3">
        <f t="shared" si="69"/>
        <v>20078.869330236314</v>
      </c>
      <c r="AA97" s="5" t="s">
        <v>149</v>
      </c>
      <c r="AB97" s="16">
        <f t="shared" si="70"/>
        <v>0.5</v>
      </c>
      <c r="AC97" s="16">
        <f t="shared" si="71"/>
        <v>0.5</v>
      </c>
      <c r="AD97" s="16">
        <f t="shared" si="72"/>
        <v>0.55000000000000004</v>
      </c>
      <c r="AE97" s="16">
        <f t="shared" si="73"/>
        <v>0.75</v>
      </c>
      <c r="AF97" s="16">
        <f t="shared" si="74"/>
        <v>0.65</v>
      </c>
      <c r="AG97" s="16">
        <f t="shared" si="75"/>
        <v>0.53</v>
      </c>
      <c r="AH97" s="16">
        <f t="shared" si="76"/>
        <v>0.43</v>
      </c>
      <c r="AI97" s="16">
        <f t="shared" si="77"/>
        <v>0.45</v>
      </c>
      <c r="AJ97" s="16">
        <f t="shared" si="78"/>
        <v>0.55000000000000004</v>
      </c>
      <c r="AK97" s="16">
        <f t="shared" si="79"/>
        <v>0.4</v>
      </c>
      <c r="AO97" s="5" t="s">
        <v>149</v>
      </c>
      <c r="AP97" s="3">
        <f t="shared" si="80"/>
        <v>6957.0597927355084</v>
      </c>
      <c r="AQ97" s="3">
        <f t="shared" si="81"/>
        <v>4299.0199026491364</v>
      </c>
      <c r="AR97" s="3">
        <f t="shared" si="82"/>
        <v>291.80874728100628</v>
      </c>
      <c r="AS97" s="3">
        <f t="shared" si="83"/>
        <v>73.782829934140324</v>
      </c>
      <c r="AT97" s="3">
        <f t="shared" si="84"/>
        <v>420.72416586026344</v>
      </c>
      <c r="AU97" s="3">
        <f t="shared" si="85"/>
        <v>5173.6696113544149</v>
      </c>
      <c r="AV97" s="3">
        <f t="shared" si="86"/>
        <v>2296.3832281156569</v>
      </c>
      <c r="AW97" s="3">
        <f t="shared" si="87"/>
        <v>170.27324849624102</v>
      </c>
      <c r="AX97" s="3">
        <f t="shared" si="88"/>
        <v>73.240200000000002</v>
      </c>
      <c r="AY97" s="3">
        <f t="shared" si="89"/>
        <v>322.90760380994988</v>
      </c>
      <c r="AZ97" s="3">
        <f t="shared" si="97"/>
        <v>20078.869330236314</v>
      </c>
    </row>
    <row r="98" spans="1:53" ht="15.5" x14ac:dyDescent="0.35">
      <c r="A98" s="5" t="s">
        <v>10</v>
      </c>
      <c r="D98" s="16">
        <f>SUM(D92:D97)</f>
        <v>1</v>
      </c>
      <c r="E98" s="30">
        <f t="shared" ref="E98:U98" si="99">SUM(E92:E97)</f>
        <v>13914.119585471017</v>
      </c>
      <c r="F98" s="16">
        <f>SUM(F92:F97)</f>
        <v>1</v>
      </c>
      <c r="G98" s="30">
        <f t="shared" si="99"/>
        <v>8598.0398052982728</v>
      </c>
      <c r="H98" s="16">
        <f>SUM(H92:H97)</f>
        <v>1</v>
      </c>
      <c r="I98" s="30">
        <f t="shared" si="99"/>
        <v>530.56135869273862</v>
      </c>
      <c r="J98" s="16">
        <f>SUM(J92:J97)</f>
        <v>1</v>
      </c>
      <c r="K98" s="30">
        <f t="shared" si="99"/>
        <v>98.377106578853756</v>
      </c>
      <c r="L98" s="16">
        <f>SUM(L92:L97)</f>
        <v>1</v>
      </c>
      <c r="M98" s="30">
        <f t="shared" si="99"/>
        <v>647.26794747732833</v>
      </c>
      <c r="N98" s="16">
        <f>SUM(N92:N97)</f>
        <v>1</v>
      </c>
      <c r="O98" s="30">
        <f t="shared" si="99"/>
        <v>9761.6407761404043</v>
      </c>
      <c r="P98" s="16">
        <f>SUM(P92:P97)</f>
        <v>1</v>
      </c>
      <c r="Q98" s="30">
        <f t="shared" si="99"/>
        <v>5340.426111896877</v>
      </c>
      <c r="R98" s="16">
        <f>SUM(R92:R97)</f>
        <v>1</v>
      </c>
      <c r="S98" s="30">
        <f t="shared" si="99"/>
        <v>378.38499665831336</v>
      </c>
      <c r="T98" s="16">
        <f>SUM(T92:T97)</f>
        <v>1</v>
      </c>
      <c r="U98" s="30">
        <f t="shared" si="99"/>
        <v>133.16399999999999</v>
      </c>
      <c r="V98" s="16">
        <f>SUM(V92:V97)</f>
        <v>1</v>
      </c>
      <c r="W98" s="30">
        <f t="shared" ref="W98" si="100">SUM(W92:W97)</f>
        <v>807.2690095248746</v>
      </c>
      <c r="X98" s="3">
        <f t="shared" si="69"/>
        <v>40209.25069773868</v>
      </c>
      <c r="AA98" s="5" t="s">
        <v>10</v>
      </c>
      <c r="AB98" s="16">
        <f t="shared" si="70"/>
        <v>1</v>
      </c>
      <c r="AC98" s="16">
        <f t="shared" si="71"/>
        <v>1</v>
      </c>
      <c r="AD98" s="16">
        <v>1</v>
      </c>
      <c r="AE98" s="16">
        <f>+H98</f>
        <v>1</v>
      </c>
      <c r="AF98" s="16">
        <f t="shared" si="74"/>
        <v>1</v>
      </c>
      <c r="AG98" s="16">
        <f t="shared" si="75"/>
        <v>1</v>
      </c>
      <c r="AH98" s="16">
        <f t="shared" si="76"/>
        <v>1</v>
      </c>
      <c r="AI98" s="16">
        <f t="shared" si="77"/>
        <v>1</v>
      </c>
      <c r="AJ98" s="16">
        <f t="shared" si="78"/>
        <v>1</v>
      </c>
      <c r="AK98" s="16">
        <f t="shared" si="79"/>
        <v>1</v>
      </c>
      <c r="AO98" s="5" t="s">
        <v>10</v>
      </c>
      <c r="AP98" s="3">
        <f t="shared" si="80"/>
        <v>13914.119585471017</v>
      </c>
      <c r="AQ98" s="3">
        <f t="shared" si="81"/>
        <v>8598.0398052982728</v>
      </c>
      <c r="AR98" s="3">
        <f t="shared" si="82"/>
        <v>530.56135869273862</v>
      </c>
      <c r="AS98" s="3">
        <f t="shared" si="83"/>
        <v>98.377106578853756</v>
      </c>
      <c r="AT98" s="3">
        <f t="shared" si="84"/>
        <v>647.26794747732833</v>
      </c>
      <c r="AU98" s="3">
        <f t="shared" si="85"/>
        <v>9761.6407761404043</v>
      </c>
      <c r="AV98" s="3">
        <f t="shared" si="86"/>
        <v>5340.426111896877</v>
      </c>
      <c r="AW98" s="3">
        <f t="shared" si="87"/>
        <v>378.38499665831336</v>
      </c>
      <c r="AX98" s="3">
        <f t="shared" si="88"/>
        <v>133.16399999999999</v>
      </c>
      <c r="AY98" s="3">
        <f t="shared" si="89"/>
        <v>807.2690095248746</v>
      </c>
      <c r="AZ98" s="3">
        <f>SUM(AP98:AY98)</f>
        <v>40209.25069773868</v>
      </c>
    </row>
    <row r="99" spans="1:53" ht="15.5" x14ac:dyDescent="0.35">
      <c r="A99" s="4" t="s">
        <v>160</v>
      </c>
      <c r="D99" s="4" t="s">
        <v>72</v>
      </c>
      <c r="E99" s="4"/>
      <c r="F99" s="4" t="s">
        <v>73</v>
      </c>
      <c r="G99" s="4"/>
      <c r="H99" s="4" t="s">
        <v>80</v>
      </c>
      <c r="I99" s="4"/>
      <c r="J99" s="4" t="s">
        <v>75</v>
      </c>
      <c r="K99" s="4"/>
      <c r="L99" s="4" t="s">
        <v>76</v>
      </c>
      <c r="M99" s="4"/>
      <c r="N99" s="4" t="s">
        <v>77</v>
      </c>
      <c r="O99" s="4"/>
      <c r="P99" s="4" t="s">
        <v>78</v>
      </c>
      <c r="Q99" s="4"/>
      <c r="R99" s="4" t="s">
        <v>79</v>
      </c>
      <c r="S99" s="4"/>
      <c r="T99" s="4" t="s">
        <v>81</v>
      </c>
      <c r="U99" s="4"/>
      <c r="V99" s="4" t="s">
        <v>9</v>
      </c>
      <c r="X99" s="4" t="s">
        <v>126</v>
      </c>
      <c r="AB99" s="16"/>
      <c r="AC99" s="16"/>
      <c r="AD99" s="16"/>
      <c r="AE99" s="16"/>
      <c r="AF99" s="16"/>
      <c r="AG99" s="16"/>
      <c r="AH99" s="16"/>
      <c r="AI99" s="16"/>
      <c r="AJ99" s="16"/>
      <c r="AK99" s="16"/>
    </row>
    <row r="100" spans="1:53" ht="15.5" x14ac:dyDescent="0.35">
      <c r="A100" s="4" t="s">
        <v>161</v>
      </c>
      <c r="C100" s="8" t="s">
        <v>129</v>
      </c>
      <c r="D100" s="8" t="s">
        <v>130</v>
      </c>
      <c r="E100" s="4" t="s">
        <v>58</v>
      </c>
      <c r="F100" s="8" t="s">
        <v>130</v>
      </c>
      <c r="G100" s="4" t="s">
        <v>58</v>
      </c>
      <c r="H100" s="8" t="s">
        <v>130</v>
      </c>
      <c r="I100" s="4" t="s">
        <v>58</v>
      </c>
      <c r="J100" s="8" t="s">
        <v>130</v>
      </c>
      <c r="K100" s="4" t="s">
        <v>58</v>
      </c>
      <c r="L100" s="8" t="s">
        <v>130</v>
      </c>
      <c r="M100" s="4" t="s">
        <v>58</v>
      </c>
      <c r="N100" s="8" t="s">
        <v>130</v>
      </c>
      <c r="O100" s="4" t="s">
        <v>58</v>
      </c>
      <c r="P100" s="8" t="s">
        <v>130</v>
      </c>
      <c r="Q100" s="4" t="s">
        <v>58</v>
      </c>
      <c r="R100" s="8" t="s">
        <v>130</v>
      </c>
      <c r="S100" s="4" t="s">
        <v>58</v>
      </c>
      <c r="T100" s="8" t="s">
        <v>130</v>
      </c>
      <c r="U100" s="4" t="s">
        <v>58</v>
      </c>
      <c r="V100" s="8" t="s">
        <v>130</v>
      </c>
      <c r="W100" s="4" t="s">
        <v>58</v>
      </c>
      <c r="AA100" s="4" t="s">
        <v>161</v>
      </c>
      <c r="AB100" s="4" t="s">
        <v>0</v>
      </c>
      <c r="AC100" s="4" t="s">
        <v>1</v>
      </c>
      <c r="AD100" s="4" t="s">
        <v>2</v>
      </c>
      <c r="AE100" s="4" t="s">
        <v>3</v>
      </c>
      <c r="AF100" s="4" t="s">
        <v>4</v>
      </c>
      <c r="AG100" s="4" t="s">
        <v>5</v>
      </c>
      <c r="AH100" s="4" t="s">
        <v>6</v>
      </c>
      <c r="AI100" s="4" t="s">
        <v>79</v>
      </c>
      <c r="AJ100" s="4" t="s">
        <v>81</v>
      </c>
      <c r="AK100" s="4" t="s">
        <v>9</v>
      </c>
    </row>
    <row r="101" spans="1:53" ht="15.5" x14ac:dyDescent="0.35">
      <c r="A101" s="5" t="s">
        <v>152</v>
      </c>
      <c r="C101">
        <v>16</v>
      </c>
      <c r="D101" s="16">
        <v>0.8</v>
      </c>
      <c r="E101" s="3">
        <f>+D101*E$62</f>
        <v>74.484480000000005</v>
      </c>
      <c r="F101" s="16">
        <v>0.8</v>
      </c>
      <c r="G101" s="3">
        <f>+F101*G$62</f>
        <v>33.858560000000004</v>
      </c>
      <c r="H101" s="16">
        <v>0.8</v>
      </c>
      <c r="I101" s="3">
        <f>+H101*I$62</f>
        <v>3.2204800000000002</v>
      </c>
      <c r="J101" s="16">
        <v>0.8</v>
      </c>
      <c r="K101" s="3">
        <f>+J101*K$62</f>
        <v>0.39168000000000003</v>
      </c>
      <c r="L101" s="16">
        <v>0.8</v>
      </c>
      <c r="M101" s="3">
        <f>+L101*M$62</f>
        <v>1.9692799999999999</v>
      </c>
      <c r="N101" s="16">
        <v>0.8</v>
      </c>
      <c r="O101" s="3">
        <f>+N101*O$62</f>
        <v>56.684799999999996</v>
      </c>
      <c r="P101" s="16">
        <v>0.8</v>
      </c>
      <c r="Q101" s="3">
        <f>+P101*Q$62</f>
        <v>27.2544</v>
      </c>
      <c r="R101" s="16">
        <v>0.2</v>
      </c>
      <c r="S101" s="3">
        <f>+R101*S$62</f>
        <v>0.43247999999999998</v>
      </c>
      <c r="T101" s="16">
        <v>0.8</v>
      </c>
      <c r="U101" s="3">
        <f>+T101*U$62</f>
        <v>0.45695999999999998</v>
      </c>
      <c r="V101" s="16">
        <v>0.8</v>
      </c>
      <c r="W101" s="3">
        <f>+V101*W$62</f>
        <v>5.7849214623067162</v>
      </c>
      <c r="X101" s="3">
        <f>+W101+U101+S101+Q101+O101+M101+K101+I101+G101+E101</f>
        <v>204.53804146230669</v>
      </c>
      <c r="AA101" s="5" t="s">
        <v>152</v>
      </c>
      <c r="AB101" s="16">
        <f>+D101</f>
        <v>0.8</v>
      </c>
      <c r="AC101" s="16">
        <f>+F101</f>
        <v>0.8</v>
      </c>
      <c r="AD101" s="16">
        <f>+H101</f>
        <v>0.8</v>
      </c>
      <c r="AE101" s="16">
        <f>+J101</f>
        <v>0.8</v>
      </c>
      <c r="AF101" s="16">
        <f>+L101</f>
        <v>0.8</v>
      </c>
      <c r="AG101" s="16">
        <f>+N101</f>
        <v>0.8</v>
      </c>
      <c r="AH101" s="16">
        <f>+P101</f>
        <v>0.8</v>
      </c>
      <c r="AI101" s="16">
        <f>+R101</f>
        <v>0.2</v>
      </c>
      <c r="AJ101" s="16">
        <f>+T101</f>
        <v>0.8</v>
      </c>
      <c r="AK101" s="16">
        <f>+V101</f>
        <v>0.8</v>
      </c>
    </row>
    <row r="102" spans="1:53" ht="15.5" x14ac:dyDescent="0.35">
      <c r="A102" s="5" t="s">
        <v>153</v>
      </c>
      <c r="C102">
        <v>18</v>
      </c>
      <c r="D102" s="16">
        <v>0.2</v>
      </c>
      <c r="E102" s="3">
        <f>+D102*E$62</f>
        <v>18.621120000000001</v>
      </c>
      <c r="F102" s="16">
        <v>0.2</v>
      </c>
      <c r="G102" s="3">
        <f>+F102*G$62</f>
        <v>8.4646400000000011</v>
      </c>
      <c r="H102" s="16">
        <v>0.2</v>
      </c>
      <c r="I102" s="3">
        <f>+H102*I$62</f>
        <v>0.80512000000000006</v>
      </c>
      <c r="J102" s="16">
        <v>0.2</v>
      </c>
      <c r="K102" s="3">
        <f>+J102*K$62</f>
        <v>9.7920000000000007E-2</v>
      </c>
      <c r="L102" s="16">
        <v>0.2</v>
      </c>
      <c r="M102" s="3">
        <f>+L102*M$62</f>
        <v>0.49231999999999998</v>
      </c>
      <c r="N102" s="16">
        <v>0.2</v>
      </c>
      <c r="O102" s="3">
        <f>+N102*O$62</f>
        <v>14.171199999999999</v>
      </c>
      <c r="P102" s="16">
        <v>0.2</v>
      </c>
      <c r="Q102" s="3">
        <f>+P102*Q$62</f>
        <v>6.8136000000000001</v>
      </c>
      <c r="R102" s="16">
        <v>0.8</v>
      </c>
      <c r="S102" s="3">
        <f>+R102*S$62</f>
        <v>1.7299199999999999</v>
      </c>
      <c r="T102" s="16">
        <v>0.2</v>
      </c>
      <c r="U102" s="3">
        <f>+T102*U$62</f>
        <v>0.11423999999999999</v>
      </c>
      <c r="V102" s="16">
        <v>0.2</v>
      </c>
      <c r="W102" s="3">
        <f>+V102*W$62</f>
        <v>1.4462303655766791</v>
      </c>
      <c r="X102" s="3">
        <f>+W102+U102+S102+Q102+O102+M102+K102+I102+G102+E102</f>
        <v>52.756310365576681</v>
      </c>
      <c r="AA102" s="5" t="s">
        <v>153</v>
      </c>
      <c r="AB102" s="16">
        <f>+D102</f>
        <v>0.2</v>
      </c>
      <c r="AC102" s="16">
        <f>+F102</f>
        <v>0.2</v>
      </c>
      <c r="AD102" s="16">
        <f>+H102</f>
        <v>0.2</v>
      </c>
      <c r="AE102" s="16">
        <f>+J102</f>
        <v>0.2</v>
      </c>
      <c r="AF102" s="16">
        <f>+L102</f>
        <v>0.2</v>
      </c>
      <c r="AG102" s="16">
        <f>+N102</f>
        <v>0.2</v>
      </c>
      <c r="AH102" s="16">
        <f>+P102</f>
        <v>0.2</v>
      </c>
      <c r="AI102" s="16">
        <f>+R102</f>
        <v>0.8</v>
      </c>
      <c r="AJ102" s="16">
        <f>+T102</f>
        <v>0.2</v>
      </c>
      <c r="AK102" s="16">
        <f>+V102</f>
        <v>0.2</v>
      </c>
    </row>
    <row r="103" spans="1:53" ht="15.5" x14ac:dyDescent="0.35">
      <c r="A103" s="5" t="s">
        <v>10</v>
      </c>
      <c r="D103" s="16">
        <f t="shared" ref="D103:X103" si="101">SUM(D101:D102)</f>
        <v>1</v>
      </c>
      <c r="E103" s="3">
        <f t="shared" si="101"/>
        <v>93.10560000000001</v>
      </c>
      <c r="F103" s="16">
        <f t="shared" si="101"/>
        <v>1</v>
      </c>
      <c r="G103" s="3">
        <f t="shared" si="101"/>
        <v>42.323200000000007</v>
      </c>
      <c r="H103" s="16">
        <f t="shared" si="101"/>
        <v>1</v>
      </c>
      <c r="I103" s="3">
        <f t="shared" si="101"/>
        <v>4.0256000000000007</v>
      </c>
      <c r="J103" s="16">
        <f t="shared" si="101"/>
        <v>1</v>
      </c>
      <c r="K103" s="3">
        <f t="shared" si="101"/>
        <v>0.48960000000000004</v>
      </c>
      <c r="L103" s="16">
        <f t="shared" si="101"/>
        <v>1</v>
      </c>
      <c r="M103" s="3">
        <f t="shared" si="101"/>
        <v>2.4615999999999998</v>
      </c>
      <c r="N103" s="16">
        <f t="shared" si="101"/>
        <v>1</v>
      </c>
      <c r="O103" s="3">
        <f t="shared" si="101"/>
        <v>70.855999999999995</v>
      </c>
      <c r="P103" s="16">
        <f t="shared" si="101"/>
        <v>1</v>
      </c>
      <c r="Q103" s="3">
        <f t="shared" si="101"/>
        <v>34.067999999999998</v>
      </c>
      <c r="R103" s="16">
        <f t="shared" ref="R103" si="102">SUM(R101:R102)</f>
        <v>1</v>
      </c>
      <c r="S103" s="3">
        <f t="shared" si="101"/>
        <v>2.1623999999999999</v>
      </c>
      <c r="T103" s="16">
        <f t="shared" ref="T103" si="103">SUM(T101:T102)</f>
        <v>1</v>
      </c>
      <c r="U103" s="3">
        <f t="shared" si="101"/>
        <v>0.57119999999999993</v>
      </c>
      <c r="V103" s="16">
        <f t="shared" ref="V103" si="104">SUM(V101:V102)</f>
        <v>1</v>
      </c>
      <c r="W103" s="3">
        <f t="shared" si="101"/>
        <v>7.2311518278833953</v>
      </c>
      <c r="X103" s="3">
        <f t="shared" si="101"/>
        <v>257.29435182788336</v>
      </c>
      <c r="AA103" s="5" t="s">
        <v>10</v>
      </c>
      <c r="AB103" s="16">
        <f>+D103</f>
        <v>1</v>
      </c>
      <c r="AC103" s="16">
        <f>+F103</f>
        <v>1</v>
      </c>
      <c r="AD103" s="16">
        <f>+G103</f>
        <v>42.323200000000007</v>
      </c>
      <c r="AE103" s="16">
        <f>+H103</f>
        <v>1</v>
      </c>
      <c r="AF103" s="16">
        <f>+L103</f>
        <v>1</v>
      </c>
      <c r="AG103" s="16">
        <f>+N103</f>
        <v>1</v>
      </c>
      <c r="AH103" s="16">
        <f>+P103</f>
        <v>1</v>
      </c>
      <c r="AI103" s="16">
        <f>+R103</f>
        <v>1</v>
      </c>
      <c r="AJ103" s="16">
        <f>+T103</f>
        <v>1</v>
      </c>
      <c r="AK103" s="16">
        <f>+V103</f>
        <v>1</v>
      </c>
    </row>
    <row r="104" spans="1:53" ht="15.5" x14ac:dyDescent="0.35">
      <c r="A104" s="5"/>
      <c r="D104" s="16"/>
      <c r="E104" s="3"/>
      <c r="F104" s="16"/>
      <c r="G104" s="3"/>
      <c r="H104" s="16"/>
      <c r="I104" s="3"/>
      <c r="J104" s="16"/>
      <c r="K104" s="3"/>
      <c r="L104" s="16"/>
      <c r="M104" s="3"/>
      <c r="N104" s="16"/>
      <c r="O104" s="3"/>
      <c r="P104" s="16"/>
      <c r="Q104" s="3"/>
      <c r="R104" s="16"/>
      <c r="S104" s="3"/>
      <c r="T104" s="16"/>
      <c r="U104" s="3"/>
      <c r="V104" s="16"/>
      <c r="W104" s="3"/>
      <c r="X104" s="3"/>
      <c r="AA104" s="5"/>
    </row>
    <row r="105" spans="1:53" ht="15.5" x14ac:dyDescent="0.35">
      <c r="A105" s="4" t="s">
        <v>162</v>
      </c>
      <c r="D105" s="16"/>
      <c r="E105" s="3"/>
      <c r="F105" s="16"/>
      <c r="G105" s="3"/>
      <c r="H105" s="3"/>
      <c r="I105" s="3"/>
      <c r="J105" s="3"/>
      <c r="K105" s="3"/>
      <c r="L105" s="3"/>
      <c r="M105" s="3"/>
      <c r="N105" s="3"/>
      <c r="O105" s="3"/>
      <c r="P105" s="3"/>
      <c r="Q105" s="3"/>
      <c r="R105" s="3"/>
      <c r="S105" s="3"/>
      <c r="T105" s="3"/>
      <c r="U105" s="3"/>
      <c r="V105" s="3"/>
      <c r="W105" s="3"/>
      <c r="X105" s="3"/>
      <c r="AA105" s="4" t="s">
        <v>163</v>
      </c>
      <c r="AB105" s="4" t="s">
        <v>0</v>
      </c>
      <c r="AC105" s="4" t="s">
        <v>1</v>
      </c>
      <c r="AD105" s="4" t="s">
        <v>2</v>
      </c>
      <c r="AE105" s="4" t="s">
        <v>3</v>
      </c>
      <c r="AF105" s="4" t="s">
        <v>4</v>
      </c>
      <c r="AG105" s="4" t="s">
        <v>5</v>
      </c>
      <c r="AH105" s="4" t="s">
        <v>6</v>
      </c>
      <c r="AI105" s="4" t="s">
        <v>7</v>
      </c>
      <c r="AJ105" s="4" t="s">
        <v>8</v>
      </c>
      <c r="AK105" s="4" t="s">
        <v>9</v>
      </c>
      <c r="AL105" t="s">
        <v>126</v>
      </c>
      <c r="AO105" s="4" t="s">
        <v>164</v>
      </c>
      <c r="AP105" s="4" t="s">
        <v>0</v>
      </c>
      <c r="AQ105" s="4" t="s">
        <v>1</v>
      </c>
      <c r="AR105" s="4" t="s">
        <v>2</v>
      </c>
      <c r="AS105" s="4" t="s">
        <v>3</v>
      </c>
      <c r="AT105" s="4" t="s">
        <v>4</v>
      </c>
      <c r="AU105" s="4" t="s">
        <v>5</v>
      </c>
      <c r="AV105" s="4" t="s">
        <v>6</v>
      </c>
      <c r="AW105" s="4" t="s">
        <v>7</v>
      </c>
      <c r="AX105" s="4" t="s">
        <v>8</v>
      </c>
      <c r="AY105" s="4" t="s">
        <v>9</v>
      </c>
      <c r="AZ105" s="4" t="s">
        <v>10</v>
      </c>
    </row>
    <row r="106" spans="1:53" ht="15.5" x14ac:dyDescent="0.35">
      <c r="A106" s="5" t="s">
        <v>165</v>
      </c>
      <c r="B106" t="s">
        <v>166</v>
      </c>
      <c r="C106">
        <v>15</v>
      </c>
      <c r="D106" s="16">
        <v>0.25</v>
      </c>
      <c r="E106" s="3">
        <f>+D106*(E$40-E$103)</f>
        <v>1688.2236</v>
      </c>
      <c r="F106" s="16">
        <v>0.25</v>
      </c>
      <c r="G106" s="3">
        <f t="shared" ref="G106:G113" si="105">+F106*(G$40-G$103)</f>
        <v>767.41920000000005</v>
      </c>
      <c r="H106" s="16">
        <v>0.1</v>
      </c>
      <c r="I106" s="3">
        <f t="shared" ref="I106:I113" si="106">+H106*(I$40-I$103)</f>
        <v>29.19744</v>
      </c>
      <c r="J106" s="16">
        <v>0.1</v>
      </c>
      <c r="K106" s="3">
        <f t="shared" ref="K106:K113" si="107">+J106*(K$40-K$103)</f>
        <v>3.55104</v>
      </c>
      <c r="L106" s="16">
        <v>0.3</v>
      </c>
      <c r="M106" s="3">
        <f t="shared" ref="M106:M113" si="108">+L106*(M$40-M$103)</f>
        <v>53.561519999999994</v>
      </c>
      <c r="N106" s="16">
        <v>0.05</v>
      </c>
      <c r="O106" s="3">
        <f t="shared" ref="O106:O113" si="109">+N106*(O$40-O$103)</f>
        <v>256.9572</v>
      </c>
      <c r="P106" s="16">
        <v>0.05</v>
      </c>
      <c r="Q106" s="3">
        <f t="shared" ref="Q106:Q113" si="110">+P106*(Q$40-Q$103)</f>
        <v>123.5466</v>
      </c>
      <c r="R106" s="16">
        <v>0.05</v>
      </c>
      <c r="S106" s="3">
        <f t="shared" ref="S106:S113" si="111">+R106*(S$40-S$103)</f>
        <v>7.8418800000000006</v>
      </c>
      <c r="T106" s="16">
        <v>0</v>
      </c>
      <c r="U106" s="3">
        <f t="shared" ref="U106:U113" si="112">+T106*(U$40-U$103)</f>
        <v>0</v>
      </c>
      <c r="V106" s="16">
        <v>0</v>
      </c>
      <c r="W106" s="3">
        <f t="shared" ref="W106:W113" si="113">+V106*(W$40-W$103)</f>
        <v>0</v>
      </c>
      <c r="X106" s="3">
        <f>+W106+U106+S106+Q106+O106+M106+K106+I106+G106+E106</f>
        <v>2930.2984800000004</v>
      </c>
      <c r="AA106" s="5" t="s">
        <v>165</v>
      </c>
      <c r="AB106" s="16">
        <f t="shared" ref="AB106:AB113" si="114">+D106</f>
        <v>0.25</v>
      </c>
      <c r="AC106" s="16">
        <f t="shared" ref="AC106:AC113" si="115">+F106</f>
        <v>0.25</v>
      </c>
      <c r="AD106" s="16">
        <f t="shared" ref="AD106:AD113" si="116">+H106</f>
        <v>0.1</v>
      </c>
      <c r="AE106" s="16">
        <f t="shared" ref="AE106:AE111" si="117">+J106</f>
        <v>0.1</v>
      </c>
      <c r="AF106" s="16">
        <f t="shared" ref="AF106:AF113" si="118">+L106</f>
        <v>0.3</v>
      </c>
      <c r="AG106" s="16">
        <f t="shared" ref="AG106:AG113" si="119">+N106</f>
        <v>0.05</v>
      </c>
      <c r="AH106" s="16">
        <f t="shared" ref="AH106:AH113" si="120">+P106</f>
        <v>0.05</v>
      </c>
      <c r="AI106" s="16">
        <f t="shared" ref="AI106:AI113" si="121">+R106</f>
        <v>0.05</v>
      </c>
      <c r="AJ106" s="16">
        <f t="shared" ref="AJ106:AJ113" si="122">+T106</f>
        <v>0</v>
      </c>
      <c r="AK106" s="16">
        <f t="shared" ref="AK106:AK113" si="123">+V106</f>
        <v>0</v>
      </c>
      <c r="AO106" s="5" t="s">
        <v>165</v>
      </c>
      <c r="AP106" s="3">
        <f t="shared" ref="AP106:AP113" si="124">+E106</f>
        <v>1688.2236</v>
      </c>
      <c r="AQ106" s="3">
        <f t="shared" ref="AQ106:AQ113" si="125">+G106</f>
        <v>767.41920000000005</v>
      </c>
      <c r="AR106" s="3">
        <f t="shared" ref="AR106:AR113" si="126">+I106</f>
        <v>29.19744</v>
      </c>
      <c r="AS106" s="3">
        <f t="shared" ref="AS106:AS113" si="127">+K106</f>
        <v>3.55104</v>
      </c>
      <c r="AT106" s="3">
        <f t="shared" ref="AT106:AT113" si="128">+M106</f>
        <v>53.561519999999994</v>
      </c>
      <c r="AU106" s="3">
        <f t="shared" ref="AU106:AU113" si="129">+O106</f>
        <v>256.9572</v>
      </c>
      <c r="AV106" s="3">
        <f t="shared" ref="AV106:AV113" si="130">+Q106</f>
        <v>123.5466</v>
      </c>
      <c r="AW106" s="3">
        <f t="shared" ref="AW106:AW113" si="131">+S106</f>
        <v>7.8418800000000006</v>
      </c>
      <c r="AX106" s="3">
        <f t="shared" ref="AX106:AX113" si="132">+U106</f>
        <v>0</v>
      </c>
      <c r="AY106" s="3">
        <f t="shared" ref="AY106:AY113" si="133">+W106</f>
        <v>0</v>
      </c>
      <c r="AZ106" s="3">
        <f>SUM(AP106:AY106)</f>
        <v>2930.2984799999999</v>
      </c>
    </row>
    <row r="107" spans="1:53" ht="15.5" x14ac:dyDescent="0.35">
      <c r="A107" s="5" t="s">
        <v>168</v>
      </c>
      <c r="B107" t="s">
        <v>169</v>
      </c>
      <c r="C107">
        <v>25</v>
      </c>
      <c r="D107" s="16">
        <v>0</v>
      </c>
      <c r="E107" s="3">
        <f t="shared" ref="E107:E113" si="134">+D107*(E$40-E$103)</f>
        <v>0</v>
      </c>
      <c r="F107" s="16">
        <v>0</v>
      </c>
      <c r="G107" s="3">
        <f t="shared" si="105"/>
        <v>0</v>
      </c>
      <c r="H107" s="16">
        <v>0.1</v>
      </c>
      <c r="I107" s="3">
        <f t="shared" si="106"/>
        <v>29.19744</v>
      </c>
      <c r="J107" s="16">
        <v>0.1</v>
      </c>
      <c r="K107" s="3">
        <f t="shared" si="107"/>
        <v>3.55104</v>
      </c>
      <c r="L107" s="16">
        <v>0</v>
      </c>
      <c r="M107" s="3">
        <f t="shared" si="108"/>
        <v>0</v>
      </c>
      <c r="N107" s="16">
        <v>0.05</v>
      </c>
      <c r="O107" s="3">
        <f t="shared" si="109"/>
        <v>256.9572</v>
      </c>
      <c r="P107" s="16">
        <v>0.05</v>
      </c>
      <c r="Q107" s="3">
        <f t="shared" si="110"/>
        <v>123.5466</v>
      </c>
      <c r="R107" s="16">
        <v>0.05</v>
      </c>
      <c r="S107" s="3">
        <f t="shared" si="111"/>
        <v>7.8418800000000006</v>
      </c>
      <c r="T107" s="16">
        <v>0</v>
      </c>
      <c r="U107" s="3">
        <f t="shared" si="112"/>
        <v>0</v>
      </c>
      <c r="V107" s="16">
        <v>0</v>
      </c>
      <c r="W107" s="3">
        <f t="shared" si="113"/>
        <v>0</v>
      </c>
      <c r="X107" s="3">
        <f>+W107+U107+S107+Q107+O107+M107+K107+I107+G107+E107</f>
        <v>421.09415999999999</v>
      </c>
      <c r="Y107" s="3">
        <f>+X106+X107</f>
        <v>3351.3926400000005</v>
      </c>
      <c r="Z107" s="24">
        <f>+Y107/(X$48-X$49-X77-X85)</f>
        <v>-0.7156058012542067</v>
      </c>
      <c r="AA107" s="5" t="s">
        <v>168</v>
      </c>
      <c r="AB107" s="16">
        <f t="shared" si="114"/>
        <v>0</v>
      </c>
      <c r="AC107" s="16">
        <f t="shared" si="115"/>
        <v>0</v>
      </c>
      <c r="AD107" s="16">
        <f t="shared" si="116"/>
        <v>0.1</v>
      </c>
      <c r="AE107" s="16">
        <f t="shared" si="117"/>
        <v>0.1</v>
      </c>
      <c r="AF107" s="16">
        <f t="shared" si="118"/>
        <v>0</v>
      </c>
      <c r="AG107" s="16">
        <f t="shared" si="119"/>
        <v>0.05</v>
      </c>
      <c r="AH107" s="16">
        <f t="shared" si="120"/>
        <v>0.05</v>
      </c>
      <c r="AI107" s="16">
        <f t="shared" si="121"/>
        <v>0.05</v>
      </c>
      <c r="AJ107" s="16">
        <f t="shared" si="122"/>
        <v>0</v>
      </c>
      <c r="AK107" s="16">
        <f t="shared" si="123"/>
        <v>0</v>
      </c>
      <c r="AO107" s="5" t="s">
        <v>168</v>
      </c>
      <c r="AP107" s="3">
        <f t="shared" si="124"/>
        <v>0</v>
      </c>
      <c r="AQ107" s="3">
        <f t="shared" si="125"/>
        <v>0</v>
      </c>
      <c r="AR107" s="3">
        <f t="shared" si="126"/>
        <v>29.19744</v>
      </c>
      <c r="AS107" s="3">
        <f t="shared" si="127"/>
        <v>3.55104</v>
      </c>
      <c r="AT107" s="3">
        <f t="shared" si="128"/>
        <v>0</v>
      </c>
      <c r="AU107" s="3">
        <f t="shared" si="129"/>
        <v>256.9572</v>
      </c>
      <c r="AV107" s="3">
        <f t="shared" si="130"/>
        <v>123.5466</v>
      </c>
      <c r="AW107" s="3">
        <f t="shared" si="131"/>
        <v>7.8418800000000006</v>
      </c>
      <c r="AX107" s="3">
        <f t="shared" si="132"/>
        <v>0</v>
      </c>
      <c r="AY107" s="3">
        <f t="shared" si="133"/>
        <v>0</v>
      </c>
      <c r="AZ107" s="3">
        <f t="shared" ref="AZ107:AZ113" si="135">SUM(AP107:AY107)</f>
        <v>421.09416000000004</v>
      </c>
      <c r="BA107" s="3">
        <f>+AZ106+AZ107</f>
        <v>3351.39264</v>
      </c>
    </row>
    <row r="108" spans="1:53" ht="15.5" x14ac:dyDescent="0.35">
      <c r="A108" s="5" t="s">
        <v>156</v>
      </c>
      <c r="B108" t="s">
        <v>143</v>
      </c>
      <c r="C108">
        <v>25</v>
      </c>
      <c r="D108" s="16">
        <v>0.05</v>
      </c>
      <c r="E108" s="3">
        <f t="shared" si="134"/>
        <v>337.64472000000001</v>
      </c>
      <c r="F108" s="16">
        <v>0.05</v>
      </c>
      <c r="G108" s="3">
        <f t="shared" si="105"/>
        <v>153.48384000000001</v>
      </c>
      <c r="H108" s="16">
        <v>0</v>
      </c>
      <c r="I108" s="3">
        <f t="shared" si="106"/>
        <v>0</v>
      </c>
      <c r="J108" s="16">
        <v>0</v>
      </c>
      <c r="K108" s="3">
        <f t="shared" si="107"/>
        <v>0</v>
      </c>
      <c r="L108" s="16">
        <v>0.1</v>
      </c>
      <c r="M108" s="3">
        <f t="shared" si="108"/>
        <v>17.853840000000002</v>
      </c>
      <c r="N108" s="16">
        <v>0</v>
      </c>
      <c r="O108" s="3">
        <f t="shared" si="109"/>
        <v>0</v>
      </c>
      <c r="P108" s="16">
        <v>0.2</v>
      </c>
      <c r="Q108" s="3">
        <f t="shared" si="110"/>
        <v>494.18639999999999</v>
      </c>
      <c r="R108" s="16">
        <v>0.2</v>
      </c>
      <c r="S108" s="3">
        <f t="shared" si="111"/>
        <v>31.367520000000003</v>
      </c>
      <c r="T108" s="16">
        <v>0.2</v>
      </c>
      <c r="U108" s="3">
        <f t="shared" si="112"/>
        <v>8.2857600000000016</v>
      </c>
      <c r="V108" s="16">
        <v>0.2</v>
      </c>
      <c r="W108" s="3">
        <f t="shared" si="113"/>
        <v>104.89423769153207</v>
      </c>
      <c r="X108" s="3">
        <f>+W108+U108+S108+Q108+O108+M108+K108+I108+G108+E108</f>
        <v>1147.7163176915319</v>
      </c>
      <c r="AA108" s="5" t="s">
        <v>156</v>
      </c>
      <c r="AB108" s="16">
        <f t="shared" si="114"/>
        <v>0.05</v>
      </c>
      <c r="AC108" s="16">
        <f t="shared" si="115"/>
        <v>0.05</v>
      </c>
      <c r="AD108" s="16">
        <f t="shared" si="116"/>
        <v>0</v>
      </c>
      <c r="AE108" s="16">
        <f t="shared" si="117"/>
        <v>0</v>
      </c>
      <c r="AF108" s="16">
        <f t="shared" si="118"/>
        <v>0.1</v>
      </c>
      <c r="AG108" s="16">
        <f t="shared" si="119"/>
        <v>0</v>
      </c>
      <c r="AH108" s="16">
        <f t="shared" si="120"/>
        <v>0.2</v>
      </c>
      <c r="AI108" s="16">
        <f t="shared" si="121"/>
        <v>0.2</v>
      </c>
      <c r="AJ108" s="16">
        <f t="shared" si="122"/>
        <v>0.2</v>
      </c>
      <c r="AK108" s="16">
        <f t="shared" si="123"/>
        <v>0.2</v>
      </c>
      <c r="AO108" s="5" t="s">
        <v>156</v>
      </c>
      <c r="AP108" s="3">
        <f t="shared" si="124"/>
        <v>337.64472000000001</v>
      </c>
      <c r="AQ108" s="3">
        <f t="shared" si="125"/>
        <v>153.48384000000001</v>
      </c>
      <c r="AR108" s="3">
        <f t="shared" si="126"/>
        <v>0</v>
      </c>
      <c r="AS108" s="3">
        <f t="shared" si="127"/>
        <v>0</v>
      </c>
      <c r="AT108" s="3">
        <f t="shared" si="128"/>
        <v>17.853840000000002</v>
      </c>
      <c r="AU108" s="3">
        <f t="shared" si="129"/>
        <v>0</v>
      </c>
      <c r="AV108" s="3">
        <f t="shared" si="130"/>
        <v>494.18639999999999</v>
      </c>
      <c r="AW108" s="3">
        <f t="shared" si="131"/>
        <v>31.367520000000003</v>
      </c>
      <c r="AX108" s="3">
        <f t="shared" si="132"/>
        <v>8.2857600000000016</v>
      </c>
      <c r="AY108" s="3">
        <f t="shared" si="133"/>
        <v>104.89423769153207</v>
      </c>
      <c r="AZ108" s="3">
        <f t="shared" si="135"/>
        <v>1147.7163176915319</v>
      </c>
    </row>
    <row r="109" spans="1:53" ht="15.5" x14ac:dyDescent="0.35">
      <c r="A109" s="5" t="s">
        <v>170</v>
      </c>
      <c r="B109" t="s">
        <v>140</v>
      </c>
      <c r="C109">
        <v>25</v>
      </c>
      <c r="D109" s="16">
        <v>0.05</v>
      </c>
      <c r="E109" s="3">
        <f t="shared" si="134"/>
        <v>337.64472000000001</v>
      </c>
      <c r="F109" s="16">
        <v>0.05</v>
      </c>
      <c r="G109" s="3">
        <f t="shared" si="105"/>
        <v>153.48384000000001</v>
      </c>
      <c r="H109" s="16">
        <v>0.1</v>
      </c>
      <c r="I109" s="3">
        <f t="shared" si="106"/>
        <v>29.19744</v>
      </c>
      <c r="J109" s="16">
        <v>0.1</v>
      </c>
      <c r="K109" s="3">
        <f t="shared" si="107"/>
        <v>3.55104</v>
      </c>
      <c r="L109" s="16">
        <v>0.1</v>
      </c>
      <c r="M109" s="3">
        <f t="shared" si="108"/>
        <v>17.853840000000002</v>
      </c>
      <c r="N109" s="16">
        <v>0.15</v>
      </c>
      <c r="O109" s="3">
        <v>0</v>
      </c>
      <c r="P109" s="16">
        <v>0.1</v>
      </c>
      <c r="Q109" s="3">
        <f t="shared" si="110"/>
        <v>247.0932</v>
      </c>
      <c r="R109" s="16">
        <v>0.1</v>
      </c>
      <c r="S109" s="3">
        <f t="shared" si="111"/>
        <v>15.683760000000001</v>
      </c>
      <c r="T109" s="16">
        <v>0.1</v>
      </c>
      <c r="U109" s="3">
        <f t="shared" si="112"/>
        <v>4.1428800000000008</v>
      </c>
      <c r="V109" s="16">
        <v>0.1</v>
      </c>
      <c r="W109" s="3">
        <f t="shared" si="113"/>
        <v>52.447118845766035</v>
      </c>
      <c r="X109" s="3">
        <f t="shared" ref="X109:X111" si="136">+W109+U109+S109+Q109+O109+M109+K109+I109+G109+E109</f>
        <v>861.09783884576598</v>
      </c>
      <c r="AA109" s="5" t="s">
        <v>170</v>
      </c>
      <c r="AB109" s="16">
        <f t="shared" si="114"/>
        <v>0.05</v>
      </c>
      <c r="AC109" s="16">
        <f t="shared" si="115"/>
        <v>0.05</v>
      </c>
      <c r="AD109" s="16">
        <f t="shared" si="116"/>
        <v>0.1</v>
      </c>
      <c r="AE109" s="16">
        <f t="shared" si="117"/>
        <v>0.1</v>
      </c>
      <c r="AF109" s="16">
        <f t="shared" si="118"/>
        <v>0.1</v>
      </c>
      <c r="AG109" s="16">
        <f t="shared" si="119"/>
        <v>0.15</v>
      </c>
      <c r="AH109" s="16">
        <f t="shared" si="120"/>
        <v>0.1</v>
      </c>
      <c r="AI109" s="16">
        <f t="shared" si="121"/>
        <v>0.1</v>
      </c>
      <c r="AJ109" s="16">
        <f t="shared" si="122"/>
        <v>0.1</v>
      </c>
      <c r="AK109" s="16">
        <f t="shared" si="123"/>
        <v>0.1</v>
      </c>
      <c r="AO109" s="5" t="s">
        <v>170</v>
      </c>
      <c r="AP109" s="3">
        <f t="shared" si="124"/>
        <v>337.64472000000001</v>
      </c>
      <c r="AQ109" s="3">
        <f t="shared" si="125"/>
        <v>153.48384000000001</v>
      </c>
      <c r="AR109" s="3">
        <f t="shared" si="126"/>
        <v>29.19744</v>
      </c>
      <c r="AS109" s="3">
        <f t="shared" si="127"/>
        <v>3.55104</v>
      </c>
      <c r="AT109" s="3">
        <f t="shared" si="128"/>
        <v>17.853840000000002</v>
      </c>
      <c r="AU109" s="3">
        <f t="shared" si="129"/>
        <v>0</v>
      </c>
      <c r="AV109" s="3">
        <f t="shared" si="130"/>
        <v>247.0932</v>
      </c>
      <c r="AW109" s="3">
        <f t="shared" si="131"/>
        <v>15.683760000000001</v>
      </c>
      <c r="AX109" s="3">
        <f t="shared" si="132"/>
        <v>4.1428800000000008</v>
      </c>
      <c r="AY109" s="3">
        <f t="shared" si="133"/>
        <v>52.447118845766035</v>
      </c>
      <c r="AZ109" s="3">
        <f t="shared" si="135"/>
        <v>861.09783884576598</v>
      </c>
    </row>
    <row r="110" spans="1:53" ht="15.5" x14ac:dyDescent="0.35">
      <c r="A110" s="5" t="s">
        <v>158</v>
      </c>
      <c r="B110" t="s">
        <v>143</v>
      </c>
      <c r="C110">
        <v>25</v>
      </c>
      <c r="D110" s="16">
        <v>0.1</v>
      </c>
      <c r="E110" s="3">
        <f t="shared" si="134"/>
        <v>675.28944000000001</v>
      </c>
      <c r="F110" s="16">
        <v>0.05</v>
      </c>
      <c r="G110" s="3">
        <f t="shared" si="105"/>
        <v>153.48384000000001</v>
      </c>
      <c r="H110" s="16">
        <v>0.1</v>
      </c>
      <c r="I110" s="3">
        <f t="shared" si="106"/>
        <v>29.19744</v>
      </c>
      <c r="J110" s="16">
        <v>0.1</v>
      </c>
      <c r="K110" s="3">
        <f t="shared" si="107"/>
        <v>3.55104</v>
      </c>
      <c r="L110" s="16">
        <v>0.1</v>
      </c>
      <c r="M110" s="3">
        <f t="shared" si="108"/>
        <v>17.853840000000002</v>
      </c>
      <c r="N110" s="16">
        <v>0.1</v>
      </c>
      <c r="O110" s="3">
        <f t="shared" si="109"/>
        <v>513.9144</v>
      </c>
      <c r="P110" s="16">
        <v>0.1</v>
      </c>
      <c r="Q110" s="3">
        <f t="shared" si="110"/>
        <v>247.0932</v>
      </c>
      <c r="R110" s="16">
        <v>0.1</v>
      </c>
      <c r="S110" s="3">
        <f t="shared" si="111"/>
        <v>15.683760000000001</v>
      </c>
      <c r="T110" s="16">
        <v>0.1</v>
      </c>
      <c r="U110" s="3">
        <f t="shared" si="112"/>
        <v>4.1428800000000008</v>
      </c>
      <c r="V110" s="16">
        <v>0.1</v>
      </c>
      <c r="W110" s="3">
        <f t="shared" si="113"/>
        <v>52.447118845766035</v>
      </c>
      <c r="X110" s="3">
        <f t="shared" si="136"/>
        <v>1712.656958845766</v>
      </c>
      <c r="AA110" s="5" t="s">
        <v>158</v>
      </c>
      <c r="AB110" s="16">
        <f t="shared" si="114"/>
        <v>0.1</v>
      </c>
      <c r="AC110" s="16">
        <f t="shared" si="115"/>
        <v>0.05</v>
      </c>
      <c r="AD110" s="16">
        <f t="shared" si="116"/>
        <v>0.1</v>
      </c>
      <c r="AE110" s="16">
        <f t="shared" si="117"/>
        <v>0.1</v>
      </c>
      <c r="AF110" s="16">
        <f t="shared" si="118"/>
        <v>0.1</v>
      </c>
      <c r="AG110" s="16">
        <f t="shared" si="119"/>
        <v>0.1</v>
      </c>
      <c r="AH110" s="16">
        <f t="shared" si="120"/>
        <v>0.1</v>
      </c>
      <c r="AI110" s="16">
        <f t="shared" si="121"/>
        <v>0.1</v>
      </c>
      <c r="AJ110" s="16">
        <f t="shared" si="122"/>
        <v>0.1</v>
      </c>
      <c r="AK110" s="16">
        <f t="shared" si="123"/>
        <v>0.1</v>
      </c>
      <c r="AO110" s="5" t="s">
        <v>158</v>
      </c>
      <c r="AP110" s="3">
        <f t="shared" si="124"/>
        <v>675.28944000000001</v>
      </c>
      <c r="AQ110" s="3">
        <f t="shared" si="125"/>
        <v>153.48384000000001</v>
      </c>
      <c r="AR110" s="3">
        <f t="shared" si="126"/>
        <v>29.19744</v>
      </c>
      <c r="AS110" s="3">
        <f t="shared" si="127"/>
        <v>3.55104</v>
      </c>
      <c r="AT110" s="3">
        <f t="shared" si="128"/>
        <v>17.853840000000002</v>
      </c>
      <c r="AU110" s="3">
        <f t="shared" si="129"/>
        <v>513.9144</v>
      </c>
      <c r="AV110" s="3">
        <f t="shared" si="130"/>
        <v>247.0932</v>
      </c>
      <c r="AW110" s="3">
        <f t="shared" si="131"/>
        <v>15.683760000000001</v>
      </c>
      <c r="AX110" s="3">
        <f t="shared" si="132"/>
        <v>4.1428800000000008</v>
      </c>
      <c r="AY110" s="3">
        <f t="shared" si="133"/>
        <v>52.447118845766035</v>
      </c>
      <c r="AZ110" s="3">
        <f t="shared" si="135"/>
        <v>1712.656958845766</v>
      </c>
    </row>
    <row r="111" spans="1:53" ht="15.5" x14ac:dyDescent="0.35">
      <c r="A111" s="5" t="s">
        <v>159</v>
      </c>
      <c r="B111" t="s">
        <v>143</v>
      </c>
      <c r="C111">
        <v>25</v>
      </c>
      <c r="D111" s="16">
        <v>0</v>
      </c>
      <c r="E111" s="3">
        <f t="shared" si="134"/>
        <v>0</v>
      </c>
      <c r="F111" s="16">
        <v>0</v>
      </c>
      <c r="G111" s="3">
        <f t="shared" si="105"/>
        <v>0</v>
      </c>
      <c r="H111" s="16">
        <v>0</v>
      </c>
      <c r="I111" s="3">
        <f t="shared" si="106"/>
        <v>0</v>
      </c>
      <c r="J111" s="16">
        <v>0</v>
      </c>
      <c r="K111" s="3">
        <f t="shared" si="107"/>
        <v>0</v>
      </c>
      <c r="L111" s="16">
        <v>0</v>
      </c>
      <c r="M111" s="3">
        <f t="shared" si="108"/>
        <v>0</v>
      </c>
      <c r="N111" s="16">
        <v>0</v>
      </c>
      <c r="O111" s="3">
        <f t="shared" si="109"/>
        <v>0</v>
      </c>
      <c r="P111" s="16">
        <v>0</v>
      </c>
      <c r="Q111" s="3">
        <f t="shared" si="110"/>
        <v>0</v>
      </c>
      <c r="R111" s="16">
        <v>0</v>
      </c>
      <c r="S111" s="3">
        <f t="shared" si="111"/>
        <v>0</v>
      </c>
      <c r="T111" s="16">
        <v>0</v>
      </c>
      <c r="U111" s="3">
        <f t="shared" si="112"/>
        <v>0</v>
      </c>
      <c r="V111" s="16">
        <v>0</v>
      </c>
      <c r="W111" s="3">
        <f t="shared" si="113"/>
        <v>0</v>
      </c>
      <c r="X111" s="3">
        <f t="shared" si="136"/>
        <v>0</v>
      </c>
      <c r="AA111" s="5" t="s">
        <v>159</v>
      </c>
      <c r="AB111" s="16">
        <f t="shared" si="114"/>
        <v>0</v>
      </c>
      <c r="AC111" s="16">
        <f t="shared" si="115"/>
        <v>0</v>
      </c>
      <c r="AD111" s="16">
        <f t="shared" si="116"/>
        <v>0</v>
      </c>
      <c r="AE111" s="16">
        <f t="shared" si="117"/>
        <v>0</v>
      </c>
      <c r="AF111" s="16">
        <f t="shared" si="118"/>
        <v>0</v>
      </c>
      <c r="AG111" s="16">
        <f t="shared" si="119"/>
        <v>0</v>
      </c>
      <c r="AH111" s="16">
        <f t="shared" si="120"/>
        <v>0</v>
      </c>
      <c r="AI111" s="16">
        <f t="shared" si="121"/>
        <v>0</v>
      </c>
      <c r="AJ111" s="16">
        <f t="shared" si="122"/>
        <v>0</v>
      </c>
      <c r="AK111" s="16">
        <f t="shared" si="123"/>
        <v>0</v>
      </c>
      <c r="AO111" s="5" t="s">
        <v>159</v>
      </c>
      <c r="AP111" s="3">
        <f t="shared" si="124"/>
        <v>0</v>
      </c>
      <c r="AQ111" s="3">
        <f t="shared" si="125"/>
        <v>0</v>
      </c>
      <c r="AR111" s="3">
        <f t="shared" si="126"/>
        <v>0</v>
      </c>
      <c r="AS111" s="3">
        <f t="shared" si="127"/>
        <v>0</v>
      </c>
      <c r="AT111" s="3">
        <f t="shared" si="128"/>
        <v>0</v>
      </c>
      <c r="AU111" s="3">
        <f t="shared" si="129"/>
        <v>0</v>
      </c>
      <c r="AV111" s="3">
        <f t="shared" si="130"/>
        <v>0</v>
      </c>
      <c r="AW111" s="3">
        <f t="shared" si="131"/>
        <v>0</v>
      </c>
      <c r="AX111" s="3">
        <f t="shared" si="132"/>
        <v>0</v>
      </c>
      <c r="AY111" s="3">
        <f t="shared" si="133"/>
        <v>0</v>
      </c>
      <c r="AZ111" s="3">
        <f t="shared" si="135"/>
        <v>0</v>
      </c>
    </row>
    <row r="112" spans="1:53" ht="15.5" x14ac:dyDescent="0.35">
      <c r="A112" s="5" t="s">
        <v>148</v>
      </c>
      <c r="B112" t="s">
        <v>146</v>
      </c>
      <c r="C112">
        <v>35</v>
      </c>
      <c r="D112" s="16">
        <v>0</v>
      </c>
      <c r="E112" s="3">
        <f t="shared" si="134"/>
        <v>0</v>
      </c>
      <c r="F112" s="16">
        <v>0</v>
      </c>
      <c r="G112" s="3">
        <f t="shared" si="105"/>
        <v>0</v>
      </c>
      <c r="H112" s="16">
        <v>0.3</v>
      </c>
      <c r="I112" s="3">
        <f t="shared" si="106"/>
        <v>87.592320000000001</v>
      </c>
      <c r="J112" s="16">
        <v>0.3</v>
      </c>
      <c r="K112" s="3">
        <f t="shared" si="107"/>
        <v>10.653119999999999</v>
      </c>
      <c r="L112" s="16">
        <v>0</v>
      </c>
      <c r="M112" s="3">
        <f t="shared" si="108"/>
        <v>0</v>
      </c>
      <c r="N112" s="16">
        <v>0.1</v>
      </c>
      <c r="O112" s="3">
        <f t="shared" si="109"/>
        <v>513.9144</v>
      </c>
      <c r="P112" s="16">
        <v>0</v>
      </c>
      <c r="Q112" s="3">
        <f t="shared" si="110"/>
        <v>0</v>
      </c>
      <c r="R112" s="16">
        <v>0</v>
      </c>
      <c r="S112" s="3">
        <f t="shared" si="111"/>
        <v>0</v>
      </c>
      <c r="T112" s="16">
        <v>0</v>
      </c>
      <c r="U112" s="3">
        <f t="shared" si="112"/>
        <v>0</v>
      </c>
      <c r="V112" s="16">
        <v>0</v>
      </c>
      <c r="W112" s="3">
        <f t="shared" si="113"/>
        <v>0</v>
      </c>
      <c r="X112" s="3">
        <f>+W112+U112+S112+Q112+O112+M112+K112+I112+G112+E112</f>
        <v>612.15983999999992</v>
      </c>
      <c r="AA112" s="5" t="s">
        <v>148</v>
      </c>
      <c r="AB112" s="16">
        <f t="shared" si="114"/>
        <v>0</v>
      </c>
      <c r="AC112" s="16">
        <f t="shared" si="115"/>
        <v>0</v>
      </c>
      <c r="AD112" s="16">
        <f t="shared" si="116"/>
        <v>0.3</v>
      </c>
      <c r="AE112" s="16">
        <f>+H112</f>
        <v>0.3</v>
      </c>
      <c r="AF112" s="16">
        <f t="shared" si="118"/>
        <v>0</v>
      </c>
      <c r="AG112" s="16">
        <f t="shared" si="119"/>
        <v>0.1</v>
      </c>
      <c r="AH112" s="16">
        <f t="shared" si="120"/>
        <v>0</v>
      </c>
      <c r="AI112" s="16">
        <f t="shared" si="121"/>
        <v>0</v>
      </c>
      <c r="AJ112" s="16">
        <f t="shared" si="122"/>
        <v>0</v>
      </c>
      <c r="AK112" s="16">
        <f t="shared" si="123"/>
        <v>0</v>
      </c>
      <c r="AO112" s="5" t="s">
        <v>148</v>
      </c>
      <c r="AP112" s="3">
        <f t="shared" si="124"/>
        <v>0</v>
      </c>
      <c r="AQ112" s="3">
        <f t="shared" si="125"/>
        <v>0</v>
      </c>
      <c r="AR112" s="3">
        <f t="shared" si="126"/>
        <v>87.592320000000001</v>
      </c>
      <c r="AS112" s="3">
        <f t="shared" si="127"/>
        <v>10.653119999999999</v>
      </c>
      <c r="AT112" s="3">
        <f t="shared" si="128"/>
        <v>0</v>
      </c>
      <c r="AU112" s="3">
        <f t="shared" si="129"/>
        <v>513.9144</v>
      </c>
      <c r="AV112" s="3">
        <f t="shared" si="130"/>
        <v>0</v>
      </c>
      <c r="AW112" s="3">
        <f t="shared" si="131"/>
        <v>0</v>
      </c>
      <c r="AX112" s="3">
        <f t="shared" si="132"/>
        <v>0</v>
      </c>
      <c r="AY112" s="3">
        <f t="shared" si="133"/>
        <v>0</v>
      </c>
      <c r="AZ112" s="3">
        <f>SUM(AP112:AY112)</f>
        <v>612.15984000000003</v>
      </c>
    </row>
    <row r="113" spans="1:52" ht="15.5" x14ac:dyDescent="0.35">
      <c r="A113" s="5" t="s">
        <v>149</v>
      </c>
      <c r="B113" t="s">
        <v>143</v>
      </c>
      <c r="C113">
        <v>25</v>
      </c>
      <c r="D113" s="16">
        <v>0.55000000000000004</v>
      </c>
      <c r="E113" s="3">
        <f t="shared" si="134"/>
        <v>3714.0919200000003</v>
      </c>
      <c r="F113" s="16">
        <v>0.6</v>
      </c>
      <c r="G113" s="3">
        <f t="shared" si="105"/>
        <v>1841.8060800000001</v>
      </c>
      <c r="H113" s="16">
        <v>0.3</v>
      </c>
      <c r="I113" s="3">
        <f t="shared" si="106"/>
        <v>87.592320000000001</v>
      </c>
      <c r="J113" s="16">
        <v>0.3</v>
      </c>
      <c r="K113" s="3">
        <f t="shared" si="107"/>
        <v>10.653119999999999</v>
      </c>
      <c r="L113" s="16">
        <v>0.4</v>
      </c>
      <c r="M113" s="3">
        <f t="shared" si="108"/>
        <v>71.415360000000007</v>
      </c>
      <c r="N113" s="16">
        <v>0.55000000000000004</v>
      </c>
      <c r="O113" s="3">
        <f t="shared" si="109"/>
        <v>2826.5292000000004</v>
      </c>
      <c r="P113" s="16">
        <v>0.5</v>
      </c>
      <c r="Q113" s="3">
        <f t="shared" si="110"/>
        <v>1235.4659999999999</v>
      </c>
      <c r="R113" s="16">
        <v>0.5</v>
      </c>
      <c r="S113" s="3">
        <f t="shared" si="111"/>
        <v>78.418800000000005</v>
      </c>
      <c r="T113" s="16">
        <v>0.6</v>
      </c>
      <c r="U113" s="3">
        <f t="shared" si="112"/>
        <v>24.857279999999999</v>
      </c>
      <c r="V113" s="16">
        <v>0.6</v>
      </c>
      <c r="W113" s="3">
        <f t="shared" si="113"/>
        <v>314.68271307459617</v>
      </c>
      <c r="X113" s="3">
        <f>+W113+U113+S113+Q113+O113+M113+K113+I113+G113+E113</f>
        <v>10205.512793074597</v>
      </c>
      <c r="AA113" s="5" t="s">
        <v>149</v>
      </c>
      <c r="AB113" s="16">
        <f t="shared" si="114"/>
        <v>0.55000000000000004</v>
      </c>
      <c r="AC113" s="16">
        <f t="shared" si="115"/>
        <v>0.6</v>
      </c>
      <c r="AD113" s="16">
        <f t="shared" si="116"/>
        <v>0.3</v>
      </c>
      <c r="AE113" s="16">
        <f>+H113</f>
        <v>0.3</v>
      </c>
      <c r="AF113" s="16">
        <f t="shared" si="118"/>
        <v>0.4</v>
      </c>
      <c r="AG113" s="16">
        <f t="shared" si="119"/>
        <v>0.55000000000000004</v>
      </c>
      <c r="AH113" s="16">
        <f t="shared" si="120"/>
        <v>0.5</v>
      </c>
      <c r="AI113" s="16">
        <f t="shared" si="121"/>
        <v>0.5</v>
      </c>
      <c r="AJ113" s="16">
        <f t="shared" si="122"/>
        <v>0.6</v>
      </c>
      <c r="AK113" s="16">
        <f t="shared" si="123"/>
        <v>0.6</v>
      </c>
      <c r="AO113" s="5" t="s">
        <v>149</v>
      </c>
      <c r="AP113" s="3">
        <f t="shared" si="124"/>
        <v>3714.0919200000003</v>
      </c>
      <c r="AQ113" s="3">
        <f t="shared" si="125"/>
        <v>1841.8060800000001</v>
      </c>
      <c r="AR113" s="3">
        <f t="shared" si="126"/>
        <v>87.592320000000001</v>
      </c>
      <c r="AS113" s="3">
        <f t="shared" si="127"/>
        <v>10.653119999999999</v>
      </c>
      <c r="AT113" s="3">
        <f t="shared" si="128"/>
        <v>71.415360000000007</v>
      </c>
      <c r="AU113" s="3">
        <f t="shared" si="129"/>
        <v>2826.5292000000004</v>
      </c>
      <c r="AV113" s="3">
        <f t="shared" si="130"/>
        <v>1235.4659999999999</v>
      </c>
      <c r="AW113" s="3">
        <f t="shared" si="131"/>
        <v>78.418800000000005</v>
      </c>
      <c r="AX113" s="3">
        <f t="shared" si="132"/>
        <v>24.857279999999999</v>
      </c>
      <c r="AY113" s="3">
        <f t="shared" si="133"/>
        <v>314.68271307459617</v>
      </c>
      <c r="AZ113" s="3">
        <f t="shared" si="135"/>
        <v>10205.512793074597</v>
      </c>
    </row>
    <row r="114" spans="1:52" ht="15.5" x14ac:dyDescent="0.35">
      <c r="A114" s="5" t="s">
        <v>10</v>
      </c>
      <c r="D114" s="16">
        <f t="shared" ref="D114:W114" si="137">SUM(D106:D113)</f>
        <v>1</v>
      </c>
      <c r="E114" s="30">
        <f t="shared" si="137"/>
        <v>6752.8944000000001</v>
      </c>
      <c r="F114" s="16">
        <f t="shared" si="137"/>
        <v>1</v>
      </c>
      <c r="G114" s="30">
        <f t="shared" si="137"/>
        <v>3069.6768000000002</v>
      </c>
      <c r="H114" s="16">
        <f t="shared" si="137"/>
        <v>1</v>
      </c>
      <c r="I114" s="30">
        <f t="shared" si="137"/>
        <v>291.9744</v>
      </c>
      <c r="J114" s="16">
        <f t="shared" si="137"/>
        <v>1</v>
      </c>
      <c r="K114" s="30">
        <f t="shared" si="137"/>
        <v>35.510399999999997</v>
      </c>
      <c r="L114" s="16">
        <f t="shared" si="137"/>
        <v>1</v>
      </c>
      <c r="M114" s="30">
        <f t="shared" si="137"/>
        <v>178.53840000000002</v>
      </c>
      <c r="N114" s="16">
        <f t="shared" si="137"/>
        <v>1</v>
      </c>
      <c r="O114" s="30">
        <f t="shared" si="137"/>
        <v>4368.2723999999998</v>
      </c>
      <c r="P114" s="16">
        <f t="shared" si="137"/>
        <v>1</v>
      </c>
      <c r="Q114" s="30">
        <f t="shared" si="137"/>
        <v>2470.9319999999998</v>
      </c>
      <c r="R114" s="16">
        <f t="shared" si="137"/>
        <v>1</v>
      </c>
      <c r="S114" s="30">
        <f t="shared" si="137"/>
        <v>156.83760000000001</v>
      </c>
      <c r="T114" s="16">
        <f t="shared" si="137"/>
        <v>1</v>
      </c>
      <c r="U114" s="30">
        <f t="shared" si="137"/>
        <v>41.428800000000003</v>
      </c>
      <c r="V114" s="16">
        <f t="shared" si="137"/>
        <v>1</v>
      </c>
      <c r="W114" s="30">
        <f t="shared" si="137"/>
        <v>524.47118845766033</v>
      </c>
      <c r="X114" s="3">
        <f>SUM(X106:X113)</f>
        <v>17890.536388457662</v>
      </c>
      <c r="Y114" s="3">
        <f>+X103+X114</f>
        <v>18147.830740285546</v>
      </c>
      <c r="Z114" s="3">
        <f>+E114+G114+I114+K114+M114+O114+Q114+S114+U114+W114</f>
        <v>17890.536388457658</v>
      </c>
      <c r="AO114" s="5" t="s">
        <v>10</v>
      </c>
      <c r="AP114" s="3">
        <f>SUM(AP106:AP113)</f>
        <v>6752.8944000000001</v>
      </c>
      <c r="AQ114" s="3">
        <f t="shared" ref="AQ114:AY114" si="138">SUM(AQ106:AQ113)</f>
        <v>3069.6768000000002</v>
      </c>
      <c r="AR114" s="3">
        <f t="shared" si="138"/>
        <v>291.9744</v>
      </c>
      <c r="AS114" s="3">
        <f t="shared" si="138"/>
        <v>35.510399999999997</v>
      </c>
      <c r="AT114" s="3">
        <f t="shared" si="138"/>
        <v>178.53840000000002</v>
      </c>
      <c r="AU114" s="3">
        <f t="shared" si="138"/>
        <v>4368.2723999999998</v>
      </c>
      <c r="AV114" s="3">
        <f t="shared" si="138"/>
        <v>2470.9319999999998</v>
      </c>
      <c r="AW114" s="3">
        <f t="shared" si="138"/>
        <v>156.83760000000001</v>
      </c>
      <c r="AX114" s="3">
        <f t="shared" si="138"/>
        <v>41.428800000000003</v>
      </c>
      <c r="AY114" s="3">
        <f t="shared" si="138"/>
        <v>524.47118845766033</v>
      </c>
      <c r="AZ114" s="3">
        <f>SUM(AZ106:AZ113)</f>
        <v>17890.536388457662</v>
      </c>
    </row>
    <row r="115" spans="1:52" ht="15.5" x14ac:dyDescent="0.35">
      <c r="A115" s="4" t="s">
        <v>191</v>
      </c>
      <c r="D115" s="16"/>
      <c r="E115" s="30"/>
      <c r="F115" s="16"/>
      <c r="G115" s="30"/>
      <c r="H115" s="16"/>
      <c r="I115" s="30"/>
      <c r="J115" s="16"/>
      <c r="K115" s="30"/>
      <c r="L115" s="16"/>
      <c r="M115" s="30"/>
      <c r="N115" s="16"/>
      <c r="O115" s="30"/>
      <c r="P115" s="16"/>
      <c r="Q115" s="30"/>
      <c r="R115" s="16"/>
      <c r="S115" s="30"/>
      <c r="T115" s="16"/>
      <c r="U115" s="30"/>
      <c r="V115" s="16"/>
      <c r="W115" s="30"/>
      <c r="X115" s="3"/>
      <c r="Y115" s="3"/>
    </row>
    <row r="116" spans="1:52" ht="15.5" x14ac:dyDescent="0.35">
      <c r="A116" s="4" t="s">
        <v>184</v>
      </c>
      <c r="D116" s="16"/>
      <c r="E116" s="30"/>
      <c r="F116" s="16"/>
      <c r="G116" s="30"/>
      <c r="H116" s="16"/>
      <c r="I116" s="30"/>
      <c r="J116" s="16"/>
      <c r="K116" s="30"/>
      <c r="L116" s="16"/>
      <c r="M116" s="30"/>
      <c r="N116" s="16"/>
      <c r="O116" s="30"/>
      <c r="P116" s="16"/>
      <c r="Q116" s="30"/>
      <c r="R116" s="16"/>
      <c r="S116" s="30"/>
      <c r="T116" s="16"/>
      <c r="U116" s="30"/>
      <c r="V116" s="16"/>
      <c r="W116" s="30"/>
      <c r="X116" s="3"/>
      <c r="Y116" s="3"/>
    </row>
    <row r="117" spans="1:52" ht="15.5" x14ac:dyDescent="0.35">
      <c r="A117" s="5" t="s">
        <v>152</v>
      </c>
      <c r="C117">
        <v>16</v>
      </c>
      <c r="D117" s="16">
        <v>0.2</v>
      </c>
      <c r="E117" s="3">
        <f>+D117*E$63</f>
        <v>23.26688</v>
      </c>
      <c r="F117" s="16">
        <v>0.2</v>
      </c>
      <c r="G117" s="3">
        <f>+F117*G$63</f>
        <v>12.346080000000001</v>
      </c>
      <c r="H117" s="16">
        <v>0.2</v>
      </c>
      <c r="I117" s="3">
        <f>+H117*I$63</f>
        <v>1.5150399999999999</v>
      </c>
      <c r="J117" s="16">
        <v>0.2</v>
      </c>
      <c r="K117" s="3">
        <f>+J117*K$63</f>
        <v>0.17136000000000001</v>
      </c>
      <c r="L117" s="16">
        <v>0.2</v>
      </c>
      <c r="M117" s="3">
        <f>+L117*M$63</f>
        <v>0.55759999999999998</v>
      </c>
      <c r="N117" s="16">
        <v>0.2</v>
      </c>
      <c r="O117" s="3">
        <f>+N117*O$63</f>
        <v>24.414720000000003</v>
      </c>
      <c r="P117" s="16">
        <v>0.2</v>
      </c>
      <c r="Q117" s="3">
        <f>+P117*Q$63</f>
        <v>9.0331200000000003</v>
      </c>
      <c r="R117" s="16">
        <v>0.8</v>
      </c>
      <c r="S117" s="3">
        <f>+R117*S$63</f>
        <v>2.5241600000000002</v>
      </c>
      <c r="T117" s="16">
        <v>0.2</v>
      </c>
      <c r="U117" s="3">
        <f>+T117*U$63</f>
        <v>0.11967999999999999</v>
      </c>
      <c r="V117" s="16">
        <v>0.2</v>
      </c>
      <c r="W117" s="3">
        <f>+V117*W$63</f>
        <v>1.6852278375615244</v>
      </c>
      <c r="X117" s="3">
        <f>+W117+U117+S117+Q117+O117+M117+K117+I117+G117+E117</f>
        <v>75.633867837561525</v>
      </c>
      <c r="Y117" s="3"/>
    </row>
    <row r="118" spans="1:52" ht="15.5" x14ac:dyDescent="0.35">
      <c r="A118" s="5" t="s">
        <v>153</v>
      </c>
      <c r="C118">
        <v>18</v>
      </c>
      <c r="D118" s="16">
        <v>0.8</v>
      </c>
      <c r="E118" s="30">
        <f>+D118*E$63</f>
        <v>93.067520000000002</v>
      </c>
      <c r="F118" s="16">
        <v>0.8</v>
      </c>
      <c r="G118" s="30">
        <f>+F118*G$63</f>
        <v>49.384320000000002</v>
      </c>
      <c r="H118" s="16">
        <v>0.8</v>
      </c>
      <c r="I118" s="30">
        <f>+H118*I$63</f>
        <v>6.0601599999999998</v>
      </c>
      <c r="J118" s="16">
        <v>0.8</v>
      </c>
      <c r="K118" s="30">
        <f>+J118*K$63</f>
        <v>0.68544000000000005</v>
      </c>
      <c r="L118" s="16">
        <v>0.8</v>
      </c>
      <c r="M118" s="30">
        <f>+L118*M$63</f>
        <v>2.2303999999999999</v>
      </c>
      <c r="N118" s="16">
        <v>0.8</v>
      </c>
      <c r="O118" s="30">
        <f>+N118*O$63</f>
        <v>97.658880000000011</v>
      </c>
      <c r="P118" s="16">
        <v>0.8</v>
      </c>
      <c r="Q118" s="30">
        <f>+P118*Q$63</f>
        <v>36.132480000000001</v>
      </c>
      <c r="R118" s="16">
        <v>0.2</v>
      </c>
      <c r="S118" s="30">
        <f>+R118*S$63</f>
        <v>0.63104000000000005</v>
      </c>
      <c r="T118" s="16">
        <v>0.8</v>
      </c>
      <c r="U118" s="30">
        <f>+T118*U$63</f>
        <v>0.47871999999999998</v>
      </c>
      <c r="V118" s="16">
        <v>0.8</v>
      </c>
      <c r="W118" s="30">
        <f>+V118*W$63</f>
        <v>6.7409113502460976</v>
      </c>
      <c r="X118" s="3">
        <f>+W118+U118+S118+Q118+O118+M118+K118+I118+G118+E118</f>
        <v>293.0698713502461</v>
      </c>
      <c r="Y118" s="3"/>
    </row>
    <row r="119" spans="1:52" ht="15.5" x14ac:dyDescent="0.35">
      <c r="A119" s="5" t="s">
        <v>10</v>
      </c>
      <c r="D119" s="16">
        <f t="shared" ref="D119:V119" si="139">SUM(D117:D118)</f>
        <v>1</v>
      </c>
      <c r="E119" s="30">
        <f>SUM(E117:E118)</f>
        <v>116.3344</v>
      </c>
      <c r="F119" s="16">
        <f t="shared" si="139"/>
        <v>1</v>
      </c>
      <c r="G119" s="30">
        <f>SUM(G117:G118)</f>
        <v>61.730400000000003</v>
      </c>
      <c r="H119" s="16">
        <f t="shared" si="139"/>
        <v>1</v>
      </c>
      <c r="I119" s="30">
        <f>SUM(I117:I118)</f>
        <v>7.5751999999999997</v>
      </c>
      <c r="J119" s="16">
        <f t="shared" si="139"/>
        <v>1</v>
      </c>
      <c r="K119" s="30">
        <f>SUM(K117:K118)</f>
        <v>0.85680000000000001</v>
      </c>
      <c r="L119" s="16">
        <f t="shared" si="139"/>
        <v>1</v>
      </c>
      <c r="M119" s="30">
        <f>SUM(M117:M118)</f>
        <v>2.7879999999999998</v>
      </c>
      <c r="N119" s="16">
        <f t="shared" si="139"/>
        <v>1</v>
      </c>
      <c r="O119" s="30">
        <f>SUM(O117:O118)</f>
        <v>122.07360000000001</v>
      </c>
      <c r="P119" s="16">
        <f t="shared" si="139"/>
        <v>1</v>
      </c>
      <c r="Q119" s="30">
        <f>SUM(Q117:Q118)</f>
        <v>45.165599999999998</v>
      </c>
      <c r="R119" s="16">
        <f t="shared" si="139"/>
        <v>1</v>
      </c>
      <c r="S119" s="30">
        <f>SUM(S117:S118)</f>
        <v>3.1552000000000002</v>
      </c>
      <c r="T119" s="16">
        <f t="shared" si="139"/>
        <v>1</v>
      </c>
      <c r="U119" s="30">
        <f>SUM(U117:U118)</f>
        <v>0.59839999999999993</v>
      </c>
      <c r="V119" s="16">
        <f t="shared" si="139"/>
        <v>1</v>
      </c>
      <c r="W119" s="30">
        <f>SUM(W117:W118)</f>
        <v>8.4261391878076211</v>
      </c>
      <c r="X119" s="3">
        <f t="shared" ref="X119" si="140">SUM(X117:X118)</f>
        <v>368.70373918780763</v>
      </c>
      <c r="Y119" s="3"/>
    </row>
    <row r="120" spans="1:52" ht="15.5" x14ac:dyDescent="0.35">
      <c r="A120" s="4" t="s">
        <v>172</v>
      </c>
      <c r="D120" s="16"/>
      <c r="E120" s="30"/>
      <c r="F120" s="16"/>
      <c r="G120" s="30"/>
      <c r="H120" s="16"/>
      <c r="I120" s="30"/>
      <c r="J120" s="16"/>
      <c r="K120" s="30"/>
      <c r="L120" s="16"/>
      <c r="M120" s="30"/>
      <c r="N120" s="16"/>
      <c r="O120" s="30"/>
      <c r="P120" s="16"/>
      <c r="Q120" s="30"/>
      <c r="R120" s="16"/>
      <c r="S120" s="30"/>
      <c r="T120" s="16"/>
      <c r="U120" s="30"/>
      <c r="V120" s="16"/>
      <c r="W120" s="30"/>
      <c r="X120" s="3"/>
      <c r="Y120" s="3"/>
      <c r="AA120" s="4" t="s">
        <v>185</v>
      </c>
      <c r="AB120" s="4" t="s">
        <v>0</v>
      </c>
      <c r="AC120" s="4" t="s">
        <v>1</v>
      </c>
      <c r="AD120" s="4" t="s">
        <v>2</v>
      </c>
      <c r="AE120" s="4" t="s">
        <v>3</v>
      </c>
      <c r="AF120" s="4" t="s">
        <v>4</v>
      </c>
      <c r="AG120" s="4" t="s">
        <v>5</v>
      </c>
      <c r="AH120" s="4" t="s">
        <v>6</v>
      </c>
      <c r="AI120" s="4" t="s">
        <v>7</v>
      </c>
      <c r="AJ120" s="4" t="s">
        <v>8</v>
      </c>
      <c r="AK120" s="4" t="s">
        <v>9</v>
      </c>
      <c r="AL120" s="4" t="s">
        <v>10</v>
      </c>
      <c r="AO120" s="4" t="s">
        <v>185</v>
      </c>
      <c r="AP120" s="4" t="s">
        <v>0</v>
      </c>
      <c r="AQ120" s="4" t="s">
        <v>1</v>
      </c>
      <c r="AR120" s="4" t="s">
        <v>2</v>
      </c>
      <c r="AS120" s="4" t="s">
        <v>3</v>
      </c>
      <c r="AT120" s="4" t="s">
        <v>4</v>
      </c>
      <c r="AU120" s="4" t="s">
        <v>5</v>
      </c>
      <c r="AV120" s="4" t="s">
        <v>6</v>
      </c>
      <c r="AW120" s="4" t="s">
        <v>7</v>
      </c>
      <c r="AX120" s="4" t="s">
        <v>8</v>
      </c>
      <c r="AY120" s="4" t="s">
        <v>9</v>
      </c>
      <c r="AZ120" s="4" t="s">
        <v>10</v>
      </c>
    </row>
    <row r="121" spans="1:52" ht="15.5" x14ac:dyDescent="0.35">
      <c r="A121" s="5" t="s">
        <v>156</v>
      </c>
      <c r="B121" t="s">
        <v>143</v>
      </c>
      <c r="C121">
        <v>25</v>
      </c>
      <c r="D121" s="16">
        <v>0.1</v>
      </c>
      <c r="E121" s="3">
        <f t="shared" ref="E121:E127" si="141">+D121*(E$39-E$118)</f>
        <v>846.09324800000002</v>
      </c>
      <c r="F121" s="16">
        <v>0.1</v>
      </c>
      <c r="G121" s="3">
        <f t="shared" ref="G121:G127" si="142">+F121*(G$39-G$118)</f>
        <v>448.961568</v>
      </c>
      <c r="H121" s="16">
        <v>0</v>
      </c>
      <c r="I121" s="3">
        <f>+H121*(I$39-I$118)</f>
        <v>0</v>
      </c>
      <c r="J121" s="16">
        <v>0</v>
      </c>
      <c r="K121" s="3">
        <f>+J121*(K$39-K$118)</f>
        <v>0</v>
      </c>
      <c r="L121" s="16">
        <v>0.1</v>
      </c>
      <c r="M121" s="3">
        <f>+L121*(M$39-M$118)</f>
        <v>20.276960000000003</v>
      </c>
      <c r="N121" s="16">
        <v>0</v>
      </c>
      <c r="O121" s="3">
        <f>+N121*(O$39-O$118)</f>
        <v>0</v>
      </c>
      <c r="P121" s="16">
        <v>0</v>
      </c>
      <c r="Q121" s="3">
        <f>+P121*(Q$39-Q$118)</f>
        <v>0</v>
      </c>
      <c r="R121" s="16">
        <v>0</v>
      </c>
      <c r="S121" s="3">
        <f>+R121*(S$39-S$118)</f>
        <v>0</v>
      </c>
      <c r="T121" s="16">
        <v>0</v>
      </c>
      <c r="U121" s="3">
        <f>+T121*(U$39-U$118)</f>
        <v>0</v>
      </c>
      <c r="V121" s="16">
        <v>0</v>
      </c>
      <c r="W121" s="3">
        <f>+V121*(W$39-W$118)</f>
        <v>0</v>
      </c>
      <c r="X121" s="3">
        <f>+W121+U121+S121+Q121+O121+M121+K121+I121+G121+E121</f>
        <v>1315.331776</v>
      </c>
      <c r="Y121" s="3"/>
      <c r="AA121" s="5" t="s">
        <v>156</v>
      </c>
      <c r="AB121" s="16">
        <f t="shared" ref="AB121:AB126" si="143">+D121</f>
        <v>0.1</v>
      </c>
      <c r="AC121" s="16">
        <f t="shared" ref="AC121:AC126" si="144">+F121</f>
        <v>0.1</v>
      </c>
      <c r="AD121" s="16">
        <f t="shared" ref="AD121:AD126" si="145">+H121</f>
        <v>0</v>
      </c>
      <c r="AE121" s="16">
        <f t="shared" ref="AE121:AE126" si="146">+J121</f>
        <v>0</v>
      </c>
      <c r="AF121" s="16">
        <f t="shared" ref="AF121:AF126" si="147">+L121</f>
        <v>0.1</v>
      </c>
      <c r="AG121" s="16">
        <f t="shared" ref="AG121:AG126" si="148">+N121</f>
        <v>0</v>
      </c>
      <c r="AH121" s="16">
        <f t="shared" ref="AH121:AH126" si="149">+P121</f>
        <v>0</v>
      </c>
      <c r="AI121" s="16">
        <f t="shared" ref="AI121:AI126" si="150">+R121</f>
        <v>0</v>
      </c>
      <c r="AJ121" s="16">
        <f t="shared" ref="AJ121:AJ126" si="151">+T121</f>
        <v>0</v>
      </c>
      <c r="AK121" s="16">
        <f t="shared" ref="AK121:AK126" si="152">+V121</f>
        <v>0</v>
      </c>
      <c r="AO121" s="5" t="s">
        <v>156</v>
      </c>
      <c r="AP121" s="3">
        <f t="shared" ref="AP121:AP126" si="153">+E121</f>
        <v>846.09324800000002</v>
      </c>
      <c r="AQ121" s="3">
        <f t="shared" ref="AQ121:AQ126" si="154">+G121</f>
        <v>448.961568</v>
      </c>
      <c r="AR121" s="3">
        <f t="shared" ref="AR121:AR126" si="155">+I121</f>
        <v>0</v>
      </c>
      <c r="AS121" s="3">
        <f t="shared" ref="AS121:AS126" si="156">+K121</f>
        <v>0</v>
      </c>
      <c r="AT121" s="3">
        <f t="shared" ref="AT121:AT126" si="157">+M121</f>
        <v>20.276960000000003</v>
      </c>
      <c r="AU121" s="3">
        <f t="shared" ref="AU121:AU126" si="158">+O121</f>
        <v>0</v>
      </c>
      <c r="AV121" s="3">
        <f t="shared" ref="AV121:AV126" si="159">+Q121</f>
        <v>0</v>
      </c>
      <c r="AW121" s="3">
        <f t="shared" ref="AW121:AW126" si="160">+S121</f>
        <v>0</v>
      </c>
      <c r="AX121" s="3">
        <f t="shared" ref="AX121:AX126" si="161">+U121</f>
        <v>0</v>
      </c>
      <c r="AY121" s="3">
        <f t="shared" ref="AY121:AY126" si="162">+W121</f>
        <v>0</v>
      </c>
      <c r="AZ121" s="3">
        <f>SUM(AP121:AY121)</f>
        <v>1315.331776</v>
      </c>
    </row>
    <row r="122" spans="1:52" ht="15.5" x14ac:dyDescent="0.35">
      <c r="A122" s="5" t="s">
        <v>170</v>
      </c>
      <c r="B122" t="s">
        <v>140</v>
      </c>
      <c r="C122">
        <v>25</v>
      </c>
      <c r="D122" s="16">
        <v>0.05</v>
      </c>
      <c r="E122" s="3">
        <f t="shared" si="141"/>
        <v>423.04662400000001</v>
      </c>
      <c r="F122" s="16">
        <v>0.05</v>
      </c>
      <c r="G122" s="3">
        <f t="shared" si="142"/>
        <v>224.480784</v>
      </c>
      <c r="H122" s="16">
        <v>0.05</v>
      </c>
      <c r="I122" s="3">
        <f t="shared" ref="I122:I127" si="163">+H122*(I$39-I$118)</f>
        <v>27.546992000000003</v>
      </c>
      <c r="J122" s="16">
        <v>0.05</v>
      </c>
      <c r="K122" s="3">
        <f t="shared" ref="K122:K127" si="164">+J122*(K$39-K$118)</f>
        <v>3.1157280000000003</v>
      </c>
      <c r="L122" s="16">
        <v>0.05</v>
      </c>
      <c r="M122" s="3">
        <f t="shared" ref="M122:M127" si="165">+L122*(M$39-M$118)</f>
        <v>10.138480000000001</v>
      </c>
      <c r="N122" s="16">
        <v>0.05</v>
      </c>
      <c r="O122" s="3">
        <f t="shared" ref="O122:O127" si="166">+N122*(O$39-O$118)</f>
        <v>443.917056</v>
      </c>
      <c r="P122" s="16">
        <v>0.1</v>
      </c>
      <c r="Q122" s="3">
        <f t="shared" ref="Q122:Q127" si="167">+P122*(Q$39-Q$118)</f>
        <v>328.48675200000002</v>
      </c>
      <c r="R122" s="16">
        <v>0.1</v>
      </c>
      <c r="S122" s="3">
        <f t="shared" ref="S122:S127" si="168">+R122*(S$39-S$118)</f>
        <v>23.136896</v>
      </c>
      <c r="T122" s="16">
        <v>0.2</v>
      </c>
      <c r="U122" s="3">
        <f t="shared" ref="U122:U127" si="169">+T122*(U$39-U$118)</f>
        <v>8.7042559999999991</v>
      </c>
      <c r="V122" s="16">
        <v>0.1</v>
      </c>
      <c r="W122" s="3">
        <f t="shared" ref="W122:W127" si="170">+V122*(W$39-W$118)</f>
        <v>61.282814657678493</v>
      </c>
      <c r="X122" s="3">
        <f t="shared" ref="X122:X126" si="171">+W122+U122+S122+Q122+O122+M122+K122+I122+G122+E122</f>
        <v>1553.8563826576785</v>
      </c>
      <c r="Y122" s="3"/>
      <c r="AA122" s="5" t="s">
        <v>170</v>
      </c>
      <c r="AB122" s="16">
        <f t="shared" si="143"/>
        <v>0.05</v>
      </c>
      <c r="AC122" s="16">
        <f t="shared" si="144"/>
        <v>0.05</v>
      </c>
      <c r="AD122" s="16">
        <f t="shared" si="145"/>
        <v>0.05</v>
      </c>
      <c r="AE122" s="16">
        <f t="shared" si="146"/>
        <v>0.05</v>
      </c>
      <c r="AF122" s="16">
        <f t="shared" si="147"/>
        <v>0.05</v>
      </c>
      <c r="AG122" s="16">
        <f t="shared" si="148"/>
        <v>0.05</v>
      </c>
      <c r="AH122" s="16">
        <f t="shared" si="149"/>
        <v>0.1</v>
      </c>
      <c r="AI122" s="16">
        <f t="shared" si="150"/>
        <v>0.1</v>
      </c>
      <c r="AJ122" s="16">
        <f t="shared" si="151"/>
        <v>0.2</v>
      </c>
      <c r="AK122" s="16">
        <f t="shared" si="152"/>
        <v>0.1</v>
      </c>
      <c r="AO122" s="5" t="s">
        <v>170</v>
      </c>
      <c r="AP122" s="3">
        <f t="shared" si="153"/>
        <v>423.04662400000001</v>
      </c>
      <c r="AQ122" s="3">
        <f t="shared" si="154"/>
        <v>224.480784</v>
      </c>
      <c r="AR122" s="3">
        <f t="shared" si="155"/>
        <v>27.546992000000003</v>
      </c>
      <c r="AS122" s="3">
        <f t="shared" si="156"/>
        <v>3.1157280000000003</v>
      </c>
      <c r="AT122" s="3">
        <f t="shared" si="157"/>
        <v>10.138480000000001</v>
      </c>
      <c r="AU122" s="3">
        <f t="shared" si="158"/>
        <v>443.917056</v>
      </c>
      <c r="AV122" s="3">
        <f t="shared" si="159"/>
        <v>328.48675200000002</v>
      </c>
      <c r="AW122" s="3">
        <f t="shared" si="160"/>
        <v>23.136896</v>
      </c>
      <c r="AX122" s="3">
        <f t="shared" si="161"/>
        <v>8.7042559999999991</v>
      </c>
      <c r="AY122" s="3">
        <f t="shared" si="162"/>
        <v>61.282814657678493</v>
      </c>
      <c r="AZ122" s="3">
        <f t="shared" ref="AZ122:AZ126" si="172">SUM(AP122:AY122)</f>
        <v>1553.8563826576785</v>
      </c>
    </row>
    <row r="123" spans="1:52" ht="15.5" x14ac:dyDescent="0.35">
      <c r="A123" s="5" t="s">
        <v>158</v>
      </c>
      <c r="B123" t="s">
        <v>143</v>
      </c>
      <c r="C123">
        <v>25</v>
      </c>
      <c r="D123" s="16">
        <v>0.1</v>
      </c>
      <c r="E123" s="3">
        <f t="shared" si="141"/>
        <v>846.09324800000002</v>
      </c>
      <c r="F123" s="16">
        <v>0.1</v>
      </c>
      <c r="G123" s="3">
        <f t="shared" si="142"/>
        <v>448.961568</v>
      </c>
      <c r="H123" s="16">
        <v>0.1</v>
      </c>
      <c r="I123" s="3">
        <f t="shared" si="163"/>
        <v>55.093984000000006</v>
      </c>
      <c r="J123" s="16">
        <v>0.1</v>
      </c>
      <c r="K123" s="3">
        <f t="shared" si="164"/>
        <v>6.2314560000000006</v>
      </c>
      <c r="L123" s="16">
        <v>0.1</v>
      </c>
      <c r="M123" s="3">
        <f t="shared" si="165"/>
        <v>20.276960000000003</v>
      </c>
      <c r="N123" s="16">
        <v>0.1</v>
      </c>
      <c r="O123" s="3">
        <f t="shared" si="166"/>
        <v>887.834112</v>
      </c>
      <c r="P123" s="16">
        <v>0.1</v>
      </c>
      <c r="Q123" s="3">
        <f t="shared" si="167"/>
        <v>328.48675200000002</v>
      </c>
      <c r="R123" s="16">
        <v>0.1</v>
      </c>
      <c r="S123" s="3">
        <f t="shared" si="168"/>
        <v>23.136896</v>
      </c>
      <c r="T123" s="16">
        <v>0.1</v>
      </c>
      <c r="U123" s="3">
        <f t="shared" si="169"/>
        <v>4.3521279999999996</v>
      </c>
      <c r="V123" s="16">
        <v>0.1</v>
      </c>
      <c r="W123" s="3">
        <f t="shared" si="170"/>
        <v>61.282814657678493</v>
      </c>
      <c r="X123" s="3">
        <f t="shared" si="171"/>
        <v>2681.7499186576783</v>
      </c>
      <c r="Y123" s="3"/>
      <c r="AA123" s="5" t="s">
        <v>158</v>
      </c>
      <c r="AB123" s="16">
        <f t="shared" si="143"/>
        <v>0.1</v>
      </c>
      <c r="AC123" s="16">
        <f t="shared" si="144"/>
        <v>0.1</v>
      </c>
      <c r="AD123" s="16">
        <f t="shared" si="145"/>
        <v>0.1</v>
      </c>
      <c r="AE123" s="16">
        <f t="shared" si="146"/>
        <v>0.1</v>
      </c>
      <c r="AF123" s="16">
        <f t="shared" si="147"/>
        <v>0.1</v>
      </c>
      <c r="AG123" s="16">
        <f t="shared" si="148"/>
        <v>0.1</v>
      </c>
      <c r="AH123" s="16">
        <f t="shared" si="149"/>
        <v>0.1</v>
      </c>
      <c r="AI123" s="16">
        <f t="shared" si="150"/>
        <v>0.1</v>
      </c>
      <c r="AJ123" s="16">
        <f t="shared" si="151"/>
        <v>0.1</v>
      </c>
      <c r="AK123" s="16">
        <f t="shared" si="152"/>
        <v>0.1</v>
      </c>
      <c r="AO123" s="5" t="s">
        <v>158</v>
      </c>
      <c r="AP123" s="3">
        <f t="shared" si="153"/>
        <v>846.09324800000002</v>
      </c>
      <c r="AQ123" s="3">
        <f t="shared" si="154"/>
        <v>448.961568</v>
      </c>
      <c r="AR123" s="3">
        <f t="shared" si="155"/>
        <v>55.093984000000006</v>
      </c>
      <c r="AS123" s="3">
        <f t="shared" si="156"/>
        <v>6.2314560000000006</v>
      </c>
      <c r="AT123" s="3">
        <f t="shared" si="157"/>
        <v>20.276960000000003</v>
      </c>
      <c r="AU123" s="3">
        <f t="shared" si="158"/>
        <v>887.834112</v>
      </c>
      <c r="AV123" s="3">
        <f t="shared" si="159"/>
        <v>328.48675200000002</v>
      </c>
      <c r="AW123" s="3">
        <f t="shared" si="160"/>
        <v>23.136896</v>
      </c>
      <c r="AX123" s="3">
        <f t="shared" si="161"/>
        <v>4.3521279999999996</v>
      </c>
      <c r="AY123" s="3">
        <f t="shared" si="162"/>
        <v>61.282814657678493</v>
      </c>
      <c r="AZ123" s="3">
        <f t="shared" si="172"/>
        <v>2681.7499186576783</v>
      </c>
    </row>
    <row r="124" spans="1:52" ht="15.5" x14ac:dyDescent="0.35">
      <c r="A124" s="5" t="s">
        <v>159</v>
      </c>
      <c r="B124" t="s">
        <v>143</v>
      </c>
      <c r="C124">
        <v>25</v>
      </c>
      <c r="D124" s="16">
        <v>0.02</v>
      </c>
      <c r="E124" s="3">
        <f t="shared" si="141"/>
        <v>169.21864959999999</v>
      </c>
      <c r="F124" s="16">
        <v>0.02</v>
      </c>
      <c r="G124" s="3">
        <f t="shared" si="142"/>
        <v>89.7923136</v>
      </c>
      <c r="H124" s="16">
        <v>0</v>
      </c>
      <c r="I124" s="3">
        <f t="shared" si="163"/>
        <v>0</v>
      </c>
      <c r="J124" s="16">
        <v>0</v>
      </c>
      <c r="K124" s="3">
        <f t="shared" si="164"/>
        <v>0</v>
      </c>
      <c r="L124" s="16">
        <v>0.02</v>
      </c>
      <c r="M124" s="3">
        <f t="shared" si="165"/>
        <v>4.0553920000000003</v>
      </c>
      <c r="N124" s="16">
        <v>0.02</v>
      </c>
      <c r="O124" s="3">
        <f t="shared" si="166"/>
        <v>177.56682239999998</v>
      </c>
      <c r="P124" s="16">
        <v>0</v>
      </c>
      <c r="Q124" s="3">
        <f t="shared" si="167"/>
        <v>0</v>
      </c>
      <c r="R124" s="16">
        <v>0</v>
      </c>
      <c r="S124" s="3">
        <f t="shared" si="168"/>
        <v>0</v>
      </c>
      <c r="T124" s="16">
        <v>0</v>
      </c>
      <c r="U124" s="3">
        <f t="shared" si="169"/>
        <v>0</v>
      </c>
      <c r="V124" s="16">
        <v>0</v>
      </c>
      <c r="W124" s="3">
        <f t="shared" si="170"/>
        <v>0</v>
      </c>
      <c r="X124" s="3">
        <f t="shared" si="171"/>
        <v>440.63317760000001</v>
      </c>
      <c r="Y124" s="3"/>
      <c r="AA124" s="5" t="s">
        <v>159</v>
      </c>
      <c r="AB124" s="16">
        <f t="shared" si="143"/>
        <v>0.02</v>
      </c>
      <c r="AC124" s="16">
        <f t="shared" si="144"/>
        <v>0.02</v>
      </c>
      <c r="AD124" s="16">
        <f t="shared" si="145"/>
        <v>0</v>
      </c>
      <c r="AE124" s="16">
        <f t="shared" si="146"/>
        <v>0</v>
      </c>
      <c r="AF124" s="16">
        <f t="shared" si="147"/>
        <v>0.02</v>
      </c>
      <c r="AG124" s="16">
        <f t="shared" si="148"/>
        <v>0.02</v>
      </c>
      <c r="AH124" s="16">
        <f t="shared" si="149"/>
        <v>0</v>
      </c>
      <c r="AI124" s="16">
        <f t="shared" si="150"/>
        <v>0</v>
      </c>
      <c r="AJ124" s="16">
        <f t="shared" si="151"/>
        <v>0</v>
      </c>
      <c r="AK124" s="16">
        <f t="shared" si="152"/>
        <v>0</v>
      </c>
      <c r="AO124" s="5" t="s">
        <v>159</v>
      </c>
      <c r="AP124" s="3">
        <f t="shared" si="153"/>
        <v>169.21864959999999</v>
      </c>
      <c r="AQ124" s="3">
        <f t="shared" si="154"/>
        <v>89.7923136</v>
      </c>
      <c r="AR124" s="3">
        <f t="shared" si="155"/>
        <v>0</v>
      </c>
      <c r="AS124" s="3">
        <f t="shared" si="156"/>
        <v>0</v>
      </c>
      <c r="AT124" s="3">
        <f t="shared" si="157"/>
        <v>4.0553920000000003</v>
      </c>
      <c r="AU124" s="3">
        <f t="shared" si="158"/>
        <v>177.56682239999998</v>
      </c>
      <c r="AV124" s="3">
        <f t="shared" si="159"/>
        <v>0</v>
      </c>
      <c r="AW124" s="3">
        <f t="shared" si="160"/>
        <v>0</v>
      </c>
      <c r="AX124" s="3">
        <f t="shared" si="161"/>
        <v>0</v>
      </c>
      <c r="AY124" s="3">
        <f t="shared" si="162"/>
        <v>0</v>
      </c>
      <c r="AZ124" s="3">
        <f t="shared" si="172"/>
        <v>440.63317759999995</v>
      </c>
    </row>
    <row r="125" spans="1:52" ht="15.5" x14ac:dyDescent="0.35">
      <c r="A125" s="5" t="s">
        <v>148</v>
      </c>
      <c r="B125" t="s">
        <v>146</v>
      </c>
      <c r="C125">
        <v>35</v>
      </c>
      <c r="D125" s="16">
        <v>0.35</v>
      </c>
      <c r="E125" s="3">
        <f t="shared" si="141"/>
        <v>2961.3263679999995</v>
      </c>
      <c r="F125" s="16">
        <v>0.25</v>
      </c>
      <c r="G125" s="3">
        <f t="shared" si="142"/>
        <v>1122.40392</v>
      </c>
      <c r="H125" s="16">
        <v>0.3</v>
      </c>
      <c r="I125" s="3">
        <f t="shared" si="163"/>
        <v>165.28195199999999</v>
      </c>
      <c r="J125" s="16">
        <v>0.25</v>
      </c>
      <c r="K125" s="3">
        <f t="shared" si="164"/>
        <v>15.57864</v>
      </c>
      <c r="L125" s="16">
        <v>0.4</v>
      </c>
      <c r="M125" s="3">
        <f t="shared" si="165"/>
        <v>81.10784000000001</v>
      </c>
      <c r="N125" s="16">
        <v>0.25</v>
      </c>
      <c r="O125" s="3">
        <f t="shared" si="166"/>
        <v>2219.5852799999998</v>
      </c>
      <c r="P125" s="16">
        <v>0.1</v>
      </c>
      <c r="Q125" s="3">
        <f t="shared" si="167"/>
        <v>328.48675200000002</v>
      </c>
      <c r="R125" s="16">
        <v>0.1</v>
      </c>
      <c r="S125" s="3">
        <f t="shared" si="168"/>
        <v>23.136896</v>
      </c>
      <c r="T125" s="16">
        <v>0</v>
      </c>
      <c r="U125" s="3">
        <f t="shared" si="169"/>
        <v>0</v>
      </c>
      <c r="V125" s="16">
        <v>0</v>
      </c>
      <c r="W125" s="3">
        <f t="shared" si="170"/>
        <v>0</v>
      </c>
      <c r="X125" s="3">
        <f t="shared" si="171"/>
        <v>6916.9076480000003</v>
      </c>
      <c r="Y125" s="3"/>
      <c r="AA125" s="5" t="s">
        <v>148</v>
      </c>
      <c r="AB125" s="16">
        <f t="shared" si="143"/>
        <v>0.35</v>
      </c>
      <c r="AC125" s="16">
        <f t="shared" si="144"/>
        <v>0.25</v>
      </c>
      <c r="AD125" s="16">
        <f t="shared" si="145"/>
        <v>0.3</v>
      </c>
      <c r="AE125" s="16">
        <f t="shared" si="146"/>
        <v>0.25</v>
      </c>
      <c r="AF125" s="16">
        <f t="shared" si="147"/>
        <v>0.4</v>
      </c>
      <c r="AG125" s="16">
        <f t="shared" si="148"/>
        <v>0.25</v>
      </c>
      <c r="AH125" s="16">
        <f t="shared" si="149"/>
        <v>0.1</v>
      </c>
      <c r="AI125" s="16">
        <f t="shared" si="150"/>
        <v>0.1</v>
      </c>
      <c r="AJ125" s="16">
        <f t="shared" si="151"/>
        <v>0</v>
      </c>
      <c r="AK125" s="16">
        <f t="shared" si="152"/>
        <v>0</v>
      </c>
      <c r="AO125" s="5" t="s">
        <v>148</v>
      </c>
      <c r="AP125" s="3">
        <f t="shared" si="153"/>
        <v>2961.3263679999995</v>
      </c>
      <c r="AQ125" s="3">
        <f t="shared" si="154"/>
        <v>1122.40392</v>
      </c>
      <c r="AR125" s="3">
        <f t="shared" si="155"/>
        <v>165.28195199999999</v>
      </c>
      <c r="AS125" s="3">
        <f t="shared" si="156"/>
        <v>15.57864</v>
      </c>
      <c r="AT125" s="3">
        <f t="shared" si="157"/>
        <v>81.10784000000001</v>
      </c>
      <c r="AU125" s="3">
        <f t="shared" si="158"/>
        <v>2219.5852799999998</v>
      </c>
      <c r="AV125" s="3">
        <f t="shared" si="159"/>
        <v>328.48675200000002</v>
      </c>
      <c r="AW125" s="3">
        <f t="shared" si="160"/>
        <v>23.136896</v>
      </c>
      <c r="AX125" s="3">
        <f t="shared" si="161"/>
        <v>0</v>
      </c>
      <c r="AY125" s="3">
        <f t="shared" si="162"/>
        <v>0</v>
      </c>
      <c r="AZ125" s="3">
        <f t="shared" si="172"/>
        <v>6916.9076479999994</v>
      </c>
    </row>
    <row r="126" spans="1:52" ht="15.5" x14ac:dyDescent="0.35">
      <c r="A126" s="5" t="s">
        <v>149</v>
      </c>
      <c r="B126" t="s">
        <v>143</v>
      </c>
      <c r="C126">
        <v>25</v>
      </c>
      <c r="D126" s="16">
        <v>0.38</v>
      </c>
      <c r="E126" s="3">
        <f t="shared" si="141"/>
        <v>3215.1543423999997</v>
      </c>
      <c r="F126" s="16">
        <v>0.48</v>
      </c>
      <c r="G126" s="3">
        <f t="shared" si="142"/>
        <v>2155.0155264</v>
      </c>
      <c r="H126" s="16">
        <v>0.55000000000000004</v>
      </c>
      <c r="I126" s="3">
        <f t="shared" si="163"/>
        <v>303.01691200000005</v>
      </c>
      <c r="J126" s="16">
        <v>0.6</v>
      </c>
      <c r="K126" s="3">
        <f t="shared" si="164"/>
        <v>37.388736000000002</v>
      </c>
      <c r="L126" s="16">
        <v>0.33</v>
      </c>
      <c r="M126" s="3">
        <f t="shared" si="165"/>
        <v>66.913967999999997</v>
      </c>
      <c r="N126" s="16">
        <v>0.57999999999999996</v>
      </c>
      <c r="O126" s="3">
        <f t="shared" si="166"/>
        <v>5149.437849599999</v>
      </c>
      <c r="P126" s="16">
        <v>0.7</v>
      </c>
      <c r="Q126" s="3">
        <f t="shared" si="167"/>
        <v>2299.4072639999995</v>
      </c>
      <c r="R126" s="16">
        <v>0.7</v>
      </c>
      <c r="S126" s="3">
        <f t="shared" si="168"/>
        <v>161.95827199999999</v>
      </c>
      <c r="T126" s="16">
        <v>0.7</v>
      </c>
      <c r="U126" s="3">
        <f t="shared" si="169"/>
        <v>30.464895999999996</v>
      </c>
      <c r="V126" s="16">
        <v>0.8</v>
      </c>
      <c r="W126" s="3">
        <f t="shared" si="170"/>
        <v>490.26251726142794</v>
      </c>
      <c r="X126" s="3">
        <f t="shared" si="171"/>
        <v>13909.020283661426</v>
      </c>
      <c r="Y126" s="3"/>
      <c r="AA126" s="5" t="s">
        <v>149</v>
      </c>
      <c r="AB126" s="16">
        <f t="shared" si="143"/>
        <v>0.38</v>
      </c>
      <c r="AC126" s="16">
        <f t="shared" si="144"/>
        <v>0.48</v>
      </c>
      <c r="AD126" s="16">
        <f t="shared" si="145"/>
        <v>0.55000000000000004</v>
      </c>
      <c r="AE126" s="16">
        <f t="shared" si="146"/>
        <v>0.6</v>
      </c>
      <c r="AF126" s="16">
        <f t="shared" si="147"/>
        <v>0.33</v>
      </c>
      <c r="AG126" s="16">
        <f t="shared" si="148"/>
        <v>0.57999999999999996</v>
      </c>
      <c r="AH126" s="16">
        <f t="shared" si="149"/>
        <v>0.7</v>
      </c>
      <c r="AI126" s="16">
        <f t="shared" si="150"/>
        <v>0.7</v>
      </c>
      <c r="AJ126" s="16">
        <f t="shared" si="151"/>
        <v>0.7</v>
      </c>
      <c r="AK126" s="16">
        <f t="shared" si="152"/>
        <v>0.8</v>
      </c>
      <c r="AO126" s="5" t="s">
        <v>149</v>
      </c>
      <c r="AP126" s="3">
        <f t="shared" si="153"/>
        <v>3215.1543423999997</v>
      </c>
      <c r="AQ126" s="3">
        <f t="shared" si="154"/>
        <v>2155.0155264</v>
      </c>
      <c r="AR126" s="3">
        <f t="shared" si="155"/>
        <v>303.01691200000005</v>
      </c>
      <c r="AS126" s="3">
        <f t="shared" si="156"/>
        <v>37.388736000000002</v>
      </c>
      <c r="AT126" s="3">
        <f t="shared" si="157"/>
        <v>66.913967999999997</v>
      </c>
      <c r="AU126" s="3">
        <f t="shared" si="158"/>
        <v>5149.437849599999</v>
      </c>
      <c r="AV126" s="3">
        <f t="shared" si="159"/>
        <v>2299.4072639999995</v>
      </c>
      <c r="AW126" s="3">
        <f t="shared" si="160"/>
        <v>161.95827199999999</v>
      </c>
      <c r="AX126" s="3">
        <f t="shared" si="161"/>
        <v>30.464895999999996</v>
      </c>
      <c r="AY126" s="3">
        <f t="shared" si="162"/>
        <v>490.26251726142794</v>
      </c>
      <c r="AZ126" s="3">
        <f t="shared" si="172"/>
        <v>13909.020283661426</v>
      </c>
    </row>
    <row r="127" spans="1:52" ht="15.5" x14ac:dyDescent="0.35">
      <c r="A127" s="5" t="s">
        <v>10</v>
      </c>
      <c r="D127" s="16">
        <f t="shared" ref="D127:F127" si="173">SUM(D121:D126)</f>
        <v>1</v>
      </c>
      <c r="E127" s="3">
        <f t="shared" si="141"/>
        <v>8460.9324799999995</v>
      </c>
      <c r="F127" s="16">
        <f t="shared" si="173"/>
        <v>1</v>
      </c>
      <c r="G127" s="3">
        <f t="shared" si="142"/>
        <v>4489.6156799999999</v>
      </c>
      <c r="H127" s="16">
        <f t="shared" ref="H127" si="174">SUM(H121:H126)</f>
        <v>1</v>
      </c>
      <c r="I127" s="3">
        <f t="shared" si="163"/>
        <v>550.93984</v>
      </c>
      <c r="J127" s="16">
        <f t="shared" ref="J127" si="175">SUM(J121:J126)</f>
        <v>1</v>
      </c>
      <c r="K127" s="3">
        <f t="shared" si="164"/>
        <v>62.31456</v>
      </c>
      <c r="L127" s="16">
        <f t="shared" ref="L127" si="176">SUM(L121:L126)</f>
        <v>1</v>
      </c>
      <c r="M127" s="3">
        <f t="shared" si="165"/>
        <v>202.7696</v>
      </c>
      <c r="N127" s="16">
        <f t="shared" ref="N127" si="177">SUM(N121:N126)</f>
        <v>1</v>
      </c>
      <c r="O127" s="3">
        <f t="shared" si="166"/>
        <v>8878.3411199999991</v>
      </c>
      <c r="P127" s="16">
        <f t="shared" ref="P127" si="178">SUM(P121:P126)</f>
        <v>1</v>
      </c>
      <c r="Q127" s="3">
        <f t="shared" si="167"/>
        <v>3284.8675199999998</v>
      </c>
      <c r="R127" s="16">
        <f t="shared" ref="R127" si="179">SUM(R121:R126)</f>
        <v>1</v>
      </c>
      <c r="S127" s="3">
        <f t="shared" si="168"/>
        <v>231.36895999999999</v>
      </c>
      <c r="T127" s="16">
        <f t="shared" ref="T127" si="180">SUM(T121:T126)</f>
        <v>1</v>
      </c>
      <c r="U127" s="3">
        <f t="shared" si="169"/>
        <v>43.521279999999997</v>
      </c>
      <c r="V127" s="16">
        <f t="shared" ref="V127" si="181">SUM(V121:V126)</f>
        <v>1</v>
      </c>
      <c r="W127" s="3">
        <f t="shared" si="170"/>
        <v>612.82814657678489</v>
      </c>
      <c r="X127" s="3">
        <f t="shared" ref="X127" si="182">SUM(X121:X126)</f>
        <v>26817.499186576784</v>
      </c>
      <c r="Y127" s="3"/>
      <c r="AA127" s="5" t="s">
        <v>10</v>
      </c>
      <c r="AO127" s="5" t="s">
        <v>10</v>
      </c>
      <c r="AP127" s="3">
        <f>SUM(AP121:AP126)</f>
        <v>8460.9324799999995</v>
      </c>
      <c r="AQ127" s="3">
        <f t="shared" ref="AQ127:AZ127" si="183">SUM(AQ121:AQ126)</f>
        <v>4489.6156799999999</v>
      </c>
      <c r="AR127" s="3">
        <f t="shared" si="183"/>
        <v>550.93984</v>
      </c>
      <c r="AS127" s="3">
        <f t="shared" si="183"/>
        <v>62.31456</v>
      </c>
      <c r="AT127" s="3">
        <f t="shared" si="183"/>
        <v>202.76960000000003</v>
      </c>
      <c r="AU127" s="3">
        <f t="shared" si="183"/>
        <v>8878.3411199999991</v>
      </c>
      <c r="AV127" s="3">
        <f t="shared" si="183"/>
        <v>3284.8675199999998</v>
      </c>
      <c r="AW127" s="3">
        <f t="shared" si="183"/>
        <v>231.36895999999999</v>
      </c>
      <c r="AX127" s="3">
        <f t="shared" si="183"/>
        <v>43.52127999999999</v>
      </c>
      <c r="AY127" s="3">
        <f t="shared" si="183"/>
        <v>612.82814657678489</v>
      </c>
      <c r="AZ127" s="3">
        <f t="shared" si="183"/>
        <v>26817.499186576781</v>
      </c>
    </row>
    <row r="128" spans="1:52" ht="15.5" x14ac:dyDescent="0.35">
      <c r="A128" s="4" t="s">
        <v>175</v>
      </c>
      <c r="E128" s="4" t="s">
        <v>72</v>
      </c>
      <c r="F128" s="4"/>
      <c r="G128" s="4" t="s">
        <v>73</v>
      </c>
      <c r="H128" s="4"/>
      <c r="I128" s="4" t="s">
        <v>80</v>
      </c>
      <c r="J128" s="4"/>
      <c r="K128" s="4" t="s">
        <v>75</v>
      </c>
      <c r="L128" s="4"/>
      <c r="M128" s="4" t="s">
        <v>76</v>
      </c>
      <c r="N128" s="4"/>
      <c r="O128" s="4" t="s">
        <v>77</v>
      </c>
      <c r="P128" s="4"/>
      <c r="Q128" s="4" t="s">
        <v>78</v>
      </c>
      <c r="R128" s="4"/>
      <c r="S128" s="4" t="s">
        <v>79</v>
      </c>
      <c r="T128" s="4"/>
      <c r="U128" s="4" t="s">
        <v>81</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72302</v>
      </c>
      <c r="F129" s="11"/>
      <c r="G129" s="12">
        <f>+G36</f>
        <v>37695</v>
      </c>
      <c r="H129" s="11"/>
      <c r="I129" s="12">
        <f>+I36</f>
        <v>3832</v>
      </c>
      <c r="J129" s="11"/>
      <c r="K129" s="12">
        <f>+K36</f>
        <v>497</v>
      </c>
      <c r="L129" s="11"/>
      <c r="M129" s="12">
        <f>+M36</f>
        <v>2385</v>
      </c>
      <c r="N129" s="11"/>
      <c r="O129" s="12">
        <f>+O36</f>
        <v>71212</v>
      </c>
      <c r="P129" s="11"/>
      <c r="Q129" s="12">
        <f>+Q36</f>
        <v>34214</v>
      </c>
      <c r="R129" s="11"/>
      <c r="S129" s="12">
        <f>+S36</f>
        <v>2200</v>
      </c>
      <c r="T129" s="11"/>
      <c r="U129" s="12">
        <f>+U36</f>
        <v>420</v>
      </c>
      <c r="V129" s="11"/>
      <c r="W129" s="12">
        <f>+W36</f>
        <v>5334.5108063163389</v>
      </c>
      <c r="X129" s="12">
        <f>+X36</f>
        <v>230091.51080631634</v>
      </c>
      <c r="AA129" s="5" t="s">
        <v>30</v>
      </c>
      <c r="AB129" s="12">
        <f>+E129</f>
        <v>72302</v>
      </c>
      <c r="AC129" s="12">
        <f>+G129</f>
        <v>37695</v>
      </c>
      <c r="AD129" s="12">
        <f>+I129</f>
        <v>3832</v>
      </c>
      <c r="AE129" s="12">
        <f>+K129</f>
        <v>497</v>
      </c>
      <c r="AF129" s="12">
        <f>+M129</f>
        <v>2385</v>
      </c>
      <c r="AG129" s="12">
        <f>+O129</f>
        <v>71212</v>
      </c>
      <c r="AH129" s="12">
        <f>+Q129</f>
        <v>34214</v>
      </c>
      <c r="AI129" s="12">
        <f>+S129</f>
        <v>2200</v>
      </c>
      <c r="AJ129" s="12">
        <f>+U129</f>
        <v>420</v>
      </c>
      <c r="AK129" s="12">
        <f>+W129</f>
        <v>5334.5108063163389</v>
      </c>
      <c r="AL129" s="12">
        <f>+X129</f>
        <v>230091.51080631634</v>
      </c>
      <c r="AM129" s="5"/>
      <c r="AN129" s="5"/>
    </row>
    <row r="130" spans="1:40" ht="15.5" x14ac:dyDescent="0.35">
      <c r="A130" s="5" t="s">
        <v>269</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63</v>
      </c>
      <c r="AB130" s="12">
        <f t="shared" ref="AB130:AB146" si="184">+E130</f>
        <v>0</v>
      </c>
      <c r="AC130" s="12">
        <f t="shared" ref="AC130:AC146" si="185">+G130</f>
        <v>0</v>
      </c>
      <c r="AD130" s="12">
        <f t="shared" ref="AD130:AD146" si="186">+I130</f>
        <v>0</v>
      </c>
      <c r="AE130" s="12">
        <f t="shared" ref="AE130:AE146" si="187">+K130</f>
        <v>0</v>
      </c>
      <c r="AF130" s="12">
        <f t="shared" ref="AF130:AF146" si="188">+M130</f>
        <v>0</v>
      </c>
      <c r="AG130" s="12">
        <f t="shared" ref="AG130:AG146" si="189">+O130</f>
        <v>0</v>
      </c>
      <c r="AH130" s="12">
        <f t="shared" ref="AH130:AH146" si="190">+Q130</f>
        <v>0</v>
      </c>
      <c r="AI130" s="12">
        <f t="shared" ref="AI130:AI146" si="191">+S130</f>
        <v>0</v>
      </c>
      <c r="AJ130" s="12">
        <f t="shared" ref="AJ130:AJ145" si="192">+U130</f>
        <v>0</v>
      </c>
      <c r="AK130" s="12">
        <f t="shared" ref="AK130:AL145" si="193">+W130</f>
        <v>0</v>
      </c>
      <c r="AL130" s="12">
        <f t="shared" si="193"/>
        <v>0</v>
      </c>
      <c r="AM130" s="5"/>
      <c r="AN130" s="5"/>
    </row>
    <row r="131" spans="1:40" ht="15.5" x14ac:dyDescent="0.35">
      <c r="A131" s="5" t="s">
        <v>282</v>
      </c>
      <c r="E131" s="12">
        <f>+E114</f>
        <v>6752.8944000000001</v>
      </c>
      <c r="F131" s="11"/>
      <c r="G131" s="12">
        <f>+G114</f>
        <v>3069.6768000000002</v>
      </c>
      <c r="H131" s="11"/>
      <c r="I131" s="12">
        <f>+I114</f>
        <v>291.9744</v>
      </c>
      <c r="J131" s="11"/>
      <c r="K131" s="12">
        <f>+K114</f>
        <v>35.510399999999997</v>
      </c>
      <c r="L131" s="11"/>
      <c r="M131" s="12">
        <f>+M114</f>
        <v>178.53840000000002</v>
      </c>
      <c r="N131" s="11"/>
      <c r="O131" s="12">
        <f>+O114</f>
        <v>4368.2723999999998</v>
      </c>
      <c r="P131" s="11"/>
      <c r="Q131" s="12">
        <f>+Q114</f>
        <v>2470.9319999999998</v>
      </c>
      <c r="R131" s="11"/>
      <c r="S131" s="12">
        <f>+S114</f>
        <v>156.83760000000001</v>
      </c>
      <c r="T131" s="11"/>
      <c r="U131" s="12">
        <f>+U114</f>
        <v>41.428800000000003</v>
      </c>
      <c r="V131" s="11"/>
      <c r="W131" s="12">
        <f>+W114</f>
        <v>524.47118845766033</v>
      </c>
      <c r="X131" s="12">
        <f>+X114</f>
        <v>17890.536388457662</v>
      </c>
      <c r="AA131" s="5" t="s">
        <v>60</v>
      </c>
      <c r="AB131" s="12">
        <f t="shared" si="184"/>
        <v>6752.8944000000001</v>
      </c>
      <c r="AC131" s="12">
        <f t="shared" si="185"/>
        <v>3069.6768000000002</v>
      </c>
      <c r="AD131" s="12">
        <f t="shared" si="186"/>
        <v>291.9744</v>
      </c>
      <c r="AE131" s="12">
        <f t="shared" si="187"/>
        <v>35.510399999999997</v>
      </c>
      <c r="AF131" s="12">
        <f t="shared" si="188"/>
        <v>178.53840000000002</v>
      </c>
      <c r="AG131" s="12">
        <f t="shared" si="189"/>
        <v>4368.2723999999998</v>
      </c>
      <c r="AH131" s="12">
        <f t="shared" si="190"/>
        <v>2470.9319999999998</v>
      </c>
      <c r="AI131" s="12">
        <f t="shared" si="191"/>
        <v>156.83760000000001</v>
      </c>
      <c r="AJ131" s="12">
        <f t="shared" si="192"/>
        <v>41.428800000000003</v>
      </c>
      <c r="AK131" s="12">
        <f t="shared" si="193"/>
        <v>524.47118845766033</v>
      </c>
      <c r="AL131" s="12">
        <f t="shared" si="193"/>
        <v>17890.536388457662</v>
      </c>
      <c r="AM131" s="5"/>
      <c r="AN131" s="5"/>
    </row>
    <row r="132" spans="1:40" ht="15.5" x14ac:dyDescent="0.35">
      <c r="A132" s="5" t="s">
        <v>61</v>
      </c>
      <c r="E132" s="12">
        <f>+E98+E85</f>
        <v>20848.5504</v>
      </c>
      <c r="F132" s="11"/>
      <c r="G132" s="12">
        <f>+G98+G85</f>
        <v>12827.1456</v>
      </c>
      <c r="H132" s="11"/>
      <c r="I132" s="12">
        <f>+I98+I85</f>
        <v>679.62959999999998</v>
      </c>
      <c r="J132" s="11"/>
      <c r="K132" s="12">
        <f>+K98+K85</f>
        <v>138.096</v>
      </c>
      <c r="L132" s="11"/>
      <c r="M132" s="12">
        <f>+M98+M85</f>
        <v>967.65840000000003</v>
      </c>
      <c r="N132" s="11"/>
      <c r="O132" s="12">
        <f>+O98+O85</f>
        <v>14069.0232</v>
      </c>
      <c r="P132" s="11"/>
      <c r="Q132" s="12">
        <f>+Q98+Q85</f>
        <v>8825.3207999999995</v>
      </c>
      <c r="R132" s="11"/>
      <c r="S132" s="12">
        <f>+S98+S85</f>
        <v>769.39200000000005</v>
      </c>
      <c r="T132" s="11"/>
      <c r="U132" s="12">
        <f>+U98+U85</f>
        <v>133.16399999999999</v>
      </c>
      <c r="V132" s="11"/>
      <c r="W132" s="12">
        <f>+W98+W85</f>
        <v>1401.987721786498</v>
      </c>
      <c r="X132" s="12">
        <f>+X98+X85</f>
        <v>60659.967721786496</v>
      </c>
      <c r="AA132" s="5" t="s">
        <v>61</v>
      </c>
      <c r="AB132" s="12">
        <f t="shared" si="184"/>
        <v>20848.5504</v>
      </c>
      <c r="AC132" s="12">
        <f t="shared" si="185"/>
        <v>12827.1456</v>
      </c>
      <c r="AD132" s="12">
        <f t="shared" si="186"/>
        <v>679.62959999999998</v>
      </c>
      <c r="AE132" s="12">
        <f t="shared" si="187"/>
        <v>138.096</v>
      </c>
      <c r="AF132" s="12">
        <f t="shared" si="188"/>
        <v>967.65840000000003</v>
      </c>
      <c r="AG132" s="12">
        <f t="shared" si="189"/>
        <v>14069.0232</v>
      </c>
      <c r="AH132" s="12">
        <f t="shared" si="190"/>
        <v>8825.3207999999995</v>
      </c>
      <c r="AI132" s="12">
        <f t="shared" si="191"/>
        <v>769.39200000000005</v>
      </c>
      <c r="AJ132" s="12">
        <f t="shared" si="192"/>
        <v>133.16399999999999</v>
      </c>
      <c r="AK132" s="12">
        <f t="shared" si="193"/>
        <v>1401.987721786498</v>
      </c>
      <c r="AL132" s="12">
        <f t="shared" si="193"/>
        <v>60659.967721786496</v>
      </c>
      <c r="AM132" s="5"/>
      <c r="AN132" s="5"/>
    </row>
    <row r="133" spans="1:40" ht="15.5" x14ac:dyDescent="0.35">
      <c r="A133" s="5" t="s">
        <v>62</v>
      </c>
      <c r="E133" s="12">
        <f>+E130+E131+E132</f>
        <v>27601.444800000001</v>
      </c>
      <c r="F133" s="11"/>
      <c r="G133" s="12">
        <f>+G130+G131+G132</f>
        <v>15896.822400000001</v>
      </c>
      <c r="H133" s="11"/>
      <c r="I133" s="12">
        <f>+I130+I131+I132</f>
        <v>971.60400000000004</v>
      </c>
      <c r="J133" s="11"/>
      <c r="K133" s="12">
        <f>+K130+K131+K132</f>
        <v>173.60640000000001</v>
      </c>
      <c r="L133" s="11"/>
      <c r="M133" s="12">
        <f>+M130+M131+M132</f>
        <v>1146.1968000000002</v>
      </c>
      <c r="N133" s="11"/>
      <c r="O133" s="12">
        <f>+O130+O131+O132</f>
        <v>18437.295599999998</v>
      </c>
      <c r="P133" s="11"/>
      <c r="Q133" s="12">
        <f>+Q130+Q131+Q132</f>
        <v>11296.252799999998</v>
      </c>
      <c r="R133" s="11"/>
      <c r="S133" s="12">
        <f>+S130+S131+S132</f>
        <v>926.22960000000012</v>
      </c>
      <c r="T133" s="11"/>
      <c r="U133" s="12">
        <f>+U130+U131+U132</f>
        <v>174.59279999999998</v>
      </c>
      <c r="V133" s="11"/>
      <c r="W133" s="12">
        <f>+W130+W131+W132</f>
        <v>1926.4589102441582</v>
      </c>
      <c r="X133" s="12">
        <f>+X130+X131+X132</f>
        <v>78550.504110244161</v>
      </c>
      <c r="AA133" s="5" t="s">
        <v>62</v>
      </c>
      <c r="AB133" s="12">
        <f t="shared" si="184"/>
        <v>27601.444800000001</v>
      </c>
      <c r="AC133" s="12">
        <f t="shared" si="185"/>
        <v>15896.822400000001</v>
      </c>
      <c r="AD133" s="12">
        <f t="shared" si="186"/>
        <v>971.60400000000004</v>
      </c>
      <c r="AE133" s="12">
        <f t="shared" si="187"/>
        <v>173.60640000000001</v>
      </c>
      <c r="AF133" s="12">
        <f t="shared" si="188"/>
        <v>1146.1968000000002</v>
      </c>
      <c r="AG133" s="12">
        <f t="shared" si="189"/>
        <v>18437.295599999998</v>
      </c>
      <c r="AH133" s="12">
        <f t="shared" si="190"/>
        <v>11296.252799999998</v>
      </c>
      <c r="AI133" s="12">
        <f t="shared" si="191"/>
        <v>926.22960000000012</v>
      </c>
      <c r="AJ133" s="12">
        <f t="shared" si="192"/>
        <v>174.59279999999998</v>
      </c>
      <c r="AK133" s="12">
        <f t="shared" si="193"/>
        <v>1926.4589102441582</v>
      </c>
      <c r="AL133" s="12">
        <f t="shared" si="193"/>
        <v>78550.504110244161</v>
      </c>
      <c r="AM133" s="5"/>
      <c r="AN133" s="5"/>
    </row>
    <row r="134" spans="1:40" ht="15.5" x14ac:dyDescent="0.35">
      <c r="A134" s="5" t="s">
        <v>12</v>
      </c>
      <c r="E134" s="12">
        <f>+E73+E79</f>
        <v>5643.153186778899</v>
      </c>
      <c r="F134" s="4"/>
      <c r="G134" s="12">
        <f>+G73+G79</f>
        <v>3018.6828953098052</v>
      </c>
      <c r="H134" s="4"/>
      <c r="I134" s="12">
        <f>+I73+I79</f>
        <v>151.12352119552037</v>
      </c>
      <c r="J134" s="4"/>
      <c r="K134" s="12">
        <f>+K73+K79</f>
        <v>40.26651806685549</v>
      </c>
      <c r="L134" s="4"/>
      <c r="M134" s="12">
        <f>+M73+M79</f>
        <v>324.80783913490637</v>
      </c>
      <c r="N134" s="4"/>
      <c r="O134" s="12">
        <f>+O73+O79</f>
        <v>4366.7705026962649</v>
      </c>
      <c r="P134" s="4"/>
      <c r="Q134" s="12">
        <f>+Q73+Q79</f>
        <v>3532.9427089447718</v>
      </c>
      <c r="R134" s="4"/>
      <c r="S134" s="12">
        <f>+S73+S79</f>
        <v>396.39801636424039</v>
      </c>
      <c r="T134" s="4"/>
      <c r="U134" s="12">
        <f>+U73+U79</f>
        <v>0</v>
      </c>
      <c r="V134" s="4"/>
      <c r="W134" s="12">
        <f>+W73+W79</f>
        <v>602.91840253611451</v>
      </c>
      <c r="X134" s="12">
        <f>+X73+X79</f>
        <v>18077.063591027378</v>
      </c>
      <c r="Y134" s="3">
        <f>SUM(E134:W134)</f>
        <v>18077.063591027378</v>
      </c>
      <c r="AA134" s="5" t="s">
        <v>12</v>
      </c>
      <c r="AB134" s="12">
        <f t="shared" si="184"/>
        <v>5643.153186778899</v>
      </c>
      <c r="AC134" s="12">
        <f t="shared" si="185"/>
        <v>3018.6828953098052</v>
      </c>
      <c r="AD134" s="12">
        <f t="shared" si="186"/>
        <v>151.12352119552037</v>
      </c>
      <c r="AE134" s="12">
        <f t="shared" si="187"/>
        <v>40.26651806685549</v>
      </c>
      <c r="AF134" s="12">
        <f t="shared" si="188"/>
        <v>324.80783913490637</v>
      </c>
      <c r="AG134" s="12">
        <f t="shared" si="189"/>
        <v>4366.7705026962649</v>
      </c>
      <c r="AH134" s="12">
        <f t="shared" si="190"/>
        <v>3532.9427089447718</v>
      </c>
      <c r="AI134" s="12">
        <f t="shared" si="191"/>
        <v>396.39801636424039</v>
      </c>
      <c r="AJ134" s="12">
        <f t="shared" si="192"/>
        <v>0</v>
      </c>
      <c r="AK134" s="12">
        <f t="shared" si="193"/>
        <v>602.91840253611451</v>
      </c>
      <c r="AL134" s="12">
        <f t="shared" si="193"/>
        <v>18077.063591027378</v>
      </c>
      <c r="AM134" s="5"/>
      <c r="AN134" s="5"/>
    </row>
    <row r="135" spans="1:40" ht="15.5" x14ac:dyDescent="0.35">
      <c r="A135" s="5" t="s">
        <v>13</v>
      </c>
      <c r="E135" s="12">
        <f>+E80+E81+E106+E107</f>
        <v>3075.1097629057967</v>
      </c>
      <c r="F135" s="4"/>
      <c r="G135" s="12">
        <f>+G80+G81+G106+G107</f>
        <v>2036.1509384105182</v>
      </c>
      <c r="H135" s="4"/>
      <c r="I135" s="12">
        <f>+I80+I81+I106+I107</f>
        <v>58.394880000000001</v>
      </c>
      <c r="J135" s="4"/>
      <c r="K135" s="12">
        <f>+K80+K81+K106+K107</f>
        <v>7.1020799999999999</v>
      </c>
      <c r="L135" s="4"/>
      <c r="M135" s="12">
        <f>+M80+M81+M106+M107</f>
        <v>53.561519999999994</v>
      </c>
      <c r="N135" s="4"/>
      <c r="O135" s="12">
        <f>+O80+O81+O106+O107</f>
        <v>513.9144</v>
      </c>
      <c r="P135" s="4"/>
      <c r="Q135" s="12">
        <f>+Q80+Q81+Q106+Q107</f>
        <v>247.0932</v>
      </c>
      <c r="R135" s="4"/>
      <c r="S135" s="12">
        <f>+S80+S81+S106+S107</f>
        <v>15.683760000000001</v>
      </c>
      <c r="T135" s="4"/>
      <c r="U135" s="12">
        <f>+U80+U81+U106+U107</f>
        <v>0</v>
      </c>
      <c r="V135" s="4"/>
      <c r="W135" s="12">
        <f>+W80+W81+W106+W107</f>
        <v>0</v>
      </c>
      <c r="X135" s="12">
        <f>SUM(E135:W135)</f>
        <v>6007.0105413163146</v>
      </c>
      <c r="Y135" s="3">
        <f>+X134+X135</f>
        <v>24084.074132343692</v>
      </c>
      <c r="AA135" s="5" t="s">
        <v>13</v>
      </c>
      <c r="AB135" s="12">
        <f t="shared" si="184"/>
        <v>3075.1097629057967</v>
      </c>
      <c r="AC135" s="12">
        <f t="shared" si="185"/>
        <v>2036.1509384105182</v>
      </c>
      <c r="AD135" s="12">
        <f t="shared" si="186"/>
        <v>58.394880000000001</v>
      </c>
      <c r="AE135" s="12">
        <f t="shared" si="187"/>
        <v>7.1020799999999999</v>
      </c>
      <c r="AF135" s="12">
        <f t="shared" si="188"/>
        <v>53.561519999999994</v>
      </c>
      <c r="AG135" s="12">
        <f t="shared" si="189"/>
        <v>513.9144</v>
      </c>
      <c r="AH135" s="12">
        <f t="shared" si="190"/>
        <v>247.0932</v>
      </c>
      <c r="AI135" s="12">
        <f t="shared" si="191"/>
        <v>15.683760000000001</v>
      </c>
      <c r="AJ135" s="12">
        <f t="shared" si="192"/>
        <v>0</v>
      </c>
      <c r="AK135" s="12">
        <f t="shared" si="193"/>
        <v>0</v>
      </c>
      <c r="AL135" s="12">
        <f t="shared" si="193"/>
        <v>6007.0105413163146</v>
      </c>
      <c r="AM135" s="6">
        <f>10*AL135/1000</f>
        <v>60.070105413163148</v>
      </c>
      <c r="AN135" s="6">
        <f>5*AL135/1000</f>
        <v>30.035052706581574</v>
      </c>
    </row>
    <row r="136" spans="1:40" ht="15.5" x14ac:dyDescent="0.35">
      <c r="A136" s="5" t="s">
        <v>14</v>
      </c>
      <c r="E136" s="12">
        <f>+E92+E93+E108+E109+E121+E122</f>
        <v>4031.5472498206532</v>
      </c>
      <c r="F136" s="4"/>
      <c r="G136" s="12">
        <f>+G92+G93+G108+G109+G121+G122</f>
        <v>2270.1160027947412</v>
      </c>
      <c r="H136" s="4"/>
      <c r="I136" s="12">
        <f>+I92+I93+I108+I109+I121+I122</f>
        <v>83.27249993463694</v>
      </c>
      <c r="J136" s="4"/>
      <c r="K136" s="12">
        <f>+K92+K93+K108+K109+K121+K122</f>
        <v>11.585623328942688</v>
      </c>
      <c r="L136" s="4"/>
      <c r="M136" s="12">
        <f>+M92+M93+M108+M109+M121+M122</f>
        <v>163.21331212159924</v>
      </c>
      <c r="N136" s="4"/>
      <c r="O136" s="12">
        <f>+O92+O93+O108+O109+O121+O122</f>
        <v>931.99909480702024</v>
      </c>
      <c r="P136" s="4"/>
      <c r="Q136" s="12">
        <f>+Q92+Q93+Q108+Q109+Q121+Q122</f>
        <v>1603.8089631896878</v>
      </c>
      <c r="R136" s="4"/>
      <c r="S136" s="12">
        <f>+S92+S93+S108+S109+S121+S122</f>
        <v>108.02667566583133</v>
      </c>
      <c r="T136" s="4"/>
      <c r="U136" s="12">
        <f>+U92+U93+U108+U109+U121+U122</f>
        <v>34.449296000000004</v>
      </c>
      <c r="V136" s="4"/>
      <c r="W136" s="12">
        <f>+W92+W93+W108+W109+W121+W122</f>
        <v>420.44142357619529</v>
      </c>
      <c r="X136" s="12">
        <f>SUM(E136:W136)</f>
        <v>9658.4601412393095</v>
      </c>
      <c r="AA136" s="5" t="s">
        <v>14</v>
      </c>
      <c r="AB136" s="12">
        <f t="shared" si="184"/>
        <v>4031.5472498206532</v>
      </c>
      <c r="AC136" s="12">
        <f t="shared" si="185"/>
        <v>2270.1160027947412</v>
      </c>
      <c r="AD136" s="12">
        <f t="shared" si="186"/>
        <v>83.27249993463694</v>
      </c>
      <c r="AE136" s="12">
        <f t="shared" si="187"/>
        <v>11.585623328942688</v>
      </c>
      <c r="AF136" s="12">
        <f t="shared" si="188"/>
        <v>163.21331212159924</v>
      </c>
      <c r="AG136" s="12">
        <f t="shared" si="189"/>
        <v>931.99909480702024</v>
      </c>
      <c r="AH136" s="12">
        <f t="shared" si="190"/>
        <v>1603.8089631896878</v>
      </c>
      <c r="AI136" s="12">
        <f t="shared" si="191"/>
        <v>108.02667566583133</v>
      </c>
      <c r="AJ136" s="12">
        <f t="shared" si="192"/>
        <v>34.449296000000004</v>
      </c>
      <c r="AK136" s="12">
        <f t="shared" si="193"/>
        <v>420.44142357619529</v>
      </c>
      <c r="AL136" s="12">
        <f t="shared" si="193"/>
        <v>9658.4601412393095</v>
      </c>
      <c r="AM136" s="6"/>
      <c r="AN136" s="6"/>
    </row>
    <row r="137" spans="1:40" ht="15.5" x14ac:dyDescent="0.35">
      <c r="A137" s="5" t="s">
        <v>176</v>
      </c>
      <c r="E137" s="3">
        <f>+E77+E79+E82+E90+E93+E103+E109+E119+E122</f>
        <v>7500.831574896737</v>
      </c>
      <c r="F137" s="3"/>
      <c r="G137" s="3">
        <f>+G77+G79+G82+G90+G93+G103+G109+G119+G122</f>
        <v>4049.1486705561219</v>
      </c>
      <c r="H137" s="3"/>
      <c r="I137" s="3">
        <f>+I77+I79+I82+I90+I93+I103+I109+I119+I122</f>
        <v>253.31194124189824</v>
      </c>
      <c r="J137" s="3"/>
      <c r="K137" s="3">
        <f>+K77+K79+K82+K90+K93+K103+K109+K119+K122</f>
        <v>54.554916750088942</v>
      </c>
      <c r="L137" s="3"/>
      <c r="M137" s="3">
        <f>+M77+M79+M82+M90+M93+M103+M109+M119+M122</f>
        <v>399.33736989653806</v>
      </c>
      <c r="N137" s="3"/>
      <c r="O137" s="3">
        <f>+O77+O79+O82+O90+O93+O103+O109+O119+O122</f>
        <v>5626.287918666616</v>
      </c>
      <c r="P137" s="3"/>
      <c r="Q137" s="3">
        <f>+Q77+Q79+Q82+Q90+Q93+Q103+Q109+Q119+Q122</f>
        <v>4795.4300512928112</v>
      </c>
      <c r="R137" s="3"/>
      <c r="S137" s="3">
        <f>+S77+S79+S82+S90+S93+S103+S109+S119+S122</f>
        <v>483.59175900751802</v>
      </c>
      <c r="T137" s="3"/>
      <c r="U137" s="3">
        <f>+U77+U79+U82+U90+U93+U103+U109+U119+U122</f>
        <v>29.169136000000002</v>
      </c>
      <c r="V137" s="3"/>
      <c r="W137" s="3">
        <f>+W77+W79+W82+W90+W93+W103+W109+W119+W122</f>
        <v>945.25310908928532</v>
      </c>
      <c r="X137" s="3">
        <f>SUM(E137:W137)</f>
        <v>24136.916447397613</v>
      </c>
      <c r="Y137" s="1">
        <f>+X137/(X137+X138)</f>
        <v>0.10490137755545138</v>
      </c>
      <c r="Z137" s="1">
        <f>+X137/80415</f>
        <v>0.30015440461851162</v>
      </c>
      <c r="AA137" s="5" t="s">
        <v>15</v>
      </c>
      <c r="AB137" s="12">
        <f t="shared" si="184"/>
        <v>7500.831574896737</v>
      </c>
      <c r="AC137" s="12">
        <f t="shared" si="185"/>
        <v>4049.1486705561219</v>
      </c>
      <c r="AD137" s="12">
        <f t="shared" si="186"/>
        <v>253.31194124189824</v>
      </c>
      <c r="AE137" s="12">
        <f t="shared" si="187"/>
        <v>54.554916750088942</v>
      </c>
      <c r="AF137" s="12">
        <f t="shared" si="188"/>
        <v>399.33736989653806</v>
      </c>
      <c r="AG137" s="12">
        <f t="shared" si="189"/>
        <v>5626.287918666616</v>
      </c>
      <c r="AH137" s="12">
        <f t="shared" si="190"/>
        <v>4795.4300512928112</v>
      </c>
      <c r="AI137" s="12">
        <f t="shared" si="191"/>
        <v>483.59175900751802</v>
      </c>
      <c r="AJ137" s="12">
        <f t="shared" si="192"/>
        <v>29.169136000000002</v>
      </c>
      <c r="AK137" s="12">
        <f t="shared" si="193"/>
        <v>945.25310908928532</v>
      </c>
      <c r="AL137" s="12">
        <f t="shared" si="193"/>
        <v>24136.916447397613</v>
      </c>
      <c r="AM137" s="6"/>
      <c r="AN137" s="6"/>
    </row>
    <row r="138" spans="1:40" ht="15.5" x14ac:dyDescent="0.35">
      <c r="A138" s="5" t="s">
        <v>16</v>
      </c>
      <c r="E138" s="3">
        <f>+E36-E137</f>
        <v>64801.168425103264</v>
      </c>
      <c r="F138" s="3"/>
      <c r="G138" s="3">
        <f>+G36-G137</f>
        <v>33645.851329443874</v>
      </c>
      <c r="H138" s="3"/>
      <c r="I138" s="3">
        <f>+I36-I137</f>
        <v>3578.6880587581018</v>
      </c>
      <c r="J138" s="3"/>
      <c r="K138" s="3">
        <f>+K36-K137</f>
        <v>442.44508324991108</v>
      </c>
      <c r="L138" s="3"/>
      <c r="M138" s="3">
        <f>+M36-M137</f>
        <v>1985.6626301034619</v>
      </c>
      <c r="N138" s="3"/>
      <c r="O138" s="3">
        <f>+O36-O137</f>
        <v>65585.71208133339</v>
      </c>
      <c r="P138" s="3"/>
      <c r="Q138" s="3">
        <f>+Q36-Q137</f>
        <v>29418.569948707191</v>
      </c>
      <c r="R138" s="3"/>
      <c r="S138" s="3">
        <f>+S36-S137</f>
        <v>1716.408240992482</v>
      </c>
      <c r="T138" s="3"/>
      <c r="U138" s="3">
        <f>+U36-U137</f>
        <v>390.83086400000002</v>
      </c>
      <c r="V138" s="3"/>
      <c r="W138" s="3">
        <f t="shared" ref="W138" si="194">+W36-W137</f>
        <v>4389.2576972270535</v>
      </c>
      <c r="X138" s="3">
        <f>SUM(E138:W138)</f>
        <v>205954.59435891872</v>
      </c>
      <c r="AA138" s="5" t="s">
        <v>16</v>
      </c>
      <c r="AB138" s="12">
        <f t="shared" si="184"/>
        <v>64801.168425103264</v>
      </c>
      <c r="AC138" s="12">
        <f t="shared" si="185"/>
        <v>33645.851329443874</v>
      </c>
      <c r="AD138" s="12">
        <f t="shared" si="186"/>
        <v>3578.6880587581018</v>
      </c>
      <c r="AE138" s="12">
        <f t="shared" si="187"/>
        <v>442.44508324991108</v>
      </c>
      <c r="AF138" s="12">
        <f t="shared" si="188"/>
        <v>1985.6626301034619</v>
      </c>
      <c r="AG138" s="12">
        <f t="shared" si="189"/>
        <v>65585.71208133339</v>
      </c>
      <c r="AH138" s="12">
        <f t="shared" si="190"/>
        <v>29418.569948707191</v>
      </c>
      <c r="AI138" s="12">
        <f t="shared" si="191"/>
        <v>1716.408240992482</v>
      </c>
      <c r="AJ138" s="12">
        <f t="shared" si="192"/>
        <v>390.83086400000002</v>
      </c>
      <c r="AK138" s="12">
        <f t="shared" si="193"/>
        <v>4389.2576972270535</v>
      </c>
      <c r="AL138" s="12">
        <f t="shared" si="193"/>
        <v>205954.59435891872</v>
      </c>
      <c r="AM138" s="6"/>
      <c r="AN138" s="6"/>
    </row>
    <row r="139" spans="1:40" ht="15.5" x14ac:dyDescent="0.35">
      <c r="A139" s="5" t="s">
        <v>17</v>
      </c>
      <c r="E139" s="7">
        <f>-E137/E129</f>
        <v>-0.10374307176698759</v>
      </c>
      <c r="F139" s="7"/>
      <c r="G139" s="7">
        <f>-G137/G129</f>
        <v>-0.10741872053471606</v>
      </c>
      <c r="H139" s="7"/>
      <c r="I139" s="7">
        <f>-I137/I129</f>
        <v>-6.6104368800077834E-2</v>
      </c>
      <c r="J139" s="7"/>
      <c r="K139" s="7">
        <f>-K137/K129</f>
        <v>-0.1097684441651689</v>
      </c>
      <c r="L139" s="7"/>
      <c r="M139" s="7">
        <f>-M137/M129</f>
        <v>-0.16743705236752121</v>
      </c>
      <c r="N139" s="7"/>
      <c r="O139" s="7">
        <f>-O137/O129</f>
        <v>-7.9007581849500311E-2</v>
      </c>
      <c r="P139" s="7"/>
      <c r="Q139" s="7">
        <f>-Q137/Q129</f>
        <v>-0.14015987757329781</v>
      </c>
      <c r="R139" s="7"/>
      <c r="S139" s="7">
        <f>-S137/S129</f>
        <v>-0.21981443591250818</v>
      </c>
      <c r="T139" s="7"/>
      <c r="U139" s="7">
        <f>-U137/U129</f>
        <v>-6.9450323809523817E-2</v>
      </c>
      <c r="V139" s="7"/>
      <c r="W139" s="7">
        <f>-W137/W129</f>
        <v>-0.17719583733339828</v>
      </c>
      <c r="X139" s="7">
        <f>-X137/X129</f>
        <v>-0.10490137755545138</v>
      </c>
      <c r="AA139" s="5" t="s">
        <v>17</v>
      </c>
      <c r="AB139" s="52">
        <f t="shared" si="184"/>
        <v>-0.10374307176698759</v>
      </c>
      <c r="AC139" s="52">
        <f t="shared" si="185"/>
        <v>-0.10741872053471606</v>
      </c>
      <c r="AD139" s="52">
        <f t="shared" si="186"/>
        <v>-6.6104368800077834E-2</v>
      </c>
      <c r="AE139" s="52">
        <f t="shared" si="187"/>
        <v>-0.1097684441651689</v>
      </c>
      <c r="AF139" s="52">
        <f t="shared" si="188"/>
        <v>-0.16743705236752121</v>
      </c>
      <c r="AG139" s="52">
        <f t="shared" si="189"/>
        <v>-7.9007581849500311E-2</v>
      </c>
      <c r="AH139" s="52">
        <f t="shared" si="190"/>
        <v>-0.14015987757329781</v>
      </c>
      <c r="AI139" s="52">
        <f t="shared" si="191"/>
        <v>-0.21981443591250818</v>
      </c>
      <c r="AJ139" s="52">
        <f t="shared" si="192"/>
        <v>-6.9450323809523817E-2</v>
      </c>
      <c r="AK139" s="52">
        <f>-AK137/AK129</f>
        <v>-0.17719583733339828</v>
      </c>
      <c r="AL139" s="52">
        <f>-AL137/AL129</f>
        <v>-0.10490137755545138</v>
      </c>
      <c r="AM139" s="6"/>
      <c r="AN139" s="6"/>
    </row>
    <row r="140" spans="1:40" ht="15.5" x14ac:dyDescent="0.35">
      <c r="A140" s="5" t="s">
        <v>18</v>
      </c>
      <c r="E140" s="1">
        <f>+E35</f>
        <v>0.83674587148349944</v>
      </c>
      <c r="F140" s="3"/>
      <c r="G140" s="1">
        <f>+G35</f>
        <v>0.86998387053986015</v>
      </c>
      <c r="H140" s="3"/>
      <c r="I140" s="1">
        <f>+I35</f>
        <v>3.9697025052192068</v>
      </c>
      <c r="J140" s="3"/>
      <c r="K140" s="1">
        <f>+K35</f>
        <v>0.34246478873239439</v>
      </c>
      <c r="L140" s="3"/>
      <c r="M140" s="1">
        <f>+M35</f>
        <v>0.6846960167714885</v>
      </c>
      <c r="N140" s="3"/>
      <c r="O140" s="1">
        <f>+O35</f>
        <v>1.0399005785541761E-2</v>
      </c>
      <c r="P140" s="3"/>
      <c r="Q140" s="1">
        <f>+Q35</f>
        <v>1.3978780616122052E-2</v>
      </c>
      <c r="R140" s="3"/>
      <c r="S140" s="1">
        <f>+S35</f>
        <v>0.10883727272727273</v>
      </c>
      <c r="T140" s="3"/>
      <c r="U140" s="1">
        <f>+U35</f>
        <v>0.13666666666666669</v>
      </c>
      <c r="V140" s="3"/>
      <c r="W140" s="1">
        <f>+W35</f>
        <v>0</v>
      </c>
      <c r="X140" s="1">
        <f>+X35</f>
        <v>0</v>
      </c>
      <c r="AA140" s="5" t="s">
        <v>18</v>
      </c>
      <c r="AB140" s="34">
        <f t="shared" si="184"/>
        <v>0.83674587148349944</v>
      </c>
      <c r="AC140" s="34">
        <f t="shared" si="185"/>
        <v>0.86998387053986015</v>
      </c>
      <c r="AD140" s="34">
        <f t="shared" si="186"/>
        <v>3.9697025052192068</v>
      </c>
      <c r="AE140" s="34">
        <f t="shared" si="187"/>
        <v>0.34246478873239439</v>
      </c>
      <c r="AF140" s="34">
        <f t="shared" si="188"/>
        <v>0.6846960167714885</v>
      </c>
      <c r="AG140" s="34">
        <f t="shared" si="189"/>
        <v>1.0399005785541761E-2</v>
      </c>
      <c r="AH140" s="34">
        <f t="shared" si="190"/>
        <v>1.3978780616122052E-2</v>
      </c>
      <c r="AI140" s="34">
        <f t="shared" si="191"/>
        <v>0.10883727272727273</v>
      </c>
      <c r="AJ140" s="34">
        <f t="shared" si="192"/>
        <v>0.13666666666666669</v>
      </c>
      <c r="AK140" s="12">
        <f t="shared" si="193"/>
        <v>0</v>
      </c>
      <c r="AL140" s="12"/>
      <c r="AM140" s="6"/>
      <c r="AN140" s="6"/>
    </row>
    <row r="141" spans="1:40" ht="15.5" x14ac:dyDescent="0.35">
      <c r="A141" s="5" t="s">
        <v>19</v>
      </c>
      <c r="E141" s="1">
        <f>+E34/E138</f>
        <v>0.93360044996601577</v>
      </c>
      <c r="F141" s="1"/>
      <c r="G141" s="1">
        <f>+G34/G138</f>
        <v>0.97468307991070458</v>
      </c>
      <c r="H141" s="1"/>
      <c r="I141" s="1">
        <f>+I34/I138</f>
        <v>4.250691803878242</v>
      </c>
      <c r="J141" s="1"/>
      <c r="K141" s="1">
        <f>+K34/K138</f>
        <v>0.38469181022373633</v>
      </c>
      <c r="L141" s="1"/>
      <c r="M141" s="1">
        <f>+M34/M138</f>
        <v>0.8223954942008016</v>
      </c>
      <c r="N141" s="1"/>
      <c r="O141" s="1">
        <f>+O34/O138</f>
        <v>1.1291087288671311E-2</v>
      </c>
      <c r="P141" s="1"/>
      <c r="Q141" s="1">
        <f>+Q34/Q138</f>
        <v>1.6257418386885856E-2</v>
      </c>
      <c r="R141" s="1"/>
      <c r="S141" s="1">
        <f>+S34/S138</f>
        <v>0.13950177718882717</v>
      </c>
      <c r="T141" s="1"/>
      <c r="U141" s="1">
        <f>+U34/U138</f>
        <v>0.14686659956312972</v>
      </c>
      <c r="V141" s="1"/>
      <c r="W141" s="1">
        <f>+W34/W138</f>
        <v>0</v>
      </c>
      <c r="X141" s="1">
        <f>+X34/X138</f>
        <v>0.54295070885927821</v>
      </c>
      <c r="AA141" s="5" t="s">
        <v>19</v>
      </c>
      <c r="AB141" s="34">
        <f t="shared" si="184"/>
        <v>0.93360044996601577</v>
      </c>
      <c r="AC141" s="34">
        <f t="shared" si="185"/>
        <v>0.97468307991070458</v>
      </c>
      <c r="AD141" s="34">
        <f t="shared" si="186"/>
        <v>4.250691803878242</v>
      </c>
      <c r="AE141" s="34">
        <f t="shared" si="187"/>
        <v>0.38469181022373633</v>
      </c>
      <c r="AF141" s="34">
        <f t="shared" si="188"/>
        <v>0.8223954942008016</v>
      </c>
      <c r="AG141" s="34">
        <f t="shared" si="189"/>
        <v>1.1291087288671311E-2</v>
      </c>
      <c r="AH141" s="34">
        <f t="shared" si="190"/>
        <v>1.6257418386885856E-2</v>
      </c>
      <c r="AI141" s="34">
        <f t="shared" si="191"/>
        <v>0.13950177718882717</v>
      </c>
      <c r="AJ141" s="34">
        <f t="shared" si="192"/>
        <v>0.14686659956312972</v>
      </c>
      <c r="AK141" s="12">
        <f t="shared" si="193"/>
        <v>0</v>
      </c>
      <c r="AL141" s="12"/>
      <c r="AM141" s="6"/>
      <c r="AN141" s="6"/>
    </row>
    <row r="142" spans="1:40" ht="15.5" x14ac:dyDescent="0.35">
      <c r="A142" s="5" t="s">
        <v>177</v>
      </c>
      <c r="E142" s="1">
        <f>+E141-E35</f>
        <v>9.6854578482516329E-2</v>
      </c>
      <c r="F142" s="1"/>
      <c r="G142" s="1">
        <f>+G141-G35</f>
        <v>0.10469920937084443</v>
      </c>
      <c r="H142" s="1"/>
      <c r="I142" s="1">
        <f>+I141-I35</f>
        <v>0.28098929865903521</v>
      </c>
      <c r="J142" s="1"/>
      <c r="K142" s="1">
        <f>+K141-K35</f>
        <v>4.2227021491341943E-2</v>
      </c>
      <c r="L142" s="1"/>
      <c r="M142" s="1">
        <f>+M141-M35</f>
        <v>0.1376994774293131</v>
      </c>
      <c r="N142" s="1"/>
      <c r="O142" s="1">
        <f>+O141-O35</f>
        <v>8.9208150312954961E-4</v>
      </c>
      <c r="P142" s="1"/>
      <c r="Q142" s="1">
        <f>+Q141-Q35</f>
        <v>2.2786377707638035E-3</v>
      </c>
      <c r="R142" s="1"/>
      <c r="S142" s="1">
        <f>+S141-S35</f>
        <v>3.0664504461554443E-2</v>
      </c>
      <c r="T142" s="1"/>
      <c r="U142" s="1">
        <f>+U141-U35</f>
        <v>1.0199932896463038E-2</v>
      </c>
      <c r="V142" s="1"/>
      <c r="W142" s="1">
        <f>+W141-W35</f>
        <v>0</v>
      </c>
      <c r="X142" s="1">
        <f>+X141-X35</f>
        <v>0.54295070885927821</v>
      </c>
      <c r="AA142" s="5" t="s">
        <v>20</v>
      </c>
      <c r="AB142" s="34">
        <f t="shared" si="184"/>
        <v>9.6854578482516329E-2</v>
      </c>
      <c r="AC142" s="34">
        <f t="shared" si="185"/>
        <v>0.10469920937084443</v>
      </c>
      <c r="AD142" s="34">
        <f t="shared" si="186"/>
        <v>0.28098929865903521</v>
      </c>
      <c r="AE142" s="34">
        <f t="shared" si="187"/>
        <v>4.2227021491341943E-2</v>
      </c>
      <c r="AF142" s="34">
        <f t="shared" si="188"/>
        <v>0.1376994774293131</v>
      </c>
      <c r="AG142" s="34">
        <f t="shared" si="189"/>
        <v>8.9208150312954961E-4</v>
      </c>
      <c r="AH142" s="34">
        <f t="shared" si="190"/>
        <v>2.2786377707638035E-3</v>
      </c>
      <c r="AI142" s="34">
        <f t="shared" si="191"/>
        <v>3.0664504461554443E-2</v>
      </c>
      <c r="AJ142" s="34">
        <f t="shared" si="192"/>
        <v>1.0199932896463038E-2</v>
      </c>
      <c r="AK142" s="12">
        <f t="shared" si="193"/>
        <v>0</v>
      </c>
      <c r="AL142" s="12"/>
      <c r="AM142" s="6"/>
      <c r="AN142" s="6"/>
    </row>
    <row r="143" spans="1:40" ht="15.5" x14ac:dyDescent="0.35">
      <c r="A143" s="5" t="s">
        <v>21</v>
      </c>
      <c r="E143" s="3">
        <f>+E43</f>
        <v>8975.7700587054696</v>
      </c>
      <c r="F143" s="1"/>
      <c r="G143" s="3">
        <f>+G43</f>
        <v>5222.5898545395503</v>
      </c>
      <c r="H143" s="1"/>
      <c r="I143" s="3">
        <f>+I43</f>
        <v>824.95682292462664</v>
      </c>
      <c r="J143" s="1"/>
      <c r="K143" s="3">
        <f>+K43</f>
        <v>84.016981813701619</v>
      </c>
      <c r="L143" s="1"/>
      <c r="M143" s="3">
        <f>+M43</f>
        <v>130.28391360203642</v>
      </c>
      <c r="N143" s="1"/>
      <c r="O143" s="3">
        <f>+O43</f>
        <v>10547.13992208032</v>
      </c>
      <c r="P143" s="1"/>
      <c r="Q143" s="3">
        <f>+Q43</f>
        <v>1966.7402091952274</v>
      </c>
      <c r="R143" s="1"/>
      <c r="S143" s="3">
        <f>+S43</f>
        <v>59.583337009694731</v>
      </c>
      <c r="T143" s="1"/>
      <c r="U143" s="3">
        <f>+U43</f>
        <v>5.1774220222681713</v>
      </c>
      <c r="V143" s="1"/>
      <c r="W143" s="3">
        <f>+W43</f>
        <v>0</v>
      </c>
      <c r="X143" s="3">
        <f>+X43</f>
        <v>27816.258521892894</v>
      </c>
      <c r="Y143" s="3">
        <f>SUM(E143:W143)</f>
        <v>27816.258521892894</v>
      </c>
      <c r="AA143" s="5" t="s">
        <v>21</v>
      </c>
      <c r="AB143" s="12">
        <f t="shared" si="184"/>
        <v>8975.7700587054696</v>
      </c>
      <c r="AC143" s="12">
        <f t="shared" si="185"/>
        <v>5222.5898545395503</v>
      </c>
      <c r="AD143" s="12">
        <f t="shared" si="186"/>
        <v>824.95682292462664</v>
      </c>
      <c r="AE143" s="12">
        <f t="shared" si="187"/>
        <v>84.016981813701619</v>
      </c>
      <c r="AF143" s="12">
        <f t="shared" si="188"/>
        <v>130.28391360203642</v>
      </c>
      <c r="AG143" s="12">
        <f t="shared" si="189"/>
        <v>10547.13992208032</v>
      </c>
      <c r="AH143" s="12">
        <f t="shared" si="190"/>
        <v>1966.7402091952274</v>
      </c>
      <c r="AI143" s="12">
        <f t="shared" si="191"/>
        <v>59.583337009694731</v>
      </c>
      <c r="AJ143" s="12">
        <f t="shared" si="192"/>
        <v>5.1774220222681713</v>
      </c>
      <c r="AK143" s="12">
        <f t="shared" si="193"/>
        <v>0</v>
      </c>
      <c r="AL143" s="12">
        <f t="shared" si="193"/>
        <v>27816.258521892894</v>
      </c>
      <c r="AM143" s="6"/>
      <c r="AN143" s="6"/>
    </row>
    <row r="144" spans="1:40" ht="15.5" x14ac:dyDescent="0.35">
      <c r="A144" s="5" t="s">
        <v>22</v>
      </c>
      <c r="E144" s="3">
        <f>+E112+E96+E83+E125+E107</f>
        <v>5048.4443058206525</v>
      </c>
      <c r="G144" s="3">
        <f>+G112+G96+G83+G125+G107</f>
        <v>2412.1098907947407</v>
      </c>
      <c r="I144" s="3">
        <f>+I112+I96+I83+I125+I107</f>
        <v>494.29625547709543</v>
      </c>
      <c r="K144" s="3">
        <f>+K112+K96+K83+K125+K107</f>
        <v>49.45822131577075</v>
      </c>
      <c r="M144" s="3">
        <f>+M112+M96+M83+M125+M107</f>
        <v>113.47123737386643</v>
      </c>
      <c r="O144" s="3">
        <f>+O112+O96+O83+O125+O107</f>
        <v>3966.62095761404</v>
      </c>
      <c r="Q144" s="3">
        <f>+Q112+Q96+Q83+Q125+Q107</f>
        <v>719.05465759484389</v>
      </c>
      <c r="S144" s="3">
        <f>+S112+S96+S83+S125+S107</f>
        <v>30.978776</v>
      </c>
      <c r="U144" s="3">
        <f>+U112+U96+U83+U125+U107</f>
        <v>0</v>
      </c>
      <c r="W144" s="3">
        <f>+W112+W96+W83+W125+W107</f>
        <v>0</v>
      </c>
      <c r="X144" s="3">
        <f>+X112+X96+X83+X125+X107</f>
        <v>12834.434301991012</v>
      </c>
      <c r="AA144" s="5" t="s">
        <v>22</v>
      </c>
      <c r="AB144" s="12">
        <f t="shared" si="184"/>
        <v>5048.4443058206525</v>
      </c>
      <c r="AC144" s="12">
        <f t="shared" si="185"/>
        <v>2412.1098907947407</v>
      </c>
      <c r="AD144" s="12">
        <f t="shared" si="186"/>
        <v>494.29625547709543</v>
      </c>
      <c r="AE144" s="12">
        <f t="shared" si="187"/>
        <v>49.45822131577075</v>
      </c>
      <c r="AF144" s="12">
        <f t="shared" si="188"/>
        <v>113.47123737386643</v>
      </c>
      <c r="AG144" s="12">
        <f t="shared" si="189"/>
        <v>3966.62095761404</v>
      </c>
      <c r="AH144" s="12">
        <f t="shared" si="190"/>
        <v>719.05465759484389</v>
      </c>
      <c r="AI144" s="12">
        <f t="shared" si="191"/>
        <v>30.978776</v>
      </c>
      <c r="AJ144" s="12">
        <f t="shared" si="192"/>
        <v>0</v>
      </c>
      <c r="AK144" s="12">
        <f t="shared" si="193"/>
        <v>0</v>
      </c>
      <c r="AL144" s="12">
        <f t="shared" si="193"/>
        <v>12834.434301991012</v>
      </c>
      <c r="AM144" s="6"/>
      <c r="AN144" s="6"/>
    </row>
    <row r="145" spans="1:41" ht="15.5" x14ac:dyDescent="0.35">
      <c r="A145" s="5" t="s">
        <v>23</v>
      </c>
      <c r="E145" s="3">
        <f>+E43-E144</f>
        <v>3927.3257528848171</v>
      </c>
      <c r="G145" s="3">
        <f>+G43-G144</f>
        <v>2810.4799637448095</v>
      </c>
      <c r="I145" s="3">
        <f>+I43-I144</f>
        <v>330.66056744753121</v>
      </c>
      <c r="K145" s="3">
        <f>+K43-K144</f>
        <v>34.558760497930869</v>
      </c>
      <c r="M145" s="3">
        <f>+M43-M144</f>
        <v>16.812676228169991</v>
      </c>
      <c r="O145" s="3">
        <f>+O43-O144</f>
        <v>6580.5189644662796</v>
      </c>
      <c r="Q145" s="3">
        <f>+Q43-Q144</f>
        <v>1247.6855516003834</v>
      </c>
      <c r="S145" s="3">
        <f>+S43-S144</f>
        <v>28.604561009694731</v>
      </c>
      <c r="U145" s="3">
        <f>+U43-U144</f>
        <v>5.1774220222681713</v>
      </c>
      <c r="W145" s="3">
        <f>+W43-W144</f>
        <v>0</v>
      </c>
      <c r="X145" s="3">
        <f>+X43-X144</f>
        <v>14981.824219901882</v>
      </c>
      <c r="AA145" s="5" t="s">
        <v>23</v>
      </c>
      <c r="AB145" s="12">
        <f t="shared" si="184"/>
        <v>3927.3257528848171</v>
      </c>
      <c r="AC145" s="12">
        <f t="shared" si="185"/>
        <v>2810.4799637448095</v>
      </c>
      <c r="AD145" s="12">
        <f t="shared" si="186"/>
        <v>330.66056744753121</v>
      </c>
      <c r="AE145" s="12">
        <f t="shared" si="187"/>
        <v>34.558760497930869</v>
      </c>
      <c r="AF145" s="12">
        <f t="shared" si="188"/>
        <v>16.812676228169991</v>
      </c>
      <c r="AG145" s="12">
        <f t="shared" si="189"/>
        <v>6580.5189644662796</v>
      </c>
      <c r="AH145" s="12">
        <f t="shared" si="190"/>
        <v>1247.6855516003834</v>
      </c>
      <c r="AI145" s="12">
        <f t="shared" si="191"/>
        <v>28.604561009694731</v>
      </c>
      <c r="AJ145" s="12">
        <f t="shared" si="192"/>
        <v>5.1774220222681713</v>
      </c>
      <c r="AK145" s="12">
        <f t="shared" si="193"/>
        <v>0</v>
      </c>
      <c r="AL145" s="12">
        <f t="shared" si="193"/>
        <v>14981.824219901882</v>
      </c>
      <c r="AM145" s="6">
        <f>10*AL145/1000</f>
        <v>149.81824219901884</v>
      </c>
      <c r="AN145" s="6">
        <f>5*AL145/1000</f>
        <v>74.90912109950942</v>
      </c>
    </row>
    <row r="146" spans="1:41" ht="15.5" x14ac:dyDescent="0.35">
      <c r="A146" s="5" t="s">
        <v>178</v>
      </c>
      <c r="E146" s="16">
        <f>-E145/E143</f>
        <v>-0.43754750034797968</v>
      </c>
      <c r="G146" s="16">
        <f>-G145/G143</f>
        <v>-0.5381391305889931</v>
      </c>
      <c r="I146" s="16">
        <f>-I145/I143</f>
        <v>-0.40082166515730788</v>
      </c>
      <c r="K146" s="16">
        <f>-K145/K143</f>
        <v>-0.41133065901559168</v>
      </c>
      <c r="M146" s="16">
        <f>-M145/M143</f>
        <v>-0.12904644758773348</v>
      </c>
      <c r="O146" s="16">
        <f>-O145/O143</f>
        <v>-0.62391501516823877</v>
      </c>
      <c r="Q146" s="16">
        <f>-Q145/Q143</f>
        <v>-0.63439265936954903</v>
      </c>
      <c r="S146" s="16">
        <f>-S145/S143</f>
        <v>-0.48007651879317398</v>
      </c>
      <c r="U146" s="16">
        <f>-U145/U143</f>
        <v>-1</v>
      </c>
      <c r="W146" s="16"/>
      <c r="X146" s="16">
        <f>-X145/X143</f>
        <v>-0.53859954630887474</v>
      </c>
      <c r="AA146" s="5" t="s">
        <v>24</v>
      </c>
      <c r="AB146" s="33">
        <f t="shared" si="184"/>
        <v>-0.43754750034797968</v>
      </c>
      <c r="AC146" s="33">
        <f t="shared" si="185"/>
        <v>-0.5381391305889931</v>
      </c>
      <c r="AD146" s="33">
        <f t="shared" si="186"/>
        <v>-0.40082166515730788</v>
      </c>
      <c r="AE146" s="33">
        <f t="shared" si="187"/>
        <v>-0.41133065901559168</v>
      </c>
      <c r="AF146" s="33">
        <f t="shared" si="188"/>
        <v>-0.12904644758773348</v>
      </c>
      <c r="AG146" s="33">
        <f t="shared" si="189"/>
        <v>-0.62391501516823877</v>
      </c>
      <c r="AH146" s="33">
        <f t="shared" si="190"/>
        <v>-0.63439265936954903</v>
      </c>
      <c r="AI146" s="33">
        <f t="shared" si="191"/>
        <v>-0.48007651879317398</v>
      </c>
      <c r="AJ146" s="12">
        <f>+V146</f>
        <v>0</v>
      </c>
      <c r="AK146" s="12">
        <f t="shared" ref="AK146" si="195">+W146</f>
        <v>0</v>
      </c>
      <c r="AL146" s="33">
        <f>+X146</f>
        <v>-0.53859954630887474</v>
      </c>
      <c r="AM146" s="6"/>
      <c r="AN146" s="6"/>
    </row>
    <row r="147" spans="1:41" ht="15.5" x14ac:dyDescent="0.35">
      <c r="AB147" s="5"/>
      <c r="AM147" s="2">
        <f>+AM135+AM145</f>
        <v>209.88834761218197</v>
      </c>
      <c r="AN147" s="2">
        <f>+AN135+AN145</f>
        <v>104.94417380609099</v>
      </c>
      <c r="AO147" s="2">
        <f>+AM147-AN147</f>
        <v>104.94417380609099</v>
      </c>
    </row>
    <row r="148" spans="1:41" ht="15.5" x14ac:dyDescent="0.35">
      <c r="E148" s="4" t="s">
        <v>72</v>
      </c>
      <c r="F148" s="4"/>
      <c r="G148" s="4" t="s">
        <v>73</v>
      </c>
      <c r="H148" s="4"/>
      <c r="I148" s="4" t="s">
        <v>80</v>
      </c>
      <c r="J148" s="4"/>
      <c r="K148" s="4" t="s">
        <v>75</v>
      </c>
      <c r="L148" s="4"/>
      <c r="M148" s="4" t="s">
        <v>76</v>
      </c>
      <c r="N148" s="4"/>
      <c r="O148" s="4" t="s">
        <v>77</v>
      </c>
      <c r="P148" s="4"/>
      <c r="Q148" s="4" t="s">
        <v>78</v>
      </c>
      <c r="R148" s="4"/>
      <c r="S148" s="4" t="s">
        <v>79</v>
      </c>
      <c r="T148" s="4"/>
      <c r="U148" s="4" t="s">
        <v>81</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51</v>
      </c>
      <c r="AN148" s="4" t="s">
        <v>52</v>
      </c>
    </row>
    <row r="149" spans="1:41" ht="15.5" x14ac:dyDescent="0.35">
      <c r="A149" t="s">
        <v>25</v>
      </c>
      <c r="E149" s="6">
        <f>+E54</f>
        <v>789.30770058705468</v>
      </c>
      <c r="F149" s="6"/>
      <c r="G149" s="6">
        <f>+G54</f>
        <v>455.12589854539544</v>
      </c>
      <c r="H149" s="6"/>
      <c r="I149" s="6">
        <f>+I54</f>
        <v>32.874568229246265</v>
      </c>
      <c r="J149" s="6"/>
      <c r="K149" s="6">
        <f>+K54</f>
        <v>5.2401698181370158</v>
      </c>
      <c r="L149" s="6"/>
      <c r="M149" s="6">
        <f>+M54</f>
        <v>30.352839136020368</v>
      </c>
      <c r="N149" s="6"/>
      <c r="O149" s="6">
        <f>+O54</f>
        <v>592.29639922080321</v>
      </c>
      <c r="P149" s="6"/>
      <c r="Q149" s="6">
        <f>+Q54</f>
        <v>305.96740209195229</v>
      </c>
      <c r="R149" s="6"/>
      <c r="S149" s="6">
        <f>+S54</f>
        <v>24.070833370096945</v>
      </c>
      <c r="T149" s="6"/>
      <c r="U149" s="6">
        <f>+U54</f>
        <v>4.4767742202226826</v>
      </c>
      <c r="V149" s="6"/>
      <c r="W149" s="6">
        <f>+W54</f>
        <v>48.825499549983739</v>
      </c>
      <c r="X149" s="6">
        <f>+X54</f>
        <v>2288.5380847689125</v>
      </c>
      <c r="AA149" t="s">
        <v>25</v>
      </c>
      <c r="AB149" s="12">
        <f>+E149</f>
        <v>789.30770058705468</v>
      </c>
      <c r="AC149" s="12">
        <f>+G149</f>
        <v>455.12589854539544</v>
      </c>
      <c r="AD149" s="12">
        <f>+I149</f>
        <v>32.874568229246265</v>
      </c>
      <c r="AE149" s="12">
        <f>+K149</f>
        <v>5.2401698181370158</v>
      </c>
      <c r="AF149" s="12">
        <f>+M149</f>
        <v>30.352839136020368</v>
      </c>
      <c r="AG149" s="12">
        <f>+O149</f>
        <v>592.29639922080321</v>
      </c>
      <c r="AH149" s="12">
        <f>+Q149</f>
        <v>305.96740209195229</v>
      </c>
      <c r="AI149" s="12">
        <f>+S149</f>
        <v>24.070833370096945</v>
      </c>
      <c r="AJ149" s="12">
        <f>+U149</f>
        <v>4.4767742202226826</v>
      </c>
      <c r="AK149" s="12">
        <f>+W149</f>
        <v>48.825499549983739</v>
      </c>
      <c r="AL149" s="12">
        <f>+X149</f>
        <v>2288.5380847689125</v>
      </c>
      <c r="AM149" s="2">
        <f>+AL149</f>
        <v>2288.5380847689125</v>
      </c>
      <c r="AN149" s="3">
        <f>+AL149</f>
        <v>2288.5380847689125</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563.07017032235183</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327.64105528258648</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23.908946575508537</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3.7660362276399866</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21.594328317635952</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382.04864711481787</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209.08379451840162</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14.614956991980677</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4.4042980800000002</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35.403386813455207</v>
      </c>
      <c r="X150" s="2">
        <f>0.001*($C73*X73+$C74*X74+$C75*X75+$C76*X76+$C79*X79+$C80*X80+$C81*X81+$C82*X82+$C83*X83+$C84*X84+$C88*X88+$C89*X89+$C92*X92+$C93*X93+$C94*X94+$C95*X95+$C96*X96+$C97*X97+$C101*X101+$C102*X102+$C106*X106+$C107*X107+$C108*X108+$C109*X109+$C110*X110+$C111*X111+$C112*X112+$C113*X113+$N$2*($C117*X117+$C118*X118+$C121*X121+$C122*X122+$C123*X123+$C124*X124+$C125*X125+$C126*X126))</f>
        <v>1585.5356202443784</v>
      </c>
      <c r="AA150" t="s">
        <v>26</v>
      </c>
      <c r="AB150" s="12">
        <f t="shared" ref="AB150:AB152" si="196">+E150</f>
        <v>563.07017032235183</v>
      </c>
      <c r="AC150" s="12">
        <f t="shared" ref="AC150:AC152" si="197">+G150</f>
        <v>327.64105528258648</v>
      </c>
      <c r="AD150" s="12">
        <f t="shared" ref="AD150:AD152" si="198">+I150</f>
        <v>23.908946575508537</v>
      </c>
      <c r="AE150" s="12">
        <f t="shared" ref="AE150:AE152" si="199">+K150</f>
        <v>3.7660362276399866</v>
      </c>
      <c r="AF150" s="12">
        <f t="shared" ref="AF150:AF152" si="200">+M150</f>
        <v>21.594328317635952</v>
      </c>
      <c r="AG150" s="12">
        <f t="shared" ref="AG150:AG152" si="201">+O150</f>
        <v>382.04864711481787</v>
      </c>
      <c r="AH150" s="12">
        <f t="shared" ref="AH150:AH152" si="202">+Q150</f>
        <v>209.08379451840162</v>
      </c>
      <c r="AI150" s="12">
        <f t="shared" ref="AI150:AI152" si="203">+S150</f>
        <v>14.614956991980677</v>
      </c>
      <c r="AJ150" s="12">
        <f t="shared" ref="AJ150:AJ152" si="204">+U150</f>
        <v>4.4042980800000002</v>
      </c>
      <c r="AK150" s="12">
        <f t="shared" ref="AK150:AK152" si="205">+W150</f>
        <v>35.403386813455207</v>
      </c>
      <c r="AL150" s="12">
        <f t="shared" ref="AL150:AL152" si="206">+X150</f>
        <v>1585.5356202443784</v>
      </c>
      <c r="AM150" s="2">
        <f>+AL150+AO147</f>
        <v>1690.4797940504693</v>
      </c>
      <c r="AN150" s="2">
        <f>+AL150+AM147</f>
        <v>1795.4239678565605</v>
      </c>
    </row>
    <row r="151" spans="1:41" ht="15.5" x14ac:dyDescent="0.35">
      <c r="A151" t="s">
        <v>35</v>
      </c>
      <c r="E151" s="2">
        <f>+E150-E149</f>
        <v>-226.23753026470285</v>
      </c>
      <c r="F151" s="2"/>
      <c r="G151" s="2">
        <f t="shared" ref="G151:W151" si="207">+G150-G149</f>
        <v>-127.48484326280897</v>
      </c>
      <c r="H151" s="2"/>
      <c r="I151" s="2">
        <f t="shared" ref="I151" si="208">+I150-I149</f>
        <v>-8.9656216537377276</v>
      </c>
      <c r="J151" s="2"/>
      <c r="K151" s="2">
        <f t="shared" ref="K151" si="209">+K150-K149</f>
        <v>-1.4741335904970292</v>
      </c>
      <c r="L151" s="2"/>
      <c r="M151" s="2">
        <f t="shared" si="207"/>
        <v>-8.7585108183844156</v>
      </c>
      <c r="N151" s="2"/>
      <c r="O151" s="2">
        <f t="shared" si="207"/>
        <v>-210.24775210598534</v>
      </c>
      <c r="P151" s="2"/>
      <c r="Q151" s="2">
        <f t="shared" si="207"/>
        <v>-96.883607573550677</v>
      </c>
      <c r="R151" s="2"/>
      <c r="S151" s="2">
        <f t="shared" si="207"/>
        <v>-9.4558763781162689</v>
      </c>
      <c r="T151" s="2"/>
      <c r="U151" s="2">
        <f t="shared" si="207"/>
        <v>-7.2476140222682339E-2</v>
      </c>
      <c r="V151" s="2"/>
      <c r="W151" s="2">
        <f t="shared" si="207"/>
        <v>-13.422112736528533</v>
      </c>
      <c r="X151" s="3">
        <f>SUM(E151:W151)</f>
        <v>-703.0024645245345</v>
      </c>
      <c r="AA151" t="s">
        <v>27</v>
      </c>
      <c r="AB151" s="12">
        <f t="shared" si="196"/>
        <v>-226.23753026470285</v>
      </c>
      <c r="AC151" s="12">
        <f t="shared" si="197"/>
        <v>-127.48484326280897</v>
      </c>
      <c r="AD151" s="12">
        <f t="shared" si="198"/>
        <v>-8.9656216537377276</v>
      </c>
      <c r="AE151" s="12">
        <f t="shared" si="199"/>
        <v>-1.4741335904970292</v>
      </c>
      <c r="AF151" s="12">
        <f t="shared" si="200"/>
        <v>-8.7585108183844156</v>
      </c>
      <c r="AG151" s="12">
        <f t="shared" si="201"/>
        <v>-210.24775210598534</v>
      </c>
      <c r="AH151" s="12">
        <f t="shared" si="202"/>
        <v>-96.883607573550677</v>
      </c>
      <c r="AI151" s="12">
        <f t="shared" si="203"/>
        <v>-9.4558763781162689</v>
      </c>
      <c r="AJ151" s="12">
        <f t="shared" si="204"/>
        <v>-7.2476140222682339E-2</v>
      </c>
      <c r="AK151" s="12">
        <f t="shared" si="205"/>
        <v>-13.422112736528533</v>
      </c>
      <c r="AL151" s="12">
        <f t="shared" si="206"/>
        <v>-703.0024645245345</v>
      </c>
      <c r="AM151" s="2">
        <f>+AM150-AM149</f>
        <v>-598.05829071844323</v>
      </c>
      <c r="AN151" s="2">
        <f>+AN150-AN149</f>
        <v>-493.11411691235207</v>
      </c>
    </row>
    <row r="152" spans="1:41" ht="15.5" x14ac:dyDescent="0.35">
      <c r="A152" t="s">
        <v>28</v>
      </c>
      <c r="E152" s="2">
        <f>100*E151/E149</f>
        <v>-28.662780066181629</v>
      </c>
      <c r="F152" s="2"/>
      <c r="G152" s="2">
        <f>100*G151/G149</f>
        <v>-28.010896253159125</v>
      </c>
      <c r="H152" s="2"/>
      <c r="I152" s="2">
        <f>100*I151/I149</f>
        <v>-27.272211124469234</v>
      </c>
      <c r="J152" s="2"/>
      <c r="K152" s="2">
        <f>100*K151/K149</f>
        <v>-28.131408745472928</v>
      </c>
      <c r="L152" s="2"/>
      <c r="M152" s="2">
        <f>100*M151/M149</f>
        <v>-28.855655904658033</v>
      </c>
      <c r="N152" s="2"/>
      <c r="O152" s="2">
        <f>100*O151/O149</f>
        <v>-35.497050527839981</v>
      </c>
      <c r="P152" s="2"/>
      <c r="Q152" s="2">
        <f>100*Q151/Q149</f>
        <v>-31.664682875084278</v>
      </c>
      <c r="R152" s="2"/>
      <c r="S152" s="2">
        <f>100*S151/S149</f>
        <v>-39.283543833855163</v>
      </c>
      <c r="T152" s="2"/>
      <c r="U152" s="2">
        <f>100*U151/U149</f>
        <v>-1.6189366864938131</v>
      </c>
      <c r="V152" s="2"/>
      <c r="W152" s="2">
        <f>100*W151/W149</f>
        <v>-27.489964998285416</v>
      </c>
      <c r="X152" s="2">
        <f t="shared" ref="X152" si="210">100*X151/X149</f>
        <v>-30.718407930516079</v>
      </c>
      <c r="AA152" t="s">
        <v>28</v>
      </c>
      <c r="AB152" s="6">
        <f t="shared" si="196"/>
        <v>-28.662780066181629</v>
      </c>
      <c r="AC152" s="6">
        <f t="shared" si="197"/>
        <v>-28.010896253159125</v>
      </c>
      <c r="AD152" s="6">
        <f t="shared" si="198"/>
        <v>-27.272211124469234</v>
      </c>
      <c r="AE152" s="6">
        <f t="shared" si="199"/>
        <v>-28.131408745472928</v>
      </c>
      <c r="AF152" s="6">
        <f t="shared" si="200"/>
        <v>-28.855655904658033</v>
      </c>
      <c r="AG152" s="6">
        <f t="shared" si="201"/>
        <v>-35.497050527839981</v>
      </c>
      <c r="AH152" s="6">
        <f t="shared" si="202"/>
        <v>-31.664682875084278</v>
      </c>
      <c r="AI152" s="6">
        <f t="shared" si="203"/>
        <v>-39.283543833855163</v>
      </c>
      <c r="AJ152" s="6">
        <f t="shared" si="204"/>
        <v>-1.6189366864938131</v>
      </c>
      <c r="AK152" s="6">
        <f t="shared" si="205"/>
        <v>-27.489964998285416</v>
      </c>
      <c r="AL152" s="6">
        <f t="shared" si="206"/>
        <v>-30.718407930516079</v>
      </c>
      <c r="AM152" s="2">
        <f>100*AM151/AM149</f>
        <v>-26.13276548460118</v>
      </c>
      <c r="AN152" s="2">
        <f>100*AN151/AN149</f>
        <v>-21.547123038686276</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18918-3B6C-4145-A63F-DEA41A017FA4}">
  <dimension ref="A2:AZ152"/>
  <sheetViews>
    <sheetView zoomScale="50" zoomScaleNormal="50" workbookViewId="0">
      <selection activeCell="O3" sqref="O3"/>
    </sheetView>
  </sheetViews>
  <sheetFormatPr defaultRowHeight="14.5" x14ac:dyDescent="0.35"/>
  <cols>
    <col min="1" max="1" width="32.08984375" customWidth="1"/>
    <col min="2" max="2" width="15.7265625" customWidth="1"/>
    <col min="24" max="24" width="11.08984375" customWidth="1"/>
    <col min="27" max="27" width="60.6328125" customWidth="1"/>
  </cols>
  <sheetData>
    <row r="2" spans="1:25" x14ac:dyDescent="0.35">
      <c r="N2">
        <f>+Koko_maa!N1</f>
        <v>0</v>
      </c>
      <c r="O2" t="s">
        <v>186</v>
      </c>
    </row>
    <row r="3" spans="1:25" x14ac:dyDescent="0.35">
      <c r="A3" s="8" t="s">
        <v>64</v>
      </c>
      <c r="O3" t="s">
        <v>304</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72</v>
      </c>
    </row>
    <row r="7" spans="1:25" ht="15.5" x14ac:dyDescent="0.35">
      <c r="A7" s="4" t="s">
        <v>73</v>
      </c>
    </row>
    <row r="8" spans="1:25" ht="15.5" x14ac:dyDescent="0.35">
      <c r="A8" s="4" t="s">
        <v>74</v>
      </c>
    </row>
    <row r="9" spans="1:25" ht="15.5" x14ac:dyDescent="0.35">
      <c r="A9" s="4" t="s">
        <v>75</v>
      </c>
    </row>
    <row r="10" spans="1:25" ht="15.5" x14ac:dyDescent="0.35">
      <c r="A10" s="4" t="s">
        <v>76</v>
      </c>
    </row>
    <row r="11" spans="1:25" ht="15.5" x14ac:dyDescent="0.35">
      <c r="A11" s="4" t="s">
        <v>77</v>
      </c>
    </row>
    <row r="12" spans="1:25" ht="15.5" x14ac:dyDescent="0.35">
      <c r="A12" s="4" t="s">
        <v>78</v>
      </c>
      <c r="F12" s="9"/>
    </row>
    <row r="13" spans="1:25" ht="15.5" x14ac:dyDescent="0.35">
      <c r="A13" s="4" t="s">
        <v>79</v>
      </c>
    </row>
    <row r="14" spans="1:25" ht="15.5" x14ac:dyDescent="0.35">
      <c r="A14" s="22"/>
      <c r="B14" s="24"/>
      <c r="C14" s="24"/>
      <c r="D14" s="24"/>
      <c r="E14" s="22" t="s">
        <v>72</v>
      </c>
      <c r="F14" s="22" t="s">
        <v>73</v>
      </c>
      <c r="G14" s="22" t="s">
        <v>80</v>
      </c>
      <c r="H14" s="22" t="s">
        <v>75</v>
      </c>
      <c r="I14" s="22" t="s">
        <v>76</v>
      </c>
      <c r="J14" s="22" t="s">
        <v>77</v>
      </c>
      <c r="K14" s="22" t="s">
        <v>78</v>
      </c>
      <c r="L14" s="22" t="s">
        <v>79</v>
      </c>
      <c r="M14" s="22" t="s">
        <v>81</v>
      </c>
      <c r="N14" s="22" t="s">
        <v>9</v>
      </c>
      <c r="O14" s="24"/>
    </row>
    <row r="15" spans="1:25" ht="15.5" x14ac:dyDescent="0.35">
      <c r="A15" s="22" t="s">
        <v>82</v>
      </c>
      <c r="B15" s="24"/>
      <c r="C15" s="24"/>
      <c r="D15" s="24"/>
      <c r="E15" s="53">
        <v>9371.7999999999993</v>
      </c>
      <c r="F15" s="53">
        <v>2636.9999999999991</v>
      </c>
      <c r="G15" s="53">
        <v>64.8</v>
      </c>
      <c r="H15" s="53">
        <v>162.17599999999999</v>
      </c>
      <c r="I15" s="53">
        <v>316.61</v>
      </c>
      <c r="J15" s="53">
        <v>114.3</v>
      </c>
      <c r="K15" s="53">
        <v>235.8</v>
      </c>
      <c r="L15" s="53">
        <v>73</v>
      </c>
      <c r="M15" s="53">
        <v>0</v>
      </c>
      <c r="N15" s="54">
        <v>0</v>
      </c>
      <c r="O15" s="26">
        <v>12975.485999999997</v>
      </c>
    </row>
    <row r="16" spans="1:25" ht="15.5" x14ac:dyDescent="0.35">
      <c r="A16" s="55" t="s">
        <v>65</v>
      </c>
      <c r="B16" s="26"/>
      <c r="C16" s="26"/>
      <c r="D16" s="26"/>
      <c r="E16" s="26">
        <v>7711.09981348984</v>
      </c>
      <c r="F16" s="26">
        <v>2394.8435787963399</v>
      </c>
      <c r="G16" s="26">
        <v>31.012774582568422</v>
      </c>
      <c r="H16" s="26">
        <v>36.572285313529058</v>
      </c>
      <c r="I16" s="26">
        <v>342.88544195433144</v>
      </c>
      <c r="J16" s="26">
        <v>1087.8626745298054</v>
      </c>
      <c r="K16" s="26">
        <v>5348.462707930541</v>
      </c>
      <c r="L16" s="26">
        <v>298.35036450852351</v>
      </c>
      <c r="M16" s="26">
        <v>153.37717583996977</v>
      </c>
      <c r="N16" s="26">
        <v>2461.0481212417822</v>
      </c>
      <c r="O16" s="26">
        <v>19865.514938187232</v>
      </c>
    </row>
    <row r="17" spans="1:22" ht="15.5" x14ac:dyDescent="0.35">
      <c r="A17" s="56" t="s">
        <v>83</v>
      </c>
      <c r="B17" s="26"/>
      <c r="C17" s="26"/>
      <c r="D17" s="26"/>
      <c r="E17" s="26">
        <v>1069.3910355614223</v>
      </c>
      <c r="F17" s="26">
        <v>274.76718420432201</v>
      </c>
      <c r="G17" s="26">
        <v>5.6861500505777354</v>
      </c>
      <c r="H17" s="26">
        <v>3.0934301135824978</v>
      </c>
      <c r="I17" s="26">
        <v>22.756341655275989</v>
      </c>
      <c r="J17" s="26">
        <v>241.81454780169517</v>
      </c>
      <c r="K17" s="26">
        <v>668.58089402866653</v>
      </c>
      <c r="L17" s="26">
        <v>24.769535010653026</v>
      </c>
      <c r="M17" s="26">
        <v>6.2508723898175393</v>
      </c>
      <c r="N17" s="26">
        <v>189.4945448332227</v>
      </c>
      <c r="O17" s="26">
        <v>2506.6045356492359</v>
      </c>
    </row>
    <row r="18" spans="1:22" ht="15.5" x14ac:dyDescent="0.35">
      <c r="A18" s="56" t="s">
        <v>84</v>
      </c>
      <c r="B18" s="26"/>
      <c r="C18" s="26"/>
      <c r="D18" s="26"/>
      <c r="E18" s="26">
        <v>851.75454287562241</v>
      </c>
      <c r="F18" s="53">
        <v>207.04441817006304</v>
      </c>
      <c r="G18" s="26">
        <v>1.1974779815096332</v>
      </c>
      <c r="H18" s="26">
        <v>3.2014377814756609</v>
      </c>
      <c r="I18" s="26">
        <v>27.997335940786069</v>
      </c>
      <c r="J18" s="26">
        <v>98.427215837981535</v>
      </c>
      <c r="K18" s="26">
        <v>518.42535583586528</v>
      </c>
      <c r="L18" s="26">
        <v>18.989180163483216</v>
      </c>
      <c r="M18" s="26">
        <v>8.7060127448566078</v>
      </c>
      <c r="N18" s="26">
        <v>255.32421997891026</v>
      </c>
      <c r="O18" s="26">
        <v>1991.0671973105541</v>
      </c>
    </row>
    <row r="19" spans="1:22" ht="15.5" x14ac:dyDescent="0.35">
      <c r="A19" s="56" t="s">
        <v>85</v>
      </c>
      <c r="B19" s="26"/>
      <c r="C19" s="26"/>
      <c r="D19" s="26"/>
      <c r="E19" s="26">
        <v>3496.6360369956219</v>
      </c>
      <c r="F19" s="53">
        <v>780.52548831133163</v>
      </c>
      <c r="G19" s="26">
        <v>1.5647251022617368</v>
      </c>
      <c r="H19" s="26">
        <v>8.0150794315022988</v>
      </c>
      <c r="I19" s="26">
        <v>121.72739412851476</v>
      </c>
      <c r="J19" s="26">
        <v>278.68721584639678</v>
      </c>
      <c r="K19" s="26">
        <v>2022.1183565291919</v>
      </c>
      <c r="L19" s="26">
        <v>61.935010545122601</v>
      </c>
      <c r="M19" s="26">
        <v>56.709874676935009</v>
      </c>
      <c r="N19" s="26">
        <v>1013.7618652103056</v>
      </c>
      <c r="O19" s="26">
        <v>7841.6810467771847</v>
      </c>
    </row>
    <row r="20" spans="1:22" ht="15.5" x14ac:dyDescent="0.35">
      <c r="A20" s="55" t="s">
        <v>66</v>
      </c>
      <c r="B20" s="26"/>
      <c r="C20" s="26"/>
      <c r="D20" s="26"/>
      <c r="E20" s="26">
        <f>E17*$N$2+E18+E19</f>
        <v>4348.390579871244</v>
      </c>
      <c r="F20" s="26">
        <f t="shared" ref="F20:O20" si="0">F17*$N$2+F18+F19</f>
        <v>987.5699064813947</v>
      </c>
      <c r="G20" s="26">
        <f t="shared" si="0"/>
        <v>2.7622030837713698</v>
      </c>
      <c r="H20" s="26">
        <f t="shared" si="0"/>
        <v>11.21651721297796</v>
      </c>
      <c r="I20" s="26">
        <f t="shared" si="0"/>
        <v>149.72473006930082</v>
      </c>
      <c r="J20" s="26">
        <f t="shared" si="0"/>
        <v>377.1144316843783</v>
      </c>
      <c r="K20" s="26">
        <f t="shared" si="0"/>
        <v>2540.5437123650572</v>
      </c>
      <c r="L20" s="26">
        <f t="shared" si="0"/>
        <v>80.924190708605821</v>
      </c>
      <c r="M20" s="26">
        <f t="shared" si="0"/>
        <v>65.415887421791609</v>
      </c>
      <c r="N20" s="26">
        <f t="shared" si="0"/>
        <v>1269.0860851892157</v>
      </c>
      <c r="O20" s="26">
        <f t="shared" si="0"/>
        <v>9832.7482440877393</v>
      </c>
    </row>
    <row r="21" spans="1:22" ht="15.5" x14ac:dyDescent="0.35">
      <c r="A21" s="55" t="s">
        <v>67</v>
      </c>
      <c r="B21" s="26"/>
      <c r="C21" s="26"/>
      <c r="D21" s="26"/>
      <c r="E21" s="26">
        <v>613.97748916322405</v>
      </c>
      <c r="F21" s="26">
        <v>73.397151201891816</v>
      </c>
      <c r="G21" s="26">
        <v>1.8460108384071765</v>
      </c>
      <c r="H21" s="26">
        <v>3.6760860869379304</v>
      </c>
      <c r="I21" s="26">
        <v>10.08024504680124</v>
      </c>
      <c r="J21" s="26">
        <v>123.1133113580198</v>
      </c>
      <c r="K21" s="26">
        <v>152.38286289090945</v>
      </c>
      <c r="L21" s="26">
        <v>0.27055450220727911</v>
      </c>
      <c r="M21" s="26">
        <v>0</v>
      </c>
      <c r="N21" s="26">
        <v>0</v>
      </c>
      <c r="O21" s="26">
        <v>978.74371108839875</v>
      </c>
      <c r="T21">
        <v>12</v>
      </c>
      <c r="U21">
        <v>270</v>
      </c>
      <c r="V21">
        <f>+T21*U21</f>
        <v>3240</v>
      </c>
    </row>
    <row r="22" spans="1:22" ht="15.5" x14ac:dyDescent="0.35">
      <c r="A22" s="55" t="s">
        <v>68</v>
      </c>
      <c r="B22" s="26"/>
      <c r="C22" s="26"/>
      <c r="D22" s="26"/>
      <c r="E22" s="26">
        <v>3436.9369873436144</v>
      </c>
      <c r="F22" s="26">
        <v>838.37364027142723</v>
      </c>
      <c r="G22" s="26">
        <v>0.91619475242820569</v>
      </c>
      <c r="H22" s="26">
        <v>3.7137765164423704</v>
      </c>
      <c r="I22" s="26">
        <v>109.08691292911662</v>
      </c>
      <c r="J22" s="26">
        <v>205.3505479393823</v>
      </c>
      <c r="K22" s="26">
        <v>1916.8475188718505</v>
      </c>
      <c r="L22" s="26">
        <v>47.619242760911945</v>
      </c>
      <c r="M22" s="26">
        <v>35.853862616782813</v>
      </c>
      <c r="N22" s="26">
        <v>0</v>
      </c>
      <c r="O22" s="26">
        <v>6594.6986840019572</v>
      </c>
    </row>
    <row r="23" spans="1:22" ht="15.5" x14ac:dyDescent="0.35">
      <c r="A23" s="55" t="s">
        <v>86</v>
      </c>
      <c r="B23" s="26"/>
      <c r="C23" s="26"/>
      <c r="D23" s="26"/>
      <c r="E23" s="26">
        <v>91.609481990651503</v>
      </c>
      <c r="F23" s="26">
        <v>31.793227911464559</v>
      </c>
      <c r="G23" s="26">
        <v>0</v>
      </c>
      <c r="H23" s="26">
        <v>0</v>
      </c>
      <c r="I23" s="26">
        <v>6.8360013481997761</v>
      </c>
      <c r="J23" s="26">
        <v>27.758988569495912</v>
      </c>
      <c r="K23" s="26">
        <v>77.820520070132389</v>
      </c>
      <c r="L23" s="26">
        <v>4.2089449877206642</v>
      </c>
      <c r="M23" s="26">
        <v>0</v>
      </c>
      <c r="N23" s="26">
        <v>0</v>
      </c>
      <c r="O23" s="26">
        <v>240.0271648776648</v>
      </c>
    </row>
    <row r="24" spans="1:22" ht="15.5" x14ac:dyDescent="0.35">
      <c r="A24" s="57" t="s">
        <v>87</v>
      </c>
      <c r="B24" s="27"/>
      <c r="C24" s="27"/>
      <c r="D24" s="27"/>
      <c r="E24" s="27">
        <f>E26/E19*100</f>
        <v>38.303439247579476</v>
      </c>
      <c r="F24" s="27">
        <f t="shared" ref="F24:O24" si="1">F26/F19*100</f>
        <v>34.095789626852238</v>
      </c>
      <c r="G24" s="27">
        <f t="shared" si="1"/>
        <v>0</v>
      </c>
      <c r="H24" s="27">
        <f t="shared" si="1"/>
        <v>23.501367373007909</v>
      </c>
      <c r="I24" s="27">
        <f t="shared" si="1"/>
        <v>49.991140534249993</v>
      </c>
      <c r="J24" s="27">
        <f t="shared" si="1"/>
        <v>41.744052894637626</v>
      </c>
      <c r="K24" s="27">
        <f t="shared" si="1"/>
        <v>41.603328250084964</v>
      </c>
      <c r="L24" s="27">
        <f t="shared" si="1"/>
        <v>96.75234969775201</v>
      </c>
      <c r="M24" s="27">
        <f t="shared" si="1"/>
        <v>0</v>
      </c>
      <c r="N24" s="27">
        <f t="shared" si="1"/>
        <v>55.317714957304688</v>
      </c>
      <c r="O24" s="27">
        <f t="shared" si="1"/>
        <v>41.400716101285148</v>
      </c>
    </row>
    <row r="25" spans="1:22" ht="15.5" x14ac:dyDescent="0.35">
      <c r="A25" s="22" t="s">
        <v>88</v>
      </c>
      <c r="B25" s="24"/>
      <c r="C25" s="24"/>
      <c r="D25" s="24"/>
      <c r="E25" s="53">
        <v>1767.4186367445882</v>
      </c>
      <c r="F25" s="53">
        <v>420.11546239649323</v>
      </c>
      <c r="G25" s="53">
        <v>0.36636836298946718</v>
      </c>
      <c r="H25" s="53">
        <v>3.397056892133838</v>
      </c>
      <c r="I25" s="53">
        <v>80.126570042947549</v>
      </c>
      <c r="J25" s="53">
        <v>164.71372396140288</v>
      </c>
      <c r="K25" s="53">
        <v>1154.7843522139572</v>
      </c>
      <c r="L25" s="53">
        <v>85.093754720328775</v>
      </c>
      <c r="M25" s="26">
        <v>0</v>
      </c>
      <c r="N25" s="53">
        <v>729.9596706643639</v>
      </c>
      <c r="O25" s="53">
        <f t="shared" ref="O25" si="2">SUM(E25:N25)</f>
        <v>4405.9755959992053</v>
      </c>
    </row>
    <row r="26" spans="1:22" ht="15.5" x14ac:dyDescent="0.35">
      <c r="A26" s="22" t="s">
        <v>89</v>
      </c>
      <c r="B26" s="24"/>
      <c r="C26" s="24"/>
      <c r="D26" s="24"/>
      <c r="E26" s="53">
        <v>1339.3318601395886</v>
      </c>
      <c r="F26" s="53">
        <v>266.12632847859277</v>
      </c>
      <c r="G26" s="53">
        <v>0</v>
      </c>
      <c r="H26" s="53">
        <v>1.8836532624357489</v>
      </c>
      <c r="I26" s="53">
        <v>60.852912667466192</v>
      </c>
      <c r="J26" s="53">
        <v>116.33533879351279</v>
      </c>
      <c r="K26" s="53">
        <v>841.26853747206314</v>
      </c>
      <c r="L26" s="53">
        <v>59.923577987956598</v>
      </c>
      <c r="M26" s="53">
        <v>0</v>
      </c>
      <c r="N26" s="53">
        <v>560.78989894289214</v>
      </c>
      <c r="O26" s="60">
        <f t="shared" ref="O26" si="3">SUM(E26:N26)</f>
        <v>3246.5121077445078</v>
      </c>
    </row>
    <row r="27" spans="1:22" ht="15.5" x14ac:dyDescent="0.35">
      <c r="A27" s="22" t="s">
        <v>90</v>
      </c>
      <c r="B27" s="24"/>
      <c r="C27" s="24"/>
      <c r="D27" s="24"/>
      <c r="E27" s="26">
        <f>E19-E26</f>
        <v>2157.3041768560333</v>
      </c>
      <c r="F27" s="26">
        <f t="shared" ref="F27:N27" si="4">F19-F26</f>
        <v>514.39915983273886</v>
      </c>
      <c r="G27" s="26">
        <f t="shared" si="4"/>
        <v>1.5647251022617368</v>
      </c>
      <c r="H27" s="26">
        <f t="shared" si="4"/>
        <v>6.1314261690665504</v>
      </c>
      <c r="I27" s="26">
        <f t="shared" si="4"/>
        <v>60.874481461048568</v>
      </c>
      <c r="J27" s="26">
        <f t="shared" si="4"/>
        <v>162.35187705288399</v>
      </c>
      <c r="K27" s="26">
        <f t="shared" si="4"/>
        <v>1180.8498190571288</v>
      </c>
      <c r="L27" s="26">
        <f t="shared" si="4"/>
        <v>2.0114325571660032</v>
      </c>
      <c r="M27" s="26">
        <f t="shared" si="4"/>
        <v>56.709874676935009</v>
      </c>
      <c r="N27" s="26">
        <f t="shared" si="4"/>
        <v>452.97196626741345</v>
      </c>
      <c r="O27" s="26">
        <f>SUM(E27:N27)</f>
        <v>4595.1689390326765</v>
      </c>
    </row>
    <row r="28" spans="1:22" ht="15.5" x14ac:dyDescent="0.35">
      <c r="A28" s="55" t="s">
        <v>91</v>
      </c>
      <c r="B28" s="26"/>
      <c r="C28" s="26"/>
      <c r="D28" s="26"/>
      <c r="E28" s="58">
        <v>776.5</v>
      </c>
      <c r="F28" s="26">
        <v>170.5</v>
      </c>
      <c r="G28" s="26">
        <v>0</v>
      </c>
      <c r="H28" s="26">
        <v>0</v>
      </c>
      <c r="I28" s="26">
        <v>4.9000000000000004</v>
      </c>
      <c r="J28" s="26">
        <v>154.69999999999999</v>
      </c>
      <c r="K28" s="26">
        <v>453.7</v>
      </c>
      <c r="L28" s="26">
        <v>26.1</v>
      </c>
      <c r="M28" s="26">
        <v>1.5</v>
      </c>
      <c r="N28" s="26">
        <v>138.9</v>
      </c>
      <c r="O28" s="26">
        <f>SUM(E28:N28)</f>
        <v>1726.8</v>
      </c>
    </row>
    <row r="29" spans="1:22" ht="15.5" x14ac:dyDescent="0.35">
      <c r="A29" s="22" t="s">
        <v>92</v>
      </c>
      <c r="B29" s="24"/>
      <c r="C29" s="24"/>
      <c r="D29" s="24"/>
      <c r="E29" s="26">
        <v>1628.1242988767849</v>
      </c>
      <c r="F29" s="26">
        <v>292.33848464686213</v>
      </c>
      <c r="G29" s="26">
        <v>2.1788477612064479</v>
      </c>
      <c r="H29" s="26">
        <v>0</v>
      </c>
      <c r="I29" s="26">
        <v>47.664408747792827</v>
      </c>
      <c r="J29" s="26">
        <v>84.439263931468318</v>
      </c>
      <c r="K29" s="26">
        <v>919.20578010430654</v>
      </c>
      <c r="L29" s="26">
        <v>10.651505171411845</v>
      </c>
      <c r="M29" s="26">
        <v>0</v>
      </c>
      <c r="N29" s="26">
        <v>197.28954171859991</v>
      </c>
      <c r="O29" s="26">
        <f>SUM(E29:N29)</f>
        <v>3181.892130958433</v>
      </c>
    </row>
    <row r="30" spans="1:22" ht="15.5" x14ac:dyDescent="0.35">
      <c r="A30" s="4"/>
      <c r="E30" s="9"/>
      <c r="F30" s="9"/>
      <c r="G30" s="9"/>
      <c r="H30" s="9"/>
      <c r="I30" s="9"/>
      <c r="J30" s="9"/>
      <c r="K30" s="9"/>
      <c r="L30" s="9"/>
      <c r="M30" s="9"/>
      <c r="N30" s="9"/>
    </row>
    <row r="31" spans="1:22" ht="15.5" x14ac:dyDescent="0.35">
      <c r="A31" s="4" t="s">
        <v>93</v>
      </c>
      <c r="E31" s="4"/>
      <c r="F31" s="4"/>
    </row>
    <row r="32" spans="1:22" ht="15.5" x14ac:dyDescent="0.35">
      <c r="A32" s="4" t="s">
        <v>187</v>
      </c>
      <c r="E32" t="s">
        <v>95</v>
      </c>
      <c r="G32" t="s">
        <v>95</v>
      </c>
      <c r="I32" t="s">
        <v>95</v>
      </c>
      <c r="K32" t="s">
        <v>95</v>
      </c>
      <c r="M32" t="s">
        <v>95</v>
      </c>
      <c r="O32" t="s">
        <v>95</v>
      </c>
      <c r="Q32" t="s">
        <v>95</v>
      </c>
      <c r="S32" t="s">
        <v>95</v>
      </c>
    </row>
    <row r="33" spans="1:39" ht="23.5" x14ac:dyDescent="0.55000000000000004">
      <c r="A33" s="14" t="s">
        <v>64</v>
      </c>
      <c r="E33" s="4" t="s">
        <v>72</v>
      </c>
      <c r="F33" s="4"/>
      <c r="G33" s="4" t="s">
        <v>73</v>
      </c>
      <c r="H33" s="4"/>
      <c r="I33" s="4" t="s">
        <v>80</v>
      </c>
      <c r="J33" s="4"/>
      <c r="K33" s="4" t="s">
        <v>75</v>
      </c>
      <c r="L33" s="4"/>
      <c r="M33" s="4" t="s">
        <v>76</v>
      </c>
      <c r="N33" s="4"/>
      <c r="O33" s="4" t="s">
        <v>77</v>
      </c>
      <c r="P33" s="4"/>
      <c r="Q33" s="4" t="s">
        <v>78</v>
      </c>
      <c r="R33" s="4"/>
      <c r="S33" s="4" t="s">
        <v>79</v>
      </c>
      <c r="T33" s="4"/>
      <c r="U33" s="4" t="s">
        <v>81</v>
      </c>
      <c r="V33" s="4"/>
      <c r="W33" s="4" t="s">
        <v>9</v>
      </c>
      <c r="X33" s="4" t="s">
        <v>10</v>
      </c>
      <c r="AB33" s="4" t="s">
        <v>0</v>
      </c>
      <c r="AC33" s="4" t="s">
        <v>1</v>
      </c>
      <c r="AD33" s="4" t="s">
        <v>2</v>
      </c>
      <c r="AE33" s="4" t="s">
        <v>3</v>
      </c>
      <c r="AF33" s="4" t="s">
        <v>4</v>
      </c>
      <c r="AG33" s="4" t="s">
        <v>5</v>
      </c>
      <c r="AH33" s="4" t="s">
        <v>6</v>
      </c>
      <c r="AI33" s="4" t="s">
        <v>79</v>
      </c>
      <c r="AJ33" s="4" t="s">
        <v>81</v>
      </c>
      <c r="AK33" s="4" t="s">
        <v>9</v>
      </c>
      <c r="AL33" s="4" t="s">
        <v>10</v>
      </c>
    </row>
    <row r="34" spans="1:39" ht="23.5" x14ac:dyDescent="0.55000000000000004">
      <c r="A34" s="14" t="s">
        <v>96</v>
      </c>
      <c r="E34" s="9">
        <f>+E15</f>
        <v>9371.7999999999993</v>
      </c>
      <c r="F34" s="9"/>
      <c r="G34" s="9">
        <f>+F15</f>
        <v>2636.9999999999991</v>
      </c>
      <c r="H34" s="9"/>
      <c r="I34" s="10">
        <f>+G15</f>
        <v>64.8</v>
      </c>
      <c r="J34" s="9"/>
      <c r="K34" s="10">
        <f>+H15</f>
        <v>162.17599999999999</v>
      </c>
      <c r="L34" s="9"/>
      <c r="M34" s="9">
        <f>+I15</f>
        <v>316.61</v>
      </c>
      <c r="N34" s="9"/>
      <c r="O34" s="9">
        <f>+J15</f>
        <v>114.3</v>
      </c>
      <c r="P34" s="9"/>
      <c r="Q34" s="9">
        <f>+K15</f>
        <v>235.8</v>
      </c>
      <c r="R34" s="9"/>
      <c r="S34" s="9">
        <f>+L15</f>
        <v>73</v>
      </c>
      <c r="T34" s="9"/>
      <c r="U34" s="9">
        <f>+M15</f>
        <v>0</v>
      </c>
      <c r="V34" s="9"/>
      <c r="W34" s="9">
        <f>+N15</f>
        <v>0</v>
      </c>
      <c r="X34">
        <f>SUM(E34:U34)</f>
        <v>12975.485999999997</v>
      </c>
      <c r="Y34" t="s">
        <v>97</v>
      </c>
      <c r="AA34" t="s">
        <v>98</v>
      </c>
      <c r="AB34" s="3">
        <f t="shared" ref="AB34:AB52" si="5">+E34</f>
        <v>9371.7999999999993</v>
      </c>
      <c r="AC34" s="2">
        <f t="shared" ref="AC34:AC52" si="6">+G34</f>
        <v>2636.9999999999991</v>
      </c>
      <c r="AD34" s="3">
        <f t="shared" ref="AD34:AD52" si="7">+I34</f>
        <v>64.8</v>
      </c>
      <c r="AE34" s="3">
        <f t="shared" ref="AE34:AE52" si="8">+K34</f>
        <v>162.17599999999999</v>
      </c>
      <c r="AF34" s="3">
        <f t="shared" ref="AF34:AF52" si="9">+M34</f>
        <v>316.61</v>
      </c>
      <c r="AG34" s="3">
        <f t="shared" ref="AG34:AG52" si="10">+O34</f>
        <v>114.3</v>
      </c>
      <c r="AH34" s="3">
        <f t="shared" ref="AH34:AH52" si="11">+Q34</f>
        <v>235.8</v>
      </c>
      <c r="AI34" s="2">
        <f t="shared" ref="AI34:AI52" si="12">+S34</f>
        <v>73</v>
      </c>
      <c r="AJ34">
        <f t="shared" ref="AJ34:AJ52" si="13">+U34</f>
        <v>0</v>
      </c>
      <c r="AK34">
        <f t="shared" ref="AK34:AK52" si="14">+W34</f>
        <v>0</v>
      </c>
      <c r="AL34" s="3">
        <f>SUM(AB34:AK34)</f>
        <v>12975.485999999997</v>
      </c>
      <c r="AM34" t="s">
        <v>98</v>
      </c>
    </row>
    <row r="35" spans="1:39" ht="23.5" x14ac:dyDescent="0.55000000000000004">
      <c r="A35" s="14" t="s">
        <v>99</v>
      </c>
      <c r="E35" s="15">
        <f>+E34/E36</f>
        <v>0.7771306825004235</v>
      </c>
      <c r="F35" s="15"/>
      <c r="G35" s="15">
        <f>+G34/G36</f>
        <v>0.7796208273996611</v>
      </c>
      <c r="H35" s="15"/>
      <c r="I35" s="15">
        <f>+I34/I36</f>
        <v>1.9185800991536939</v>
      </c>
      <c r="J35" s="15"/>
      <c r="K35" s="15">
        <f>+K34/K36</f>
        <v>3.3935983206535845</v>
      </c>
      <c r="L35" s="15"/>
      <c r="M35" s="15">
        <f>+M34/M36</f>
        <v>0.64271916817992769</v>
      </c>
      <c r="N35" s="15"/>
      <c r="O35" s="15">
        <f>+O34/O36</f>
        <v>7.8021697073052426E-2</v>
      </c>
      <c r="P35" s="15"/>
      <c r="Q35" s="15">
        <f>+Q34/Q36</f>
        <v>2.9889695538004732E-2</v>
      </c>
      <c r="R35" s="15"/>
      <c r="S35" s="15">
        <f>+S34/S36</f>
        <v>0.19247270610655262</v>
      </c>
      <c r="T35" s="15"/>
      <c r="U35" s="15">
        <f>+U34/U36</f>
        <v>0</v>
      </c>
      <c r="V35" s="15"/>
      <c r="W35" s="15">
        <f>+W34/W36</f>
        <v>0</v>
      </c>
      <c r="X35" s="4"/>
      <c r="AA35" t="s">
        <v>100</v>
      </c>
      <c r="AB35" s="1">
        <f t="shared" si="5"/>
        <v>0.7771306825004235</v>
      </c>
      <c r="AC35" s="1">
        <f t="shared" si="6"/>
        <v>0.7796208273996611</v>
      </c>
      <c r="AD35" s="1">
        <f t="shared" si="7"/>
        <v>1.9185800991536939</v>
      </c>
      <c r="AE35" s="1">
        <f t="shared" si="8"/>
        <v>3.3935983206535845</v>
      </c>
      <c r="AF35" s="1">
        <f t="shared" si="9"/>
        <v>0.64271916817992769</v>
      </c>
      <c r="AG35" s="1">
        <f t="shared" si="10"/>
        <v>7.8021697073052426E-2</v>
      </c>
      <c r="AH35" s="1">
        <f t="shared" si="11"/>
        <v>2.9889695538004732E-2</v>
      </c>
      <c r="AI35" s="1">
        <f t="shared" si="12"/>
        <v>0.19247270610655262</v>
      </c>
      <c r="AJ35" s="1">
        <f t="shared" si="13"/>
        <v>0</v>
      </c>
      <c r="AK35" s="1">
        <f t="shared" si="14"/>
        <v>0</v>
      </c>
      <c r="AL35" s="1">
        <f>+AL34/AL36</f>
        <v>0.43691060047391095</v>
      </c>
      <c r="AM35" t="s">
        <v>100</v>
      </c>
    </row>
    <row r="36" spans="1:39" ht="23.5" x14ac:dyDescent="0.55000000000000004">
      <c r="A36" s="14" t="s">
        <v>101</v>
      </c>
      <c r="E36" s="11">
        <f>+E37+E42</f>
        <v>12059.490393361084</v>
      </c>
      <c r="F36" s="11"/>
      <c r="G36" s="11">
        <f>+G37+G42</f>
        <v>3382.4134852777347</v>
      </c>
      <c r="H36" s="11"/>
      <c r="I36" s="11">
        <f>+I37+I42</f>
        <v>33.774977666339794</v>
      </c>
      <c r="J36" s="11"/>
      <c r="K36" s="11">
        <f>+K37+K42</f>
        <v>47.78880252650702</v>
      </c>
      <c r="L36" s="11"/>
      <c r="M36" s="11">
        <f>+M37+M42</f>
        <v>492.61017202363223</v>
      </c>
      <c r="N36" s="11"/>
      <c r="O36" s="11">
        <f>+O37+O42</f>
        <v>1464.9771062141838</v>
      </c>
      <c r="P36" s="11"/>
      <c r="Q36" s="11">
        <f>+Q37+Q42</f>
        <v>7889.0064202955982</v>
      </c>
      <c r="R36" s="11"/>
      <c r="S36" s="11">
        <f>+S37+S42</f>
        <v>379.27455521712932</v>
      </c>
      <c r="T36" s="11"/>
      <c r="U36" s="11">
        <f>+U37+U42</f>
        <v>218.79306326176138</v>
      </c>
      <c r="V36" s="11"/>
      <c r="W36" s="11">
        <f>+W37+W42</f>
        <v>3730.1342064309979</v>
      </c>
      <c r="X36" s="11">
        <f>+W36+U36+S36+Q36+O36+M36+K36+I36+G36+E36</f>
        <v>29698.263182274968</v>
      </c>
      <c r="AA36" t="s">
        <v>101</v>
      </c>
      <c r="AB36" s="3">
        <f t="shared" si="5"/>
        <v>12059.490393361084</v>
      </c>
      <c r="AC36" s="3">
        <f t="shared" si="6"/>
        <v>3382.4134852777347</v>
      </c>
      <c r="AD36" s="3">
        <f t="shared" si="7"/>
        <v>33.774977666339794</v>
      </c>
      <c r="AE36" s="3">
        <f t="shared" si="8"/>
        <v>47.78880252650702</v>
      </c>
      <c r="AF36" s="3">
        <f t="shared" si="9"/>
        <v>492.61017202363223</v>
      </c>
      <c r="AG36" s="3">
        <f t="shared" si="10"/>
        <v>1464.9771062141838</v>
      </c>
      <c r="AH36" s="3">
        <f t="shared" si="11"/>
        <v>7889.0064202955982</v>
      </c>
      <c r="AI36" s="3">
        <f t="shared" si="12"/>
        <v>379.27455521712932</v>
      </c>
      <c r="AJ36" s="3">
        <f t="shared" si="13"/>
        <v>218.79306326176138</v>
      </c>
      <c r="AK36" s="3">
        <f t="shared" si="14"/>
        <v>3730.1342064309979</v>
      </c>
      <c r="AL36" s="3">
        <f>SUM(AB36:AK36)</f>
        <v>29698.263182274968</v>
      </c>
      <c r="AM36" t="s">
        <v>101</v>
      </c>
    </row>
    <row r="37" spans="1:39" ht="15.5" x14ac:dyDescent="0.35">
      <c r="A37" s="4" t="s">
        <v>65</v>
      </c>
      <c r="E37" s="3">
        <f>+E16</f>
        <v>7711.09981348984</v>
      </c>
      <c r="F37" s="3"/>
      <c r="G37" s="3">
        <f>+F16</f>
        <v>2394.8435787963399</v>
      </c>
      <c r="H37" s="3"/>
      <c r="I37" s="3">
        <f>+G16</f>
        <v>31.012774582568422</v>
      </c>
      <c r="J37" s="3"/>
      <c r="K37" s="3">
        <f>+H16</f>
        <v>36.572285313529058</v>
      </c>
      <c r="L37" s="3"/>
      <c r="M37" s="3">
        <f>+I16</f>
        <v>342.88544195433144</v>
      </c>
      <c r="N37" s="3"/>
      <c r="O37" s="3">
        <f>+J16</f>
        <v>1087.8626745298054</v>
      </c>
      <c r="P37" s="3"/>
      <c r="Q37" s="3">
        <f>+K16</f>
        <v>5348.462707930541</v>
      </c>
      <c r="R37" s="3"/>
      <c r="S37" s="3">
        <f>+L16</f>
        <v>298.35036450852351</v>
      </c>
      <c r="T37" s="3"/>
      <c r="U37" s="3">
        <f>+M16</f>
        <v>153.37717583996977</v>
      </c>
      <c r="V37" s="3"/>
      <c r="W37" s="3">
        <f>+N16</f>
        <v>2461.0481212417822</v>
      </c>
      <c r="X37" s="11">
        <f>+W37+U37+S37+Q37+O37+M37+K37+I37+G37+E37</f>
        <v>19865.514938187229</v>
      </c>
      <c r="AA37" s="4" t="s">
        <v>65</v>
      </c>
      <c r="AB37" s="3">
        <f t="shared" si="5"/>
        <v>7711.09981348984</v>
      </c>
      <c r="AC37" s="3">
        <f t="shared" si="6"/>
        <v>2394.8435787963399</v>
      </c>
      <c r="AD37" s="3">
        <f t="shared" si="7"/>
        <v>31.012774582568422</v>
      </c>
      <c r="AE37" s="3">
        <f t="shared" si="8"/>
        <v>36.572285313529058</v>
      </c>
      <c r="AF37" s="3">
        <f t="shared" si="9"/>
        <v>342.88544195433144</v>
      </c>
      <c r="AG37" s="3">
        <f t="shared" si="10"/>
        <v>1087.8626745298054</v>
      </c>
      <c r="AH37" s="3">
        <f t="shared" si="11"/>
        <v>5348.462707930541</v>
      </c>
      <c r="AI37" s="3">
        <f t="shared" si="12"/>
        <v>298.35036450852351</v>
      </c>
      <c r="AJ37" s="3">
        <f t="shared" si="13"/>
        <v>153.37717583996977</v>
      </c>
      <c r="AK37" s="3">
        <f t="shared" si="14"/>
        <v>2461.0481212417822</v>
      </c>
      <c r="AL37" s="3">
        <f>SUM(AB37:AK37)</f>
        <v>19865.514938187232</v>
      </c>
      <c r="AM37" s="4" t="s">
        <v>65</v>
      </c>
    </row>
    <row r="38" spans="1:39" ht="15.5" x14ac:dyDescent="0.35">
      <c r="A38" s="4" t="s">
        <v>102</v>
      </c>
      <c r="E38" s="16">
        <f>+E37/E36</f>
        <v>0.63942169710047669</v>
      </c>
      <c r="G38" s="16">
        <f>+G37/G36</f>
        <v>0.70802803655440605</v>
      </c>
      <c r="I38" s="16">
        <f>+I37/I36</f>
        <v>0.91821747119838404</v>
      </c>
      <c r="K38" s="16">
        <f>+K37/K36</f>
        <v>0.76528984573830883</v>
      </c>
      <c r="M38" s="16">
        <f>+M37/M36</f>
        <v>0.69605838739741255</v>
      </c>
      <c r="O38" s="16">
        <f>+O37/O36</f>
        <v>0.74257998293302807</v>
      </c>
      <c r="Q38" s="16">
        <f>+Q37/Q36</f>
        <v>0.67796404553187528</v>
      </c>
      <c r="S38" s="16">
        <f>+S37/S36</f>
        <v>0.78663427431276567</v>
      </c>
      <c r="U38" s="16">
        <f>+U37/U36</f>
        <v>0.70101480162774255</v>
      </c>
      <c r="W38" s="16">
        <f>+W37/W36</f>
        <v>0.65977468504987635</v>
      </c>
      <c r="X38" s="16">
        <f>+X37/X36</f>
        <v>0.66891167393397299</v>
      </c>
      <c r="AA38" s="4" t="s">
        <v>102</v>
      </c>
      <c r="AB38" s="17">
        <f t="shared" si="5"/>
        <v>0.63942169710047669</v>
      </c>
      <c r="AC38" s="17">
        <f t="shared" si="6"/>
        <v>0.70802803655440605</v>
      </c>
      <c r="AD38" s="16">
        <f t="shared" si="7"/>
        <v>0.91821747119838404</v>
      </c>
      <c r="AE38" s="16">
        <f t="shared" si="8"/>
        <v>0.76528984573830883</v>
      </c>
      <c r="AF38" s="17">
        <f t="shared" si="9"/>
        <v>0.69605838739741255</v>
      </c>
      <c r="AG38" s="17">
        <f t="shared" si="10"/>
        <v>0.74257998293302807</v>
      </c>
      <c r="AH38" s="17">
        <f t="shared" si="11"/>
        <v>0.67796404553187528</v>
      </c>
      <c r="AI38" s="17">
        <f t="shared" si="12"/>
        <v>0.78663427431276567</v>
      </c>
      <c r="AJ38" s="17">
        <f t="shared" si="13"/>
        <v>0.70101480162774255</v>
      </c>
      <c r="AK38" s="17">
        <f t="shared" si="14"/>
        <v>0.65977468504987635</v>
      </c>
      <c r="AL38" s="17">
        <f>+X38</f>
        <v>0.66891167393397299</v>
      </c>
      <c r="AM38" s="4" t="s">
        <v>102</v>
      </c>
    </row>
    <row r="39" spans="1:39" ht="15.5" x14ac:dyDescent="0.35">
      <c r="A39" s="5" t="s">
        <v>103</v>
      </c>
      <c r="E39" s="3">
        <f>+E17</f>
        <v>1069.3910355614223</v>
      </c>
      <c r="F39" s="3"/>
      <c r="G39" s="3">
        <f>+F17</f>
        <v>274.76718420432201</v>
      </c>
      <c r="H39" s="3"/>
      <c r="I39" s="3">
        <f>+G17</f>
        <v>5.6861500505777354</v>
      </c>
      <c r="J39" s="3"/>
      <c r="K39" s="3">
        <f>+H17</f>
        <v>3.0934301135824978</v>
      </c>
      <c r="L39" s="3"/>
      <c r="M39" s="3">
        <f>+I17</f>
        <v>22.756341655275989</v>
      </c>
      <c r="N39" s="3"/>
      <c r="O39" s="3">
        <f>+J17</f>
        <v>241.81454780169517</v>
      </c>
      <c r="P39" s="3"/>
      <c r="Q39" s="3">
        <f>+K17</f>
        <v>668.58089402866653</v>
      </c>
      <c r="R39" s="3"/>
      <c r="S39" s="3">
        <f>+L17</f>
        <v>24.769535010653026</v>
      </c>
      <c r="T39" s="3"/>
      <c r="U39" s="3">
        <f>+M17</f>
        <v>6.2508723898175393</v>
      </c>
      <c r="V39" s="3"/>
      <c r="W39" s="3">
        <f>+N17</f>
        <v>189.4945448332227</v>
      </c>
      <c r="X39" s="11">
        <f>+W39+U39+S39+Q39+O39+M39+K39+I39+G39+E39</f>
        <v>2506.6045356492359</v>
      </c>
      <c r="AA39" s="5" t="s">
        <v>103</v>
      </c>
      <c r="AB39" s="3">
        <f t="shared" si="5"/>
        <v>1069.3910355614223</v>
      </c>
      <c r="AC39" s="3">
        <f t="shared" si="6"/>
        <v>274.76718420432201</v>
      </c>
      <c r="AD39" s="3">
        <f t="shared" si="7"/>
        <v>5.6861500505777354</v>
      </c>
      <c r="AE39" s="3">
        <f t="shared" si="8"/>
        <v>3.0934301135824978</v>
      </c>
      <c r="AF39" s="3">
        <f t="shared" si="9"/>
        <v>22.756341655275989</v>
      </c>
      <c r="AG39" s="3">
        <f t="shared" si="10"/>
        <v>241.81454780169517</v>
      </c>
      <c r="AH39" s="3">
        <f t="shared" si="11"/>
        <v>668.58089402866653</v>
      </c>
      <c r="AI39" s="3">
        <f t="shared" si="12"/>
        <v>24.769535010653026</v>
      </c>
      <c r="AJ39" s="3">
        <f t="shared" si="13"/>
        <v>6.2508723898175393</v>
      </c>
      <c r="AK39" s="3">
        <f t="shared" si="14"/>
        <v>189.4945448332227</v>
      </c>
      <c r="AL39" s="3">
        <f>SUM(AB39:AK39)</f>
        <v>2506.6045356492359</v>
      </c>
      <c r="AM39" s="5" t="s">
        <v>104</v>
      </c>
    </row>
    <row r="40" spans="1:39" ht="15.5" x14ac:dyDescent="0.35">
      <c r="A40" s="18" t="s">
        <v>84</v>
      </c>
      <c r="E40" s="3">
        <f>+E18</f>
        <v>851.75454287562241</v>
      </c>
      <c r="F40" s="3"/>
      <c r="G40" s="3">
        <f>+F18</f>
        <v>207.04441817006304</v>
      </c>
      <c r="H40" s="3"/>
      <c r="I40" s="3">
        <f>+G18</f>
        <v>1.1974779815096332</v>
      </c>
      <c r="J40" s="3"/>
      <c r="K40" s="3">
        <f>+H18</f>
        <v>3.2014377814756609</v>
      </c>
      <c r="L40" s="3"/>
      <c r="M40" s="3">
        <f>+I18</f>
        <v>27.997335940786069</v>
      </c>
      <c r="N40" s="3"/>
      <c r="O40" s="3">
        <f>+J18</f>
        <v>98.427215837981535</v>
      </c>
      <c r="P40" s="3"/>
      <c r="Q40" s="3">
        <f>+K18</f>
        <v>518.42535583586528</v>
      </c>
      <c r="R40" s="3"/>
      <c r="S40" s="3">
        <f>+L18</f>
        <v>18.989180163483216</v>
      </c>
      <c r="T40" s="3"/>
      <c r="U40" s="3">
        <f>+M18</f>
        <v>8.7060127448566078</v>
      </c>
      <c r="V40" s="3"/>
      <c r="W40" s="3">
        <f>+N18</f>
        <v>255.32421997891026</v>
      </c>
      <c r="X40" s="11">
        <f>+W40+U40+S40+Q40+O40+M40+K40+I40+G40+E40</f>
        <v>1991.0671973105536</v>
      </c>
      <c r="AA40" s="5" t="s">
        <v>84</v>
      </c>
      <c r="AB40" s="3">
        <f t="shared" si="5"/>
        <v>851.75454287562241</v>
      </c>
      <c r="AC40" s="3">
        <f t="shared" si="6"/>
        <v>207.04441817006304</v>
      </c>
      <c r="AD40" s="3">
        <f t="shared" si="7"/>
        <v>1.1974779815096332</v>
      </c>
      <c r="AE40" s="3">
        <f t="shared" si="8"/>
        <v>3.2014377814756609</v>
      </c>
      <c r="AF40" s="3">
        <f t="shared" si="9"/>
        <v>27.997335940786069</v>
      </c>
      <c r="AG40" s="3">
        <f t="shared" si="10"/>
        <v>98.427215837981535</v>
      </c>
      <c r="AH40" s="3">
        <f t="shared" si="11"/>
        <v>518.42535583586528</v>
      </c>
      <c r="AI40" s="3">
        <f t="shared" si="12"/>
        <v>18.989180163483216</v>
      </c>
      <c r="AJ40" s="3">
        <f t="shared" si="13"/>
        <v>8.7060127448566078</v>
      </c>
      <c r="AK40" s="3">
        <f t="shared" si="14"/>
        <v>255.32421997891026</v>
      </c>
      <c r="AL40" s="3">
        <f t="shared" ref="AL40:AL43" si="15">SUM(AB40:AK40)</f>
        <v>1991.0671973105541</v>
      </c>
      <c r="AM40" s="5" t="s">
        <v>84</v>
      </c>
    </row>
    <row r="41" spans="1:39" ht="15.5" x14ac:dyDescent="0.35">
      <c r="A41" s="18" t="s">
        <v>85</v>
      </c>
      <c r="B41">
        <f>+E41/E42</f>
        <v>0.80412188665424744</v>
      </c>
      <c r="D41" s="3"/>
      <c r="E41" s="3">
        <f>+E19</f>
        <v>3496.6360369956219</v>
      </c>
      <c r="F41" s="3"/>
      <c r="G41" s="3">
        <f>+F19</f>
        <v>780.52548831133163</v>
      </c>
      <c r="H41" s="3"/>
      <c r="I41" s="3">
        <f>+G19</f>
        <v>1.5647251022617368</v>
      </c>
      <c r="J41" s="3"/>
      <c r="K41" s="3">
        <f>+H19</f>
        <v>8.0150794315022988</v>
      </c>
      <c r="L41" s="3"/>
      <c r="M41" s="3">
        <f>+I19</f>
        <v>121.72739412851476</v>
      </c>
      <c r="N41" s="3"/>
      <c r="O41" s="3">
        <f>+J19</f>
        <v>278.68721584639678</v>
      </c>
      <c r="P41" s="3"/>
      <c r="Q41" s="3">
        <f>+K19</f>
        <v>2022.1183565291919</v>
      </c>
      <c r="R41" s="3"/>
      <c r="S41" s="3">
        <f>+L19</f>
        <v>61.935010545122601</v>
      </c>
      <c r="T41" s="3"/>
      <c r="U41" s="3">
        <f>+M19</f>
        <v>56.709874676935009</v>
      </c>
      <c r="V41" s="3"/>
      <c r="W41" s="3">
        <f>+N19</f>
        <v>1013.7618652103056</v>
      </c>
      <c r="X41" s="11">
        <f>+W41+U41+S41+Q41+O41+M41+K41+I41+G41+E41</f>
        <v>7841.6810467771847</v>
      </c>
      <c r="Y41" s="3">
        <f>SUM(E41:W41)</f>
        <v>7841.6810467771847</v>
      </c>
      <c r="Z41">
        <f>0.95*Y41</f>
        <v>7449.5969944383251</v>
      </c>
      <c r="AA41" s="5" t="s">
        <v>85</v>
      </c>
      <c r="AB41" s="3">
        <f t="shared" si="5"/>
        <v>3496.6360369956219</v>
      </c>
      <c r="AC41" s="3">
        <f t="shared" si="6"/>
        <v>780.52548831133163</v>
      </c>
      <c r="AD41" s="3">
        <f t="shared" si="7"/>
        <v>1.5647251022617368</v>
      </c>
      <c r="AE41" s="3">
        <f t="shared" si="8"/>
        <v>8.0150794315022988</v>
      </c>
      <c r="AF41" s="3">
        <f t="shared" si="9"/>
        <v>121.72739412851476</v>
      </c>
      <c r="AG41" s="3">
        <f t="shared" si="10"/>
        <v>278.68721584639678</v>
      </c>
      <c r="AH41" s="3">
        <f t="shared" si="11"/>
        <v>2022.1183565291919</v>
      </c>
      <c r="AI41" s="3">
        <f t="shared" si="12"/>
        <v>61.935010545122601</v>
      </c>
      <c r="AJ41" s="3">
        <f t="shared" si="13"/>
        <v>56.709874676935009</v>
      </c>
      <c r="AK41" s="3">
        <f t="shared" si="14"/>
        <v>1013.7618652103056</v>
      </c>
      <c r="AL41" s="3">
        <f t="shared" si="15"/>
        <v>7841.6810467771847</v>
      </c>
      <c r="AM41" s="5" t="s">
        <v>85</v>
      </c>
    </row>
    <row r="42" spans="1:39" ht="23.5" x14ac:dyDescent="0.55000000000000004">
      <c r="A42" s="4" t="s">
        <v>66</v>
      </c>
      <c r="D42" s="3"/>
      <c r="E42" s="19">
        <f>+E39*$N$2+E40+E41</f>
        <v>4348.390579871244</v>
      </c>
      <c r="F42" s="19"/>
      <c r="G42" s="19">
        <f>+G39*$N$2+G40+G41</f>
        <v>987.5699064813947</v>
      </c>
      <c r="H42" s="19"/>
      <c r="I42" s="19">
        <f>+I39*$N$2+I40+I41</f>
        <v>2.7622030837713698</v>
      </c>
      <c r="J42" s="19"/>
      <c r="K42" s="19">
        <f>+K39*$N$2+K40+K41</f>
        <v>11.21651721297796</v>
      </c>
      <c r="L42" s="19"/>
      <c r="M42" s="19">
        <f>+M39*$N$2+M40+M41</f>
        <v>149.72473006930082</v>
      </c>
      <c r="N42" s="19"/>
      <c r="O42" s="19">
        <f>+O39*$N$2+O40+O41</f>
        <v>377.1144316843783</v>
      </c>
      <c r="P42" s="19"/>
      <c r="Q42" s="19">
        <f>+Q39*$N$2+Q40+Q41</f>
        <v>2540.5437123650572</v>
      </c>
      <c r="R42" s="19"/>
      <c r="S42" s="19">
        <f>+S39*$N$2+S40+S41</f>
        <v>80.924190708605821</v>
      </c>
      <c r="T42" s="19"/>
      <c r="U42" s="19">
        <f>+U39*$N$2+U40+U41</f>
        <v>65.415887421791609</v>
      </c>
      <c r="V42" s="19"/>
      <c r="W42" s="19">
        <f>+W39*$N$2+W40+W41</f>
        <v>1269.0860851892157</v>
      </c>
      <c r="X42" s="49">
        <f>+E42+G42+I42+K42+M42+O42+Q42+S42+U42+W42</f>
        <v>9832.7482440877375</v>
      </c>
      <c r="Y42" s="20">
        <f>0.05*X42</f>
        <v>491.63741220438692</v>
      </c>
      <c r="AA42" s="4" t="s">
        <v>66</v>
      </c>
      <c r="AB42" s="3">
        <f t="shared" si="5"/>
        <v>4348.390579871244</v>
      </c>
      <c r="AC42" s="3">
        <f t="shared" si="6"/>
        <v>987.5699064813947</v>
      </c>
      <c r="AD42" s="3">
        <f t="shared" si="7"/>
        <v>2.7622030837713698</v>
      </c>
      <c r="AE42" s="3">
        <f t="shared" si="8"/>
        <v>11.21651721297796</v>
      </c>
      <c r="AF42" s="3">
        <f t="shared" si="9"/>
        <v>149.72473006930082</v>
      </c>
      <c r="AG42" s="3">
        <f t="shared" si="10"/>
        <v>377.1144316843783</v>
      </c>
      <c r="AH42" s="3">
        <f t="shared" si="11"/>
        <v>2540.5437123650572</v>
      </c>
      <c r="AI42" s="3">
        <f t="shared" si="12"/>
        <v>80.924190708605821</v>
      </c>
      <c r="AJ42" s="3">
        <f t="shared" si="13"/>
        <v>65.415887421791609</v>
      </c>
      <c r="AK42" s="3">
        <f t="shared" si="14"/>
        <v>1269.0860851892157</v>
      </c>
      <c r="AL42" s="3">
        <f t="shared" si="15"/>
        <v>9832.7482440877375</v>
      </c>
      <c r="AM42" s="4" t="s">
        <v>66</v>
      </c>
    </row>
    <row r="43" spans="1:39" ht="15.5" x14ac:dyDescent="0.35">
      <c r="A43" s="4" t="s">
        <v>67</v>
      </c>
      <c r="B43" s="21">
        <f>+E43/(E43+E45+E46)</f>
        <v>0.14821338278654547</v>
      </c>
      <c r="E43" s="3">
        <f>+E21</f>
        <v>613.97748916322405</v>
      </c>
      <c r="F43" s="3"/>
      <c r="G43" s="3">
        <f>+F21</f>
        <v>73.397151201891816</v>
      </c>
      <c r="H43" s="3"/>
      <c r="I43" s="3">
        <f>+G21</f>
        <v>1.8460108384071765</v>
      </c>
      <c r="J43" s="3"/>
      <c r="K43" s="3">
        <f>+H21</f>
        <v>3.6760860869379304</v>
      </c>
      <c r="L43" s="3"/>
      <c r="M43" s="3">
        <f>+I21</f>
        <v>10.08024504680124</v>
      </c>
      <c r="N43" s="3"/>
      <c r="O43" s="3">
        <f>+J21</f>
        <v>123.1133113580198</v>
      </c>
      <c r="P43" s="3"/>
      <c r="Q43" s="3">
        <f>+K21</f>
        <v>152.38286289090945</v>
      </c>
      <c r="R43" s="3"/>
      <c r="S43" s="3">
        <f>+L21</f>
        <v>0.27055450220727911</v>
      </c>
      <c r="T43" s="3"/>
      <c r="U43" s="3">
        <f>+M21</f>
        <v>0</v>
      </c>
      <c r="V43" s="3"/>
      <c r="W43" s="3">
        <f>+N21</f>
        <v>0</v>
      </c>
      <c r="X43" s="11">
        <f>+W43+U43+S43+Q43+O43+M43+K43+I43+G43+E43</f>
        <v>978.74371108839864</v>
      </c>
      <c r="AA43" s="4" t="s">
        <v>67</v>
      </c>
      <c r="AB43" s="3">
        <f t="shared" si="5"/>
        <v>613.97748916322405</v>
      </c>
      <c r="AC43" s="3">
        <f t="shared" si="6"/>
        <v>73.397151201891816</v>
      </c>
      <c r="AD43" s="3">
        <f t="shared" si="7"/>
        <v>1.8460108384071765</v>
      </c>
      <c r="AE43" s="3">
        <f t="shared" si="8"/>
        <v>3.6760860869379304</v>
      </c>
      <c r="AF43" s="3">
        <f t="shared" si="9"/>
        <v>10.08024504680124</v>
      </c>
      <c r="AG43" s="3">
        <f t="shared" si="10"/>
        <v>123.1133113580198</v>
      </c>
      <c r="AH43" s="3">
        <f t="shared" si="11"/>
        <v>152.38286289090945</v>
      </c>
      <c r="AI43" s="3">
        <f t="shared" si="12"/>
        <v>0.27055450220727911</v>
      </c>
      <c r="AJ43" s="3">
        <f t="shared" si="13"/>
        <v>0</v>
      </c>
      <c r="AK43" s="3">
        <f t="shared" si="14"/>
        <v>0</v>
      </c>
      <c r="AL43" s="3">
        <f t="shared" si="15"/>
        <v>978.74371108839875</v>
      </c>
      <c r="AM43" s="4" t="s">
        <v>67</v>
      </c>
    </row>
    <row r="44" spans="1:39" ht="15.5" x14ac:dyDescent="0.35">
      <c r="A44" s="22" t="s">
        <v>105</v>
      </c>
      <c r="B44" s="23"/>
      <c r="C44" s="24"/>
      <c r="D44" s="24"/>
      <c r="E44" s="25">
        <f>+E43/(E40+E41)</f>
        <v>0.14119649049129435</v>
      </c>
      <c r="F44" s="25"/>
      <c r="G44" s="25">
        <f t="shared" ref="G44:X44" si="16">+G43/(G40+G41)</f>
        <v>7.4320967781813005E-2</v>
      </c>
      <c r="H44" s="25"/>
      <c r="I44" s="25">
        <f t="shared" si="16"/>
        <v>0.66831104825454335</v>
      </c>
      <c r="J44" s="25"/>
      <c r="K44" s="25">
        <f t="shared" si="16"/>
        <v>0.32773863911023571</v>
      </c>
      <c r="L44" s="25"/>
      <c r="M44" s="25">
        <f t="shared" si="16"/>
        <v>6.7325184304126304E-2</v>
      </c>
      <c r="N44" s="25"/>
      <c r="O44" s="25">
        <f t="shared" si="16"/>
        <v>0.32646141599019501</v>
      </c>
      <c r="P44" s="25"/>
      <c r="Q44" s="25">
        <f t="shared" si="16"/>
        <v>5.9980413700125766E-2</v>
      </c>
      <c r="R44" s="25"/>
      <c r="S44" s="25">
        <f t="shared" si="16"/>
        <v>3.3433080990763271E-3</v>
      </c>
      <c r="T44" s="25"/>
      <c r="U44" s="25">
        <f t="shared" si="16"/>
        <v>0</v>
      </c>
      <c r="V44" s="25"/>
      <c r="W44" s="25">
        <f t="shared" si="16"/>
        <v>0</v>
      </c>
      <c r="X44" s="25">
        <f t="shared" si="16"/>
        <v>9.9539181395893073E-2</v>
      </c>
      <c r="AA44" s="4" t="s">
        <v>105</v>
      </c>
      <c r="AB44" s="17">
        <f t="shared" si="5"/>
        <v>0.14119649049129435</v>
      </c>
      <c r="AC44" s="17">
        <f t="shared" si="6"/>
        <v>7.4320967781813005E-2</v>
      </c>
      <c r="AD44" s="16">
        <f t="shared" si="7"/>
        <v>0.66831104825454335</v>
      </c>
      <c r="AE44" s="16">
        <f t="shared" si="8"/>
        <v>0.32773863911023571</v>
      </c>
      <c r="AF44" s="17">
        <f t="shared" si="9"/>
        <v>6.7325184304126304E-2</v>
      </c>
      <c r="AG44" s="17">
        <f t="shared" si="10"/>
        <v>0.32646141599019501</v>
      </c>
      <c r="AH44" s="17">
        <f t="shared" si="11"/>
        <v>5.9980413700125766E-2</v>
      </c>
      <c r="AI44" s="17">
        <f t="shared" si="12"/>
        <v>3.3433080990763271E-3</v>
      </c>
      <c r="AJ44" s="17">
        <f t="shared" si="13"/>
        <v>0</v>
      </c>
      <c r="AK44" s="17">
        <f t="shared" si="14"/>
        <v>0</v>
      </c>
      <c r="AL44" s="17">
        <f>+X44</f>
        <v>9.9539181395893073E-2</v>
      </c>
      <c r="AM44" s="4" t="s">
        <v>105</v>
      </c>
    </row>
    <row r="45" spans="1:39" ht="15.5" x14ac:dyDescent="0.35">
      <c r="A45" s="4" t="s">
        <v>106</v>
      </c>
      <c r="B45" s="21">
        <f>1-B43</f>
        <v>0.8517866172134545</v>
      </c>
      <c r="E45" s="3">
        <f t="shared" ref="E45:E52" si="17">+E22</f>
        <v>3436.9369873436144</v>
      </c>
      <c r="F45" s="3"/>
      <c r="G45" s="3">
        <f t="shared" ref="G45:G52" si="18">+F22</f>
        <v>838.37364027142723</v>
      </c>
      <c r="H45" s="3"/>
      <c r="I45" s="3">
        <f t="shared" ref="I45:I52" si="19">+G22</f>
        <v>0.91619475242820569</v>
      </c>
      <c r="J45" s="3"/>
      <c r="K45" s="3">
        <f t="shared" ref="K45:K52" si="20">+H22</f>
        <v>3.7137765164423704</v>
      </c>
      <c r="L45" s="3"/>
      <c r="M45" s="3">
        <f t="shared" ref="M45:M52" si="21">+I22</f>
        <v>109.08691292911662</v>
      </c>
      <c r="N45" s="3"/>
      <c r="O45" s="3">
        <f t="shared" ref="O45:O52" si="22">+J22</f>
        <v>205.3505479393823</v>
      </c>
      <c r="P45" s="3"/>
      <c r="Q45" s="3">
        <f t="shared" ref="Q45:Q52" si="23">+K22</f>
        <v>1916.8475188718505</v>
      </c>
      <c r="R45" s="3"/>
      <c r="S45" s="3">
        <f t="shared" ref="S45:S52" si="24">+L22</f>
        <v>47.619242760911945</v>
      </c>
      <c r="T45" s="3"/>
      <c r="U45" s="3">
        <f t="shared" ref="U45:U52" si="25">+M22</f>
        <v>35.853862616782813</v>
      </c>
      <c r="V45" s="3"/>
      <c r="W45" s="3">
        <f t="shared" ref="W45:W52" si="26">+N22</f>
        <v>0</v>
      </c>
      <c r="X45" s="11">
        <f>+W45+U45+S45+Q45+O45+M45+K45+I45+G45+E45</f>
        <v>6594.6986840019563</v>
      </c>
      <c r="AA45" s="4" t="s">
        <v>68</v>
      </c>
      <c r="AB45" s="3">
        <f t="shared" si="5"/>
        <v>3436.9369873436144</v>
      </c>
      <c r="AC45" s="3">
        <f t="shared" si="6"/>
        <v>838.37364027142723</v>
      </c>
      <c r="AD45" s="3">
        <f t="shared" si="7"/>
        <v>0.91619475242820569</v>
      </c>
      <c r="AE45" s="3">
        <f t="shared" si="8"/>
        <v>3.7137765164423704</v>
      </c>
      <c r="AF45" s="3">
        <f t="shared" si="9"/>
        <v>109.08691292911662</v>
      </c>
      <c r="AG45" s="3">
        <f t="shared" si="10"/>
        <v>205.3505479393823</v>
      </c>
      <c r="AH45" s="3">
        <f t="shared" si="11"/>
        <v>1916.8475188718505</v>
      </c>
      <c r="AI45" s="3">
        <f t="shared" si="12"/>
        <v>47.619242760911945</v>
      </c>
      <c r="AJ45" s="3">
        <f t="shared" si="13"/>
        <v>35.853862616782813</v>
      </c>
      <c r="AK45" s="3">
        <f t="shared" si="14"/>
        <v>0</v>
      </c>
      <c r="AL45" s="3">
        <f>SUM(AB45:AK45)</f>
        <v>6594.6986840019572</v>
      </c>
      <c r="AM45" s="4" t="s">
        <v>68</v>
      </c>
    </row>
    <row r="46" spans="1:39" ht="15.5" x14ac:dyDescent="0.35">
      <c r="A46" s="4" t="s">
        <v>86</v>
      </c>
      <c r="B46" s="3"/>
      <c r="E46" s="3">
        <f t="shared" si="17"/>
        <v>91.609481990651503</v>
      </c>
      <c r="F46" s="3"/>
      <c r="G46" s="3">
        <f t="shared" si="18"/>
        <v>31.793227911464559</v>
      </c>
      <c r="H46" s="3"/>
      <c r="I46" s="3">
        <f t="shared" si="19"/>
        <v>0</v>
      </c>
      <c r="J46" s="3"/>
      <c r="K46" s="3">
        <f t="shared" si="20"/>
        <v>0</v>
      </c>
      <c r="L46" s="3"/>
      <c r="M46" s="3">
        <f t="shared" si="21"/>
        <v>6.8360013481997761</v>
      </c>
      <c r="N46" s="3"/>
      <c r="O46" s="3">
        <f t="shared" si="22"/>
        <v>27.758988569495912</v>
      </c>
      <c r="P46" s="3"/>
      <c r="Q46" s="3">
        <f t="shared" si="23"/>
        <v>77.820520070132389</v>
      </c>
      <c r="R46" s="3"/>
      <c r="S46" s="3">
        <f t="shared" si="24"/>
        <v>4.2089449877206642</v>
      </c>
      <c r="T46" s="3"/>
      <c r="U46" s="3">
        <f t="shared" si="25"/>
        <v>0</v>
      </c>
      <c r="V46" s="3"/>
      <c r="W46" s="3">
        <f t="shared" si="26"/>
        <v>0</v>
      </c>
      <c r="X46" s="11">
        <f>+W46+U46+S46+Q46+O46+M46+K46+I46+G46+E46</f>
        <v>240.0271648776648</v>
      </c>
      <c r="Y46">
        <f>+X46/X42</f>
        <v>2.4410994659808258E-2</v>
      </c>
      <c r="AA46" s="4" t="s">
        <v>86</v>
      </c>
      <c r="AB46" s="3">
        <f t="shared" si="5"/>
        <v>91.609481990651503</v>
      </c>
      <c r="AC46" s="3">
        <f t="shared" si="6"/>
        <v>31.793227911464559</v>
      </c>
      <c r="AD46" s="3">
        <f t="shared" si="7"/>
        <v>0</v>
      </c>
      <c r="AE46" s="3">
        <f t="shared" si="8"/>
        <v>0</v>
      </c>
      <c r="AF46" s="3">
        <f t="shared" si="9"/>
        <v>6.8360013481997761</v>
      </c>
      <c r="AG46" s="3">
        <f t="shared" si="10"/>
        <v>27.758988569495912</v>
      </c>
      <c r="AH46" s="3">
        <f t="shared" si="11"/>
        <v>77.820520070132389</v>
      </c>
      <c r="AI46" s="3">
        <f t="shared" si="12"/>
        <v>4.2089449877206642</v>
      </c>
      <c r="AJ46" s="3">
        <f t="shared" si="13"/>
        <v>0</v>
      </c>
      <c r="AK46" s="3">
        <f t="shared" si="14"/>
        <v>0</v>
      </c>
      <c r="AL46" s="3">
        <f>SUM(AB46:AK46)</f>
        <v>240.0271648776648</v>
      </c>
      <c r="AM46" s="4" t="s">
        <v>69</v>
      </c>
    </row>
    <row r="47" spans="1:39" ht="15.5" x14ac:dyDescent="0.35">
      <c r="A47" s="22" t="s">
        <v>107</v>
      </c>
      <c r="E47" s="26">
        <f t="shared" si="17"/>
        <v>38.303439247579476</v>
      </c>
      <c r="F47" s="26"/>
      <c r="G47" s="26">
        <f t="shared" si="18"/>
        <v>34.095789626852238</v>
      </c>
      <c r="H47" s="26"/>
      <c r="I47" s="26">
        <f t="shared" si="19"/>
        <v>0</v>
      </c>
      <c r="J47" s="26"/>
      <c r="K47" s="26">
        <f t="shared" si="20"/>
        <v>23.501367373007909</v>
      </c>
      <c r="L47" s="26"/>
      <c r="M47" s="26">
        <f t="shared" si="21"/>
        <v>49.991140534249993</v>
      </c>
      <c r="N47" s="26"/>
      <c r="O47" s="26">
        <f t="shared" si="22"/>
        <v>41.744052894637626</v>
      </c>
      <c r="P47" s="26"/>
      <c r="Q47" s="26">
        <f t="shared" si="23"/>
        <v>41.603328250084964</v>
      </c>
      <c r="R47" s="26"/>
      <c r="S47" s="26">
        <f t="shared" si="24"/>
        <v>96.75234969775201</v>
      </c>
      <c r="T47" s="26"/>
      <c r="U47" s="26">
        <f t="shared" si="25"/>
        <v>0</v>
      </c>
      <c r="V47" s="26"/>
      <c r="W47" s="26">
        <f t="shared" si="26"/>
        <v>55.317714957304688</v>
      </c>
      <c r="X47" s="27">
        <f>+O24</f>
        <v>41.400716101285148</v>
      </c>
      <c r="AA47" s="4" t="s">
        <v>107</v>
      </c>
      <c r="AB47" s="19">
        <f t="shared" si="5"/>
        <v>38.303439247579476</v>
      </c>
      <c r="AC47" s="19">
        <f t="shared" si="6"/>
        <v>34.095789626852238</v>
      </c>
      <c r="AD47" s="3">
        <f t="shared" si="7"/>
        <v>0</v>
      </c>
      <c r="AE47" s="3">
        <f t="shared" si="8"/>
        <v>23.501367373007909</v>
      </c>
      <c r="AF47" s="19">
        <f t="shared" si="9"/>
        <v>49.991140534249993</v>
      </c>
      <c r="AG47" s="19">
        <f t="shared" si="10"/>
        <v>41.744052894637626</v>
      </c>
      <c r="AH47" s="19">
        <f t="shared" si="11"/>
        <v>41.603328250084964</v>
      </c>
      <c r="AI47" s="19">
        <f t="shared" si="12"/>
        <v>96.75234969775201</v>
      </c>
      <c r="AJ47" s="19">
        <f t="shared" si="13"/>
        <v>0</v>
      </c>
      <c r="AK47" s="19">
        <f t="shared" si="14"/>
        <v>55.317714957304688</v>
      </c>
      <c r="AL47" s="19">
        <f>+X47</f>
        <v>41.400716101285148</v>
      </c>
      <c r="AM47" s="4" t="s">
        <v>107</v>
      </c>
    </row>
    <row r="48" spans="1:39" ht="15.5" x14ac:dyDescent="0.35">
      <c r="A48" s="4" t="s">
        <v>88</v>
      </c>
      <c r="E48" s="3">
        <f t="shared" si="17"/>
        <v>1767.4186367445882</v>
      </c>
      <c r="F48" s="3"/>
      <c r="G48" s="3">
        <f t="shared" si="18"/>
        <v>420.11546239649323</v>
      </c>
      <c r="H48" s="3"/>
      <c r="I48" s="3">
        <f t="shared" si="19"/>
        <v>0.36636836298946718</v>
      </c>
      <c r="J48" s="3"/>
      <c r="K48" s="3">
        <f t="shared" si="20"/>
        <v>3.397056892133838</v>
      </c>
      <c r="L48" s="3"/>
      <c r="M48" s="3">
        <f t="shared" si="21"/>
        <v>80.126570042947549</v>
      </c>
      <c r="N48" s="3"/>
      <c r="O48" s="3">
        <f t="shared" si="22"/>
        <v>164.71372396140288</v>
      </c>
      <c r="P48" s="3"/>
      <c r="Q48" s="3">
        <f t="shared" si="23"/>
        <v>1154.7843522139572</v>
      </c>
      <c r="R48" s="3"/>
      <c r="S48" s="3">
        <f t="shared" si="24"/>
        <v>85.093754720328775</v>
      </c>
      <c r="T48" s="3"/>
      <c r="U48" s="3">
        <f t="shared" si="25"/>
        <v>0</v>
      </c>
      <c r="V48" s="3"/>
      <c r="W48" s="3">
        <f t="shared" si="26"/>
        <v>729.9596706643639</v>
      </c>
      <c r="X48" s="11">
        <f>+W48+U48+S48+Q48+O48+M48+K48+I48+G48+E48</f>
        <v>4405.9755959992053</v>
      </c>
      <c r="AA48" s="4" t="s">
        <v>88</v>
      </c>
      <c r="AB48" s="3">
        <f t="shared" si="5"/>
        <v>1767.4186367445882</v>
      </c>
      <c r="AC48" s="3">
        <f t="shared" si="6"/>
        <v>420.11546239649323</v>
      </c>
      <c r="AD48" s="3">
        <f t="shared" si="7"/>
        <v>0.36636836298946718</v>
      </c>
      <c r="AE48" s="3">
        <f t="shared" si="8"/>
        <v>3.397056892133838</v>
      </c>
      <c r="AF48" s="3">
        <f t="shared" si="9"/>
        <v>80.126570042947549</v>
      </c>
      <c r="AG48" s="3">
        <f t="shared" si="10"/>
        <v>164.71372396140288</v>
      </c>
      <c r="AH48" s="3">
        <f t="shared" si="11"/>
        <v>1154.7843522139572</v>
      </c>
      <c r="AI48" s="3">
        <f t="shared" si="12"/>
        <v>85.093754720328775</v>
      </c>
      <c r="AJ48" s="3">
        <f t="shared" si="13"/>
        <v>0</v>
      </c>
      <c r="AK48" s="3">
        <f t="shared" si="14"/>
        <v>729.9596706643639</v>
      </c>
      <c r="AL48" s="3">
        <f t="shared" ref="AL48:AL53" si="27">SUM(AB48:AK48)</f>
        <v>4405.9755959992053</v>
      </c>
      <c r="AM48" s="4" t="s">
        <v>88</v>
      </c>
    </row>
    <row r="49" spans="1:39" ht="15.5" x14ac:dyDescent="0.35">
      <c r="A49" s="22" t="s">
        <v>89</v>
      </c>
      <c r="E49" s="3">
        <f t="shared" si="17"/>
        <v>1339.3318601395886</v>
      </c>
      <c r="F49" s="3"/>
      <c r="G49" s="3">
        <f t="shared" si="18"/>
        <v>266.12632847859277</v>
      </c>
      <c r="H49" s="3"/>
      <c r="I49" s="3">
        <f t="shared" si="19"/>
        <v>0</v>
      </c>
      <c r="J49" s="3"/>
      <c r="K49" s="3">
        <f t="shared" si="20"/>
        <v>1.8836532624357489</v>
      </c>
      <c r="L49" s="3"/>
      <c r="M49" s="3">
        <f t="shared" si="21"/>
        <v>60.852912667466192</v>
      </c>
      <c r="N49" s="3"/>
      <c r="O49" s="3">
        <f t="shared" si="22"/>
        <v>116.33533879351279</v>
      </c>
      <c r="P49" s="3"/>
      <c r="Q49" s="3">
        <f t="shared" si="23"/>
        <v>841.26853747206314</v>
      </c>
      <c r="R49" s="3"/>
      <c r="S49" s="3">
        <f t="shared" si="24"/>
        <v>59.923577987956598</v>
      </c>
      <c r="T49" s="3"/>
      <c r="U49" s="3">
        <f t="shared" si="25"/>
        <v>0</v>
      </c>
      <c r="V49" s="3"/>
      <c r="W49" s="3">
        <f t="shared" si="26"/>
        <v>560.78989894289214</v>
      </c>
      <c r="X49" s="11">
        <f>+W49+U49+S49+Q49+O49+M49+K49+I49+G49+E49</f>
        <v>3246.5121077445078</v>
      </c>
      <c r="AA49" s="4" t="s">
        <v>89</v>
      </c>
      <c r="AB49" s="3">
        <f t="shared" si="5"/>
        <v>1339.3318601395886</v>
      </c>
      <c r="AC49" s="3">
        <f t="shared" si="6"/>
        <v>266.12632847859277</v>
      </c>
      <c r="AD49" s="3">
        <f t="shared" si="7"/>
        <v>0</v>
      </c>
      <c r="AE49" s="3">
        <f t="shared" si="8"/>
        <v>1.8836532624357489</v>
      </c>
      <c r="AF49" s="3">
        <f t="shared" si="9"/>
        <v>60.852912667466192</v>
      </c>
      <c r="AG49" s="3">
        <f t="shared" si="10"/>
        <v>116.33533879351279</v>
      </c>
      <c r="AH49" s="3">
        <f t="shared" si="11"/>
        <v>841.26853747206314</v>
      </c>
      <c r="AI49" s="3">
        <f t="shared" si="12"/>
        <v>59.923577987956598</v>
      </c>
      <c r="AJ49" s="3">
        <f t="shared" si="13"/>
        <v>0</v>
      </c>
      <c r="AK49" s="3">
        <f t="shared" si="14"/>
        <v>560.78989894289214</v>
      </c>
      <c r="AL49" s="3">
        <f t="shared" si="27"/>
        <v>3246.5121077445078</v>
      </c>
      <c r="AM49" s="4" t="s">
        <v>89</v>
      </c>
    </row>
    <row r="50" spans="1:39" ht="15.5" x14ac:dyDescent="0.35">
      <c r="A50" s="4" t="s">
        <v>90</v>
      </c>
      <c r="E50" s="3">
        <f t="shared" si="17"/>
        <v>2157.3041768560333</v>
      </c>
      <c r="F50" s="3"/>
      <c r="G50" s="3">
        <f t="shared" si="18"/>
        <v>514.39915983273886</v>
      </c>
      <c r="H50" s="3"/>
      <c r="I50" s="3">
        <f t="shared" si="19"/>
        <v>1.5647251022617368</v>
      </c>
      <c r="J50" s="3"/>
      <c r="K50" s="3">
        <f t="shared" si="20"/>
        <v>6.1314261690665504</v>
      </c>
      <c r="L50" s="3"/>
      <c r="M50" s="3">
        <f t="shared" si="21"/>
        <v>60.874481461048568</v>
      </c>
      <c r="N50" s="3"/>
      <c r="O50" s="3">
        <f t="shared" si="22"/>
        <v>162.35187705288399</v>
      </c>
      <c r="P50" s="3"/>
      <c r="Q50" s="3">
        <f t="shared" si="23"/>
        <v>1180.8498190571288</v>
      </c>
      <c r="R50" s="3"/>
      <c r="S50" s="3">
        <v>0</v>
      </c>
      <c r="T50" s="3"/>
      <c r="U50" s="3">
        <f t="shared" si="25"/>
        <v>56.709874676935009</v>
      </c>
      <c r="V50" s="3"/>
      <c r="W50" s="3">
        <f t="shared" si="26"/>
        <v>452.97196626741345</v>
      </c>
      <c r="X50" s="11">
        <f>+W50+U50+S50+Q50+O50+M50+K50+I50+G50+E50</f>
        <v>4593.1575064755107</v>
      </c>
      <c r="AA50" s="4" t="s">
        <v>90</v>
      </c>
      <c r="AB50" s="19">
        <f t="shared" si="5"/>
        <v>2157.3041768560333</v>
      </c>
      <c r="AC50" s="19">
        <f t="shared" si="6"/>
        <v>514.39915983273886</v>
      </c>
      <c r="AD50" s="3">
        <f t="shared" si="7"/>
        <v>1.5647251022617368</v>
      </c>
      <c r="AE50" s="3">
        <f t="shared" si="8"/>
        <v>6.1314261690665504</v>
      </c>
      <c r="AF50" s="19">
        <f t="shared" si="9"/>
        <v>60.874481461048568</v>
      </c>
      <c r="AG50" s="19">
        <f t="shared" si="10"/>
        <v>162.35187705288399</v>
      </c>
      <c r="AH50" s="19">
        <f t="shared" si="11"/>
        <v>1180.8498190571288</v>
      </c>
      <c r="AI50" s="19">
        <f t="shared" si="12"/>
        <v>0</v>
      </c>
      <c r="AJ50" s="19">
        <f t="shared" si="13"/>
        <v>56.709874676935009</v>
      </c>
      <c r="AK50" s="19">
        <f t="shared" si="14"/>
        <v>452.97196626741345</v>
      </c>
      <c r="AL50" s="19">
        <f t="shared" si="27"/>
        <v>4593.1575064755107</v>
      </c>
      <c r="AM50" s="4" t="s">
        <v>90</v>
      </c>
    </row>
    <row r="51" spans="1:39" ht="15.5" x14ac:dyDescent="0.35">
      <c r="A51" s="4" t="s">
        <v>70</v>
      </c>
      <c r="E51" s="3">
        <f t="shared" si="17"/>
        <v>776.5</v>
      </c>
      <c r="F51" s="3"/>
      <c r="G51" s="3">
        <f t="shared" si="18"/>
        <v>170.5</v>
      </c>
      <c r="H51" s="3"/>
      <c r="I51" s="3">
        <f t="shared" si="19"/>
        <v>0</v>
      </c>
      <c r="J51" s="3"/>
      <c r="K51" s="3">
        <f t="shared" si="20"/>
        <v>0</v>
      </c>
      <c r="L51" s="3"/>
      <c r="M51" s="3">
        <f t="shared" si="21"/>
        <v>4.9000000000000004</v>
      </c>
      <c r="N51" s="3"/>
      <c r="O51" s="3">
        <f t="shared" si="22"/>
        <v>154.69999999999999</v>
      </c>
      <c r="P51" s="3"/>
      <c r="Q51" s="3">
        <f t="shared" si="23"/>
        <v>453.7</v>
      </c>
      <c r="R51" s="3"/>
      <c r="S51" s="3">
        <f t="shared" si="24"/>
        <v>26.1</v>
      </c>
      <c r="T51" s="3"/>
      <c r="U51" s="3">
        <f t="shared" si="25"/>
        <v>1.5</v>
      </c>
      <c r="V51" s="3"/>
      <c r="W51" s="3">
        <f t="shared" si="26"/>
        <v>138.9</v>
      </c>
      <c r="X51" s="11">
        <f>+W51+U51+S51+Q51+O51+M51+K51+I51+G51+E51</f>
        <v>1726.8000000000002</v>
      </c>
      <c r="AA51" s="4" t="s">
        <v>70</v>
      </c>
      <c r="AB51" s="3">
        <f t="shared" si="5"/>
        <v>776.5</v>
      </c>
      <c r="AC51" s="3">
        <f t="shared" si="6"/>
        <v>170.5</v>
      </c>
      <c r="AD51" s="3">
        <f t="shared" si="7"/>
        <v>0</v>
      </c>
      <c r="AE51" s="3">
        <f t="shared" si="8"/>
        <v>0</v>
      </c>
      <c r="AF51" s="3">
        <f t="shared" si="9"/>
        <v>4.9000000000000004</v>
      </c>
      <c r="AG51" s="3">
        <f t="shared" si="10"/>
        <v>154.69999999999999</v>
      </c>
      <c r="AH51" s="3">
        <f t="shared" si="11"/>
        <v>453.7</v>
      </c>
      <c r="AI51" s="3">
        <f t="shared" si="12"/>
        <v>26.1</v>
      </c>
      <c r="AJ51" s="3">
        <f t="shared" si="13"/>
        <v>1.5</v>
      </c>
      <c r="AK51" s="3">
        <f t="shared" si="14"/>
        <v>138.9</v>
      </c>
      <c r="AL51" s="3">
        <f t="shared" si="27"/>
        <v>1726.8</v>
      </c>
      <c r="AM51" s="4" t="s">
        <v>70</v>
      </c>
    </row>
    <row r="52" spans="1:39" ht="15.5" x14ac:dyDescent="0.35">
      <c r="A52" s="4" t="s">
        <v>71</v>
      </c>
      <c r="E52" s="3">
        <f t="shared" si="17"/>
        <v>1628.1242988767849</v>
      </c>
      <c r="F52" s="3"/>
      <c r="G52" s="3">
        <f t="shared" si="18"/>
        <v>292.33848464686213</v>
      </c>
      <c r="H52" s="3"/>
      <c r="I52" s="3">
        <f t="shared" si="19"/>
        <v>2.1788477612064479</v>
      </c>
      <c r="J52" s="3"/>
      <c r="K52" s="3">
        <f t="shared" si="20"/>
        <v>0</v>
      </c>
      <c r="L52" s="3"/>
      <c r="M52" s="3">
        <f t="shared" si="21"/>
        <v>47.664408747792827</v>
      </c>
      <c r="N52" s="3"/>
      <c r="O52" s="3">
        <f t="shared" si="22"/>
        <v>84.439263931468318</v>
      </c>
      <c r="P52" s="3"/>
      <c r="Q52" s="3">
        <f t="shared" si="23"/>
        <v>919.20578010430654</v>
      </c>
      <c r="R52" s="3"/>
      <c r="S52" s="3">
        <f t="shared" si="24"/>
        <v>10.651505171411845</v>
      </c>
      <c r="T52" s="3"/>
      <c r="U52" s="3">
        <f t="shared" si="25"/>
        <v>0</v>
      </c>
      <c r="V52" s="3"/>
      <c r="W52" s="3">
        <f t="shared" si="26"/>
        <v>197.28954171859991</v>
      </c>
      <c r="X52" s="11">
        <f>+W52+U52+S52+Q52+O52+M52+K52+I52+G52+E52</f>
        <v>3181.892130958433</v>
      </c>
      <c r="AA52" s="4" t="s">
        <v>71</v>
      </c>
      <c r="AB52" s="3">
        <f t="shared" si="5"/>
        <v>1628.1242988767849</v>
      </c>
      <c r="AC52" s="3">
        <f t="shared" si="6"/>
        <v>292.33848464686213</v>
      </c>
      <c r="AD52" s="3">
        <f t="shared" si="7"/>
        <v>2.1788477612064479</v>
      </c>
      <c r="AE52" s="3">
        <f t="shared" si="8"/>
        <v>0</v>
      </c>
      <c r="AF52" s="3">
        <f t="shared" si="9"/>
        <v>47.664408747792827</v>
      </c>
      <c r="AG52" s="3">
        <f t="shared" si="10"/>
        <v>84.439263931468318</v>
      </c>
      <c r="AH52" s="3">
        <f t="shared" si="11"/>
        <v>919.20578010430654</v>
      </c>
      <c r="AI52" s="3">
        <f t="shared" si="12"/>
        <v>10.651505171411845</v>
      </c>
      <c r="AJ52" s="3">
        <f t="shared" si="13"/>
        <v>0</v>
      </c>
      <c r="AK52" s="3">
        <f t="shared" si="14"/>
        <v>197.28954171859991</v>
      </c>
      <c r="AL52" s="3">
        <f t="shared" si="27"/>
        <v>3181.892130958433</v>
      </c>
      <c r="AM52" s="4" t="s">
        <v>71</v>
      </c>
    </row>
    <row r="53" spans="1:39" ht="15.5" x14ac:dyDescent="0.35">
      <c r="A53" s="4" t="s">
        <v>108</v>
      </c>
      <c r="E53" s="2">
        <f>0.001*(35*E43+25*E45+25*E46)</f>
        <v>109.70287385406949</v>
      </c>
      <c r="F53" s="2"/>
      <c r="G53" s="2">
        <f>0.001*(35*G43+25*G45+25*G46+35*G44*G39+25*(1-G44)*G39)</f>
        <v>31.396461232194049</v>
      </c>
      <c r="H53" s="2"/>
      <c r="I53" s="2">
        <f>0.001*(35*I43+25*I45+25*I46+35*I44*I39+25*(1-I44)*I39)</f>
        <v>0.26767016842774199</v>
      </c>
      <c r="J53" s="2"/>
      <c r="K53" s="2">
        <f>0.001*(35*K43+25*K45+25*K46+35*K44*K39+25*(1-K44)*K39)</f>
        <v>0.30898154454953081</v>
      </c>
      <c r="L53" s="2"/>
      <c r="M53" s="2">
        <f>0.001*(35*M43+25*M45+25*M46+35*M44*M39+25*(1-M44)*M39)</f>
        <v>3.8351107239131443</v>
      </c>
      <c r="N53" s="2"/>
      <c r="O53" s="2">
        <f>0.001*(35*O43+25*O45+25*O46+35*O44*O39+25*(1-O44)*O39)</f>
        <v>16.971499202118729</v>
      </c>
      <c r="P53" s="2"/>
      <c r="Q53" s="2">
        <f>0.001*(35*Q43+25*Q45+25*Q46+35*Q44*Q39+25*(1-Q44)*Q39)</f>
        <v>72.315641111606453</v>
      </c>
      <c r="R53" s="2"/>
      <c r="S53" s="2">
        <f>0.001*(35*S43+25*S45+25*S46+35*S44*S39+25*(1-S44)*S39)</f>
        <v>1.9252405984295102</v>
      </c>
      <c r="T53" s="2"/>
      <c r="U53" s="2">
        <f>0.001*(35*U43+25*U45+25*U46+35*U44*U39+25*(1-U44)*U39)</f>
        <v>1.0526183751650087</v>
      </c>
      <c r="V53" s="2"/>
      <c r="W53" s="2">
        <f>0.001*(35*W43+25*W45+25*W46+35*W44*W39+25*(1-W44)*W39)</f>
        <v>4.7373636208305676</v>
      </c>
      <c r="X53" s="2">
        <f>SUM(E53:W53)</f>
        <v>242.51346043130422</v>
      </c>
      <c r="AA53" s="4" t="s">
        <v>109</v>
      </c>
      <c r="AB53" s="2">
        <f>+E54</f>
        <v>114.84953938841333</v>
      </c>
      <c r="AC53" s="2">
        <f>+G54</f>
        <v>25.423219174053784</v>
      </c>
      <c r="AD53" s="2">
        <f>+I54</f>
        <v>8.7515185478356003E-2</v>
      </c>
      <c r="AE53" s="2">
        <f>+K54</f>
        <v>0.31717379119382832</v>
      </c>
      <c r="AF53" s="2">
        <f>+M54</f>
        <v>3.8439207022005331</v>
      </c>
      <c r="AG53" s="2">
        <f>+O54</f>
        <v>10.658993905689655</v>
      </c>
      <c r="AH53" s="2">
        <f>+Q54</f>
        <v>65.037421438035523</v>
      </c>
      <c r="AI53" s="2">
        <f>+S54</f>
        <v>2.0258103127372182</v>
      </c>
      <c r="AJ53" s="2">
        <f>+U54</f>
        <v>1.6353971855447904</v>
      </c>
      <c r="AK53" s="2">
        <f>+W54</f>
        <v>31.727152129730392</v>
      </c>
      <c r="AL53" s="3">
        <f t="shared" si="27"/>
        <v>255.60614321307742</v>
      </c>
      <c r="AM53" s="4" t="s">
        <v>109</v>
      </c>
    </row>
    <row r="54" spans="1:39" ht="15.5" x14ac:dyDescent="0.35">
      <c r="A54" s="4" t="s">
        <v>110</v>
      </c>
      <c r="E54" s="2">
        <f>+(E44*E42*35+(1-E44)*E42*25)/1000</f>
        <v>114.84953938841333</v>
      </c>
      <c r="F54" s="3"/>
      <c r="G54" s="2">
        <f>+(G44*G42*35+(1-G44)*G42*25)/1000</f>
        <v>25.423219174053784</v>
      </c>
      <c r="H54" s="3"/>
      <c r="I54" s="2">
        <f>+(I44*I42*35+(1-I44)*I42*25)/1000</f>
        <v>8.7515185478356003E-2</v>
      </c>
      <c r="J54" s="3"/>
      <c r="K54" s="2">
        <f>+(K44*K42*35+(1-K44)*K42*25)/1000</f>
        <v>0.31717379119382832</v>
      </c>
      <c r="L54" s="3"/>
      <c r="M54" s="2">
        <f>+(M44*M42*35+(1-M44)*M42*25)/1000</f>
        <v>3.8439207022005331</v>
      </c>
      <c r="N54" s="3"/>
      <c r="O54" s="2">
        <f>+(O44*O42*35+(1-O44)*O42*25)/1000</f>
        <v>10.658993905689655</v>
      </c>
      <c r="P54" s="3"/>
      <c r="Q54" s="2">
        <f>+(Q44*Q42*35+(1-Q44)*Q42*25)/1000</f>
        <v>65.037421438035523</v>
      </c>
      <c r="R54" s="3"/>
      <c r="S54" s="2">
        <f>+(S44*S42*35+(1-S44)*S42*25)/1000</f>
        <v>2.0258103127372182</v>
      </c>
      <c r="T54" s="3"/>
      <c r="U54" s="2">
        <f>+(U44*U42*35+(1-U44)*U42*25)/1000</f>
        <v>1.6353971855447904</v>
      </c>
      <c r="V54" s="3"/>
      <c r="W54" s="2">
        <f>+(W44*W42*35+(1-W44)*W42*25)/1000</f>
        <v>31.727152129730392</v>
      </c>
      <c r="X54" s="2">
        <f>+E54+G54+I54+K54+M54+O54+Q54+S54+U54+W54</f>
        <v>255.60614321307742</v>
      </c>
    </row>
    <row r="55" spans="1:39" ht="15.5" x14ac:dyDescent="0.35">
      <c r="A55" s="4" t="s">
        <v>111</v>
      </c>
    </row>
    <row r="56" spans="1:39" ht="15.5" x14ac:dyDescent="0.35">
      <c r="A56" s="4" t="s">
        <v>188</v>
      </c>
      <c r="E56" s="3">
        <f>0.065*E41</f>
        <v>227.28134240471545</v>
      </c>
      <c r="F56" s="3"/>
      <c r="G56" s="3">
        <f>0.065*G41</f>
        <v>50.734156740236557</v>
      </c>
      <c r="H56" s="3"/>
      <c r="I56" s="3">
        <f>0.065*I41</f>
        <v>0.10170713164701289</v>
      </c>
      <c r="J56" s="3"/>
      <c r="K56" s="3">
        <f>0.065*K41</f>
        <v>0.52098016304764949</v>
      </c>
      <c r="L56" s="3"/>
      <c r="M56" s="3">
        <f>0.065*M41</f>
        <v>7.91228061835346</v>
      </c>
      <c r="N56" s="3"/>
      <c r="O56" s="3">
        <f>0.065*O41</f>
        <v>18.11466903001579</v>
      </c>
      <c r="P56" s="3"/>
      <c r="Q56" s="3">
        <f>0.065*Q41</f>
        <v>131.43769317439748</v>
      </c>
      <c r="R56" s="3"/>
      <c r="S56" s="3">
        <f>0.065*S41</f>
        <v>4.0257756854329694</v>
      </c>
      <c r="T56" s="3"/>
      <c r="U56" s="3">
        <f>0.065*U41</f>
        <v>3.6861418540007755</v>
      </c>
      <c r="V56" s="3"/>
      <c r="W56" s="3">
        <f>0.065*W41</f>
        <v>65.894521238669867</v>
      </c>
      <c r="X56" s="3">
        <f>0.065*X41</f>
        <v>509.70926804051703</v>
      </c>
    </row>
    <row r="57" spans="1:39" ht="15.5" x14ac:dyDescent="0.35">
      <c r="A57" s="4" t="s">
        <v>113</v>
      </c>
      <c r="B57" s="21">
        <f>+E57/(E57+E58)</f>
        <v>0.38303439247579474</v>
      </c>
      <c r="E57" s="28">
        <f>E47/100*E56</f>
        <v>87.056570909073272</v>
      </c>
      <c r="F57" s="28"/>
      <c r="G57" s="28">
        <f t="shared" ref="G57:W57" si="28">G47/100*G56</f>
        <v>17.298211351108531</v>
      </c>
      <c r="H57" s="28"/>
      <c r="I57" s="28">
        <f t="shared" si="28"/>
        <v>0</v>
      </c>
      <c r="J57" s="28"/>
      <c r="K57" s="28">
        <f t="shared" si="28"/>
        <v>0.1224374620583237</v>
      </c>
      <c r="L57" s="28"/>
      <c r="M57" s="28">
        <f t="shared" si="28"/>
        <v>3.9554393233853027</v>
      </c>
      <c r="N57" s="28"/>
      <c r="O57" s="28">
        <f t="shared" si="28"/>
        <v>7.5617970215783323</v>
      </c>
      <c r="P57" s="28"/>
      <c r="Q57" s="28">
        <f t="shared" si="28"/>
        <v>54.682454935684106</v>
      </c>
      <c r="R57" s="28"/>
      <c r="S57" s="28">
        <f>S47/100*S56</f>
        <v>3.8950325692171792</v>
      </c>
      <c r="T57" s="28"/>
      <c r="U57" s="28">
        <f t="shared" si="28"/>
        <v>0</v>
      </c>
      <c r="V57" s="28"/>
      <c r="W57" s="28">
        <f t="shared" si="28"/>
        <v>36.451343431287995</v>
      </c>
      <c r="X57" s="28">
        <f>+W57+U57+S57+Q57+O57+M57+K57+I57+G57+E57</f>
        <v>211.02328700339305</v>
      </c>
      <c r="Y57" s="3"/>
    </row>
    <row r="58" spans="1:39" ht="15.5" x14ac:dyDescent="0.35">
      <c r="A58" s="29" t="s">
        <v>114</v>
      </c>
      <c r="B58" s="21">
        <f>1-B57</f>
        <v>0.61696560752420526</v>
      </c>
      <c r="E58" s="30">
        <f>E56-E57</f>
        <v>140.22477149564219</v>
      </c>
      <c r="F58" s="30"/>
      <c r="G58" s="30">
        <f t="shared" ref="G58:W58" si="29">G56-G57</f>
        <v>33.435945389128022</v>
      </c>
      <c r="H58" s="30"/>
      <c r="I58" s="30">
        <f t="shared" si="29"/>
        <v>0.10170713164701289</v>
      </c>
      <c r="J58" s="30"/>
      <c r="K58" s="30">
        <f t="shared" si="29"/>
        <v>0.39854270098932576</v>
      </c>
      <c r="L58" s="30"/>
      <c r="M58" s="30">
        <f t="shared" si="29"/>
        <v>3.9568412949681573</v>
      </c>
      <c r="N58" s="30"/>
      <c r="O58" s="30">
        <f t="shared" si="29"/>
        <v>10.552872008437458</v>
      </c>
      <c r="P58" s="30"/>
      <c r="Q58" s="30">
        <f t="shared" si="29"/>
        <v>76.755238238713375</v>
      </c>
      <c r="R58" s="30"/>
      <c r="S58" s="30">
        <f t="shared" si="29"/>
        <v>0.13074311621579016</v>
      </c>
      <c r="T58" s="30"/>
      <c r="U58" s="30">
        <f t="shared" si="29"/>
        <v>3.6861418540007755</v>
      </c>
      <c r="V58" s="30"/>
      <c r="W58" s="30">
        <f t="shared" si="29"/>
        <v>29.443177807381872</v>
      </c>
      <c r="X58" s="28">
        <f t="shared" ref="X58:X60" si="30">+W58+U58+S58+Q58+O58+M58+K58+I58+G58+E58</f>
        <v>298.68598103712395</v>
      </c>
    </row>
    <row r="59" spans="1:39" ht="15.5" x14ac:dyDescent="0.35">
      <c r="A59" s="29" t="s">
        <v>115</v>
      </c>
      <c r="E59" s="3">
        <f t="shared" ref="E59:U59" si="31">+E41-E56</f>
        <v>3269.3546945909065</v>
      </c>
      <c r="F59" s="3"/>
      <c r="G59" s="3">
        <f t="shared" si="31"/>
        <v>729.79133157109504</v>
      </c>
      <c r="H59" s="3"/>
      <c r="I59" s="3">
        <f t="shared" si="31"/>
        <v>1.4630179706147239</v>
      </c>
      <c r="J59" s="3"/>
      <c r="K59" s="3">
        <f t="shared" si="31"/>
        <v>7.494099268454649</v>
      </c>
      <c r="L59" s="3"/>
      <c r="M59" s="3">
        <f t="shared" si="31"/>
        <v>113.8151135101613</v>
      </c>
      <c r="N59" s="3"/>
      <c r="O59" s="3">
        <f t="shared" si="31"/>
        <v>260.57254681638096</v>
      </c>
      <c r="P59" s="3"/>
      <c r="Q59" s="3">
        <f t="shared" si="31"/>
        <v>1890.6806633547944</v>
      </c>
      <c r="R59" s="3"/>
      <c r="S59" s="3">
        <f t="shared" si="31"/>
        <v>57.909234859689633</v>
      </c>
      <c r="T59" s="3"/>
      <c r="U59" s="3">
        <f t="shared" si="31"/>
        <v>53.023732822934235</v>
      </c>
      <c r="V59" s="3"/>
      <c r="W59" s="3">
        <f t="shared" ref="W59" si="32">+W41-W56</f>
        <v>947.86734397163571</v>
      </c>
      <c r="X59" s="28">
        <f t="shared" si="30"/>
        <v>7331.9717787366671</v>
      </c>
    </row>
    <row r="60" spans="1:39" ht="15.5" x14ac:dyDescent="0.35">
      <c r="A60" s="4" t="s">
        <v>116</v>
      </c>
      <c r="B60" s="21">
        <f>+E60/(E60+E61)</f>
        <v>0.38303439247579468</v>
      </c>
      <c r="E60" s="28">
        <f>E47/100*E59</f>
        <v>1252.2752892305152</v>
      </c>
      <c r="F60" s="28"/>
      <c r="G60" s="28">
        <f t="shared" ref="G60:W60" si="33">G47/100*G59</f>
        <v>248.82811712748423</v>
      </c>
      <c r="H60" s="28"/>
      <c r="I60" s="28">
        <f t="shared" si="33"/>
        <v>0</v>
      </c>
      <c r="J60" s="28"/>
      <c r="K60" s="28">
        <f t="shared" si="33"/>
        <v>1.7612158003774252</v>
      </c>
      <c r="L60" s="28"/>
      <c r="M60" s="28">
        <f t="shared" si="33"/>
        <v>56.897473344080886</v>
      </c>
      <c r="N60" s="28"/>
      <c r="O60" s="28">
        <f t="shared" si="33"/>
        <v>108.77354177193448</v>
      </c>
      <c r="P60" s="28"/>
      <c r="Q60" s="28">
        <f t="shared" si="33"/>
        <v>786.58608253637897</v>
      </c>
      <c r="R60" s="28"/>
      <c r="S60" s="28">
        <f t="shared" si="33"/>
        <v>56.028545418739419</v>
      </c>
      <c r="T60" s="28"/>
      <c r="U60" s="28">
        <f t="shared" si="33"/>
        <v>0</v>
      </c>
      <c r="V60" s="28"/>
      <c r="W60" s="28">
        <f t="shared" si="33"/>
        <v>524.33855551160423</v>
      </c>
      <c r="X60" s="28">
        <f t="shared" si="30"/>
        <v>3035.488820741115</v>
      </c>
    </row>
    <row r="61" spans="1:39" ht="15.5" x14ac:dyDescent="0.35">
      <c r="A61" s="29" t="s">
        <v>114</v>
      </c>
      <c r="B61" s="21">
        <f>1-B60</f>
        <v>0.61696560752420537</v>
      </c>
      <c r="E61" s="30">
        <f>E59-E60</f>
        <v>2017.0794053603913</v>
      </c>
      <c r="F61" s="30"/>
      <c r="G61" s="30">
        <f t="shared" ref="G61:W61" si="34">G59-G60</f>
        <v>480.96321444361081</v>
      </c>
      <c r="H61" s="30"/>
      <c r="I61" s="30">
        <f t="shared" si="34"/>
        <v>1.4630179706147239</v>
      </c>
      <c r="J61" s="30"/>
      <c r="K61" s="30">
        <f t="shared" si="34"/>
        <v>5.7328834680772243</v>
      </c>
      <c r="L61" s="30"/>
      <c r="M61" s="30">
        <f t="shared" si="34"/>
        <v>56.91764016608041</v>
      </c>
      <c r="N61" s="30"/>
      <c r="O61" s="30">
        <f t="shared" si="34"/>
        <v>151.79900504444649</v>
      </c>
      <c r="P61" s="30"/>
      <c r="Q61" s="30">
        <f t="shared" si="34"/>
        <v>1104.0945808184156</v>
      </c>
      <c r="R61" s="30"/>
      <c r="S61" s="30">
        <f t="shared" si="34"/>
        <v>1.8806894409502135</v>
      </c>
      <c r="T61" s="30"/>
      <c r="U61" s="30">
        <f t="shared" si="34"/>
        <v>53.023732822934235</v>
      </c>
      <c r="V61" s="30"/>
      <c r="W61" s="30">
        <f t="shared" si="34"/>
        <v>423.52878846003148</v>
      </c>
      <c r="X61" s="30">
        <f>X59-X60</f>
        <v>4296.4829579955522</v>
      </c>
      <c r="Y61" s="3"/>
    </row>
    <row r="62" spans="1:39" ht="15.5" x14ac:dyDescent="0.35">
      <c r="A62" s="29" t="s">
        <v>189</v>
      </c>
      <c r="B62" s="21"/>
      <c r="E62" s="3">
        <f>0.065*E40</f>
        <v>55.364045286915456</v>
      </c>
      <c r="F62" s="3"/>
      <c r="G62" s="3">
        <f>0.065*G40</f>
        <v>13.457887181054097</v>
      </c>
      <c r="H62" s="3"/>
      <c r="I62" s="3">
        <f>0.065*I40</f>
        <v>7.7836068798126171E-2</v>
      </c>
      <c r="J62" s="3"/>
      <c r="K62" s="3">
        <f>0.065*K40</f>
        <v>0.20809345579591798</v>
      </c>
      <c r="L62" s="3"/>
      <c r="M62" s="3">
        <f>0.065*M40</f>
        <v>1.8198268361510945</v>
      </c>
      <c r="N62" s="3"/>
      <c r="O62" s="3">
        <f>0.065*O40</f>
        <v>6.3977690294688001</v>
      </c>
      <c r="P62" s="3"/>
      <c r="Q62" s="3">
        <f>0.065*Q40</f>
        <v>33.697648129331242</v>
      </c>
      <c r="R62" s="3"/>
      <c r="S62" s="3">
        <f>0.065*S40</f>
        <v>1.2342967106264091</v>
      </c>
      <c r="T62" s="3"/>
      <c r="U62" s="3">
        <f>0.065*U40</f>
        <v>0.5658908284156795</v>
      </c>
      <c r="V62" s="3"/>
      <c r="W62" s="3">
        <f>0.065*W40</f>
        <v>16.596074298629169</v>
      </c>
      <c r="X62" s="3">
        <f>0.065*X40</f>
        <v>129.41936782518599</v>
      </c>
      <c r="Y62" s="3"/>
    </row>
    <row r="63" spans="1:39" ht="15.5" x14ac:dyDescent="0.35">
      <c r="A63" s="29" t="s">
        <v>190</v>
      </c>
      <c r="B63" s="21"/>
      <c r="E63" s="3">
        <f>0.065*E39</f>
        <v>69.510417311492446</v>
      </c>
      <c r="F63" s="3"/>
      <c r="G63" s="3">
        <f>0.065*G39</f>
        <v>17.85986697328093</v>
      </c>
      <c r="H63" s="3"/>
      <c r="I63" s="3">
        <f>0.065*I39</f>
        <v>0.36959975328755279</v>
      </c>
      <c r="J63" s="3"/>
      <c r="K63" s="3">
        <f>0.065*K39</f>
        <v>0.20107295738286235</v>
      </c>
      <c r="L63" s="3"/>
      <c r="M63" s="3">
        <f>0.065*M39</f>
        <v>1.4791622075929394</v>
      </c>
      <c r="N63" s="3"/>
      <c r="O63" s="3">
        <f>0.065*O39</f>
        <v>15.717945607110186</v>
      </c>
      <c r="P63" s="3"/>
      <c r="Q63" s="3">
        <f>0.065*Q39</f>
        <v>43.457758111863328</v>
      </c>
      <c r="R63" s="3"/>
      <c r="S63" s="3">
        <f>0.065*S39</f>
        <v>1.6100197756924468</v>
      </c>
      <c r="T63" s="3"/>
      <c r="U63" s="3">
        <f>0.065*U39</f>
        <v>0.40630670533814006</v>
      </c>
      <c r="V63" s="3"/>
      <c r="W63" s="3">
        <f>0.065*W39</f>
        <v>12.317145414159477</v>
      </c>
      <c r="X63" s="3">
        <f>0.065*X39</f>
        <v>162.92929481720034</v>
      </c>
      <c r="Y63" s="3"/>
    </row>
    <row r="64" spans="1:39" ht="15.5" x14ac:dyDescent="0.35">
      <c r="A64" s="29" t="s">
        <v>119</v>
      </c>
      <c r="B64" s="21"/>
      <c r="E64" s="3">
        <f>+E62+E56+E63</f>
        <v>352.15580500312336</v>
      </c>
      <c r="F64" s="3"/>
      <c r="G64" s="3">
        <f>+G62+G56+G63</f>
        <v>82.051910894571591</v>
      </c>
      <c r="H64" s="3"/>
      <c r="I64" s="3">
        <f>+I62+I56+I63</f>
        <v>0.54914295373269184</v>
      </c>
      <c r="J64" s="3"/>
      <c r="K64" s="3">
        <f>+K62+K56+K63</f>
        <v>0.93014657622642982</v>
      </c>
      <c r="L64" s="3"/>
      <c r="M64" s="3">
        <f>+M62+M56+M63</f>
        <v>11.211269662097493</v>
      </c>
      <c r="N64" s="3"/>
      <c r="O64" s="3">
        <f>+O62+O56+O63</f>
        <v>40.230383666594776</v>
      </c>
      <c r="P64" s="3"/>
      <c r="Q64" s="3">
        <f>+Q62+Q56+Q63</f>
        <v>208.59309941559206</v>
      </c>
      <c r="R64" s="3"/>
      <c r="S64" s="3">
        <f>+S62+S56+S63</f>
        <v>6.8700921717518248</v>
      </c>
      <c r="T64" s="3"/>
      <c r="U64" s="3">
        <f>+U62+U56+U63</f>
        <v>4.6583393877545944</v>
      </c>
      <c r="V64" s="3"/>
      <c r="W64" s="3">
        <f>+W62+W56+W63</f>
        <v>94.807740951458527</v>
      </c>
      <c r="X64" s="3">
        <f>+X62+X56+X63</f>
        <v>802.05793068290336</v>
      </c>
      <c r="Y64" s="1">
        <f>+X64/X42</f>
        <v>8.1570066757802637E-2</v>
      </c>
    </row>
    <row r="65" spans="1:52" ht="15.5" x14ac:dyDescent="0.35">
      <c r="A65" s="29" t="s">
        <v>120</v>
      </c>
      <c r="B65" s="21"/>
      <c r="E65" s="7">
        <v>-6.5000000000000002E-2</v>
      </c>
      <c r="F65" s="3"/>
      <c r="G65" s="7">
        <v>-6.5000000000000002E-2</v>
      </c>
      <c r="H65" s="3"/>
      <c r="I65" s="7">
        <v>-6.5000000000000002E-2</v>
      </c>
      <c r="J65" s="3"/>
      <c r="K65" s="7">
        <v>-6.5000000000000002E-2</v>
      </c>
      <c r="L65" s="3"/>
      <c r="M65" s="7">
        <v>-6.5000000000000002E-2</v>
      </c>
      <c r="N65" s="3"/>
      <c r="O65" s="7">
        <v>-6.5000000000000002E-2</v>
      </c>
      <c r="P65" s="3"/>
      <c r="Q65" s="7">
        <v>-6.5000000000000002E-2</v>
      </c>
      <c r="R65" s="3"/>
      <c r="S65" s="7">
        <v>-6.5000000000000002E-2</v>
      </c>
      <c r="T65" s="3"/>
      <c r="U65" s="7">
        <v>-6.5000000000000002E-2</v>
      </c>
      <c r="V65" s="3"/>
      <c r="W65" s="7">
        <v>-6.5000000000000002E-2</v>
      </c>
      <c r="X65" s="7">
        <v>-6.5000000000000002E-2</v>
      </c>
      <c r="Y65" s="1"/>
    </row>
    <row r="66" spans="1:52" ht="15.5" x14ac:dyDescent="0.35">
      <c r="A66" s="29"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9" t="s">
        <v>122</v>
      </c>
      <c r="E67" s="3"/>
      <c r="F67" s="3"/>
      <c r="G67" s="3"/>
      <c r="H67" s="3"/>
      <c r="I67" s="3"/>
      <c r="J67" s="3"/>
      <c r="K67" s="3"/>
      <c r="L67" s="3"/>
      <c r="M67" s="3"/>
      <c r="N67" s="3"/>
      <c r="O67" s="3"/>
      <c r="P67" s="3"/>
      <c r="Q67" s="3"/>
      <c r="R67" s="3"/>
      <c r="S67" s="3"/>
      <c r="T67" s="3"/>
      <c r="U67" s="3"/>
      <c r="V67" s="3"/>
      <c r="W67" s="3"/>
      <c r="X67" s="3"/>
    </row>
    <row r="68" spans="1:52" ht="15.5" x14ac:dyDescent="0.35">
      <c r="A68" s="29"/>
      <c r="E68" s="3"/>
      <c r="F68" s="3"/>
      <c r="G68" s="3"/>
      <c r="H68" s="3"/>
      <c r="I68" s="3"/>
      <c r="J68" s="3"/>
      <c r="K68" s="3"/>
      <c r="L68" s="3"/>
      <c r="M68" s="3"/>
      <c r="N68" s="3"/>
      <c r="O68" s="3"/>
      <c r="P68" s="3"/>
      <c r="Q68" s="3"/>
      <c r="R68" s="3"/>
      <c r="S68" s="3"/>
      <c r="T68" s="3"/>
      <c r="U68" s="3"/>
      <c r="V68" s="3"/>
      <c r="W68" s="3"/>
    </row>
    <row r="69" spans="1:52" ht="15.5" x14ac:dyDescent="0.35">
      <c r="A69" s="22" t="s">
        <v>123</v>
      </c>
      <c r="D69" s="31" t="s">
        <v>124</v>
      </c>
    </row>
    <row r="70" spans="1:52" ht="23.5" x14ac:dyDescent="0.55000000000000004">
      <c r="A70" s="14" t="s">
        <v>125</v>
      </c>
      <c r="B70" s="8"/>
      <c r="D70" s="4" t="s">
        <v>72</v>
      </c>
      <c r="E70" s="4"/>
      <c r="F70" s="4" t="s">
        <v>73</v>
      </c>
      <c r="G70" s="4"/>
      <c r="H70" s="4" t="s">
        <v>80</v>
      </c>
      <c r="I70" s="4"/>
      <c r="J70" s="4" t="s">
        <v>75</v>
      </c>
      <c r="K70" s="4"/>
      <c r="L70" s="4" t="s">
        <v>76</v>
      </c>
      <c r="M70" s="4"/>
      <c r="N70" s="4" t="s">
        <v>77</v>
      </c>
      <c r="O70" s="4"/>
      <c r="P70" s="4" t="s">
        <v>78</v>
      </c>
      <c r="Q70" s="4"/>
      <c r="R70" s="4" t="s">
        <v>79</v>
      </c>
      <c r="S70" s="4"/>
      <c r="T70" s="4" t="s">
        <v>81</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79</v>
      </c>
      <c r="AJ71" s="4" t="s">
        <v>81</v>
      </c>
      <c r="AK71" s="4" t="s">
        <v>9</v>
      </c>
      <c r="AL71" s="4" t="s">
        <v>10</v>
      </c>
    </row>
    <row r="72" spans="1:52" ht="15.5" x14ac:dyDescent="0.35">
      <c r="A72" s="4" t="s">
        <v>128</v>
      </c>
      <c r="B72" s="8"/>
      <c r="C72" s="8" t="s">
        <v>129</v>
      </c>
      <c r="D72" s="8" t="s">
        <v>130</v>
      </c>
      <c r="E72" s="4" t="s">
        <v>58</v>
      </c>
      <c r="F72" s="8" t="s">
        <v>130</v>
      </c>
      <c r="G72" s="4" t="s">
        <v>58</v>
      </c>
      <c r="H72" s="8" t="s">
        <v>130</v>
      </c>
      <c r="I72" s="4" t="s">
        <v>58</v>
      </c>
      <c r="J72" s="8" t="s">
        <v>130</v>
      </c>
      <c r="K72" s="4" t="s">
        <v>58</v>
      </c>
      <c r="L72" s="8" t="s">
        <v>130</v>
      </c>
      <c r="M72" s="4" t="s">
        <v>58</v>
      </c>
      <c r="N72" s="8" t="s">
        <v>130</v>
      </c>
      <c r="O72" s="4" t="s">
        <v>58</v>
      </c>
      <c r="P72" s="8" t="s">
        <v>130</v>
      </c>
      <c r="Q72" s="4" t="s">
        <v>58</v>
      </c>
      <c r="R72" s="8" t="s">
        <v>130</v>
      </c>
      <c r="S72" s="4" t="s">
        <v>58</v>
      </c>
      <c r="T72" s="8" t="s">
        <v>130</v>
      </c>
      <c r="U72" s="4" t="s">
        <v>58</v>
      </c>
      <c r="V72" s="8" t="s">
        <v>130</v>
      </c>
      <c r="W72" s="4" t="s">
        <v>58</v>
      </c>
      <c r="X72" s="4"/>
      <c r="AA72" s="4" t="s">
        <v>128</v>
      </c>
    </row>
    <row r="73" spans="1:52" ht="15.5" x14ac:dyDescent="0.35">
      <c r="A73" s="5" t="s">
        <v>131</v>
      </c>
      <c r="C73">
        <v>3</v>
      </c>
      <c r="D73" s="16">
        <v>1</v>
      </c>
      <c r="E73" s="3">
        <f>+$D73*E57</f>
        <v>87.056570909073272</v>
      </c>
      <c r="F73" s="16">
        <v>1</v>
      </c>
      <c r="G73" s="3">
        <f>+$D73*G57</f>
        <v>17.298211351108531</v>
      </c>
      <c r="H73" s="16">
        <v>1</v>
      </c>
      <c r="I73" s="3">
        <f>+$D73*I57</f>
        <v>0</v>
      </c>
      <c r="J73" s="16">
        <v>1</v>
      </c>
      <c r="K73" s="3">
        <f>+$D73*K57</f>
        <v>0.1224374620583237</v>
      </c>
      <c r="L73" s="16">
        <v>1</v>
      </c>
      <c r="M73" s="3">
        <f>+$D73*M57</f>
        <v>3.9554393233853027</v>
      </c>
      <c r="N73" s="16">
        <v>1</v>
      </c>
      <c r="O73" s="3">
        <f>+$D73*O57</f>
        <v>7.5617970215783323</v>
      </c>
      <c r="P73" s="16">
        <v>1</v>
      </c>
      <c r="Q73" s="3">
        <f>+$D73*Q57</f>
        <v>54.682454935684106</v>
      </c>
      <c r="R73" s="16">
        <v>1</v>
      </c>
      <c r="S73" s="3">
        <f>+$D73*S57</f>
        <v>3.8950325692171792</v>
      </c>
      <c r="T73" s="16">
        <v>1</v>
      </c>
      <c r="U73" s="3">
        <f>+$D73*U57</f>
        <v>0</v>
      </c>
      <c r="V73" s="16">
        <v>1</v>
      </c>
      <c r="W73" s="3">
        <f>+$D73*W57</f>
        <v>36.451343431287995</v>
      </c>
      <c r="X73" s="3">
        <f>+E73+G73+I73+K73+M73+O73+Q73+S73+U73+W73</f>
        <v>211.02328700339308</v>
      </c>
      <c r="AA73" s="5" t="s">
        <v>131</v>
      </c>
      <c r="AB73" s="3">
        <f>+E73</f>
        <v>87.056570909073272</v>
      </c>
      <c r="AC73" s="3">
        <f>+G73</f>
        <v>17.298211351108531</v>
      </c>
      <c r="AD73" s="3">
        <f>+I73</f>
        <v>0</v>
      </c>
      <c r="AE73" s="3">
        <f>+K73</f>
        <v>0.1224374620583237</v>
      </c>
      <c r="AF73" s="3">
        <f>+M73</f>
        <v>3.9554393233853027</v>
      </c>
      <c r="AG73" s="3">
        <f>+O73</f>
        <v>7.5617970215783323</v>
      </c>
      <c r="AH73" s="3">
        <f>+Q73</f>
        <v>54.682454935684106</v>
      </c>
      <c r="AI73" s="3">
        <f>+S73</f>
        <v>3.8950325692171792</v>
      </c>
      <c r="AJ73" s="3">
        <f>+U73</f>
        <v>0</v>
      </c>
      <c r="AK73" s="3">
        <f>+W73</f>
        <v>36.451343431287995</v>
      </c>
      <c r="AL73" s="3">
        <f>SUM(AB73:AK73)</f>
        <v>211.02328700339308</v>
      </c>
    </row>
    <row r="74" spans="1:52" ht="15.5" x14ac:dyDescent="0.35">
      <c r="A74" s="5" t="s">
        <v>132</v>
      </c>
      <c r="C74">
        <v>15</v>
      </c>
      <c r="D74" s="16">
        <v>0</v>
      </c>
      <c r="E74" s="3">
        <f>+$D74*E57</f>
        <v>0</v>
      </c>
      <c r="F74" s="16">
        <v>0</v>
      </c>
      <c r="G74" s="3">
        <f>+$D74*G57</f>
        <v>0</v>
      </c>
      <c r="H74" s="16">
        <v>0</v>
      </c>
      <c r="I74" s="3">
        <f>+$D74*I57</f>
        <v>0</v>
      </c>
      <c r="J74" s="16">
        <v>0</v>
      </c>
      <c r="K74" s="3">
        <f>+$D74*K57</f>
        <v>0</v>
      </c>
      <c r="L74" s="16">
        <v>0</v>
      </c>
      <c r="M74" s="3">
        <f>+$D74*M57</f>
        <v>0</v>
      </c>
      <c r="N74" s="16">
        <v>0</v>
      </c>
      <c r="O74" s="3">
        <f>+$D74*O57</f>
        <v>0</v>
      </c>
      <c r="P74" s="16">
        <v>0</v>
      </c>
      <c r="Q74" s="3">
        <f>+$D74*Q57</f>
        <v>0</v>
      </c>
      <c r="R74" s="16">
        <v>0</v>
      </c>
      <c r="S74" s="3">
        <f>+$D74*S57</f>
        <v>0</v>
      </c>
      <c r="T74" s="16">
        <v>0</v>
      </c>
      <c r="U74" s="3">
        <f>+$D74*U57</f>
        <v>0</v>
      </c>
      <c r="V74" s="16">
        <v>0</v>
      </c>
      <c r="W74" s="3">
        <f>+$D74*W57</f>
        <v>0</v>
      </c>
      <c r="X74" s="3">
        <f t="shared" ref="X74:X77" si="35">+E74+G74+I74+K74+M74+O74+Q74+S74+U74+W74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6">
        <v>0</v>
      </c>
      <c r="E75" s="3">
        <f>+$D75*E57</f>
        <v>0</v>
      </c>
      <c r="F75" s="16">
        <v>0</v>
      </c>
      <c r="G75" s="3">
        <f>+$D75*G57</f>
        <v>0</v>
      </c>
      <c r="H75" s="16">
        <v>0</v>
      </c>
      <c r="I75" s="3">
        <f>+$D75*I57</f>
        <v>0</v>
      </c>
      <c r="J75" s="16">
        <v>0</v>
      </c>
      <c r="K75" s="3">
        <f>+$D75*K57</f>
        <v>0</v>
      </c>
      <c r="L75" s="16">
        <v>0</v>
      </c>
      <c r="M75" s="3">
        <f>+$D75*M57</f>
        <v>0</v>
      </c>
      <c r="N75" s="16">
        <v>0</v>
      </c>
      <c r="O75" s="3">
        <f>+$D75*O57</f>
        <v>0</v>
      </c>
      <c r="P75" s="16">
        <v>0</v>
      </c>
      <c r="Q75" s="3">
        <f>+$D75*Q57</f>
        <v>0</v>
      </c>
      <c r="R75" s="16">
        <v>0</v>
      </c>
      <c r="S75" s="3">
        <f>+$D75*S57</f>
        <v>0</v>
      </c>
      <c r="T75" s="16">
        <v>0</v>
      </c>
      <c r="U75" s="3">
        <f>+$D75*U57</f>
        <v>0</v>
      </c>
      <c r="V75" s="16">
        <v>0</v>
      </c>
      <c r="W75" s="3">
        <f>+$D75*W57</f>
        <v>0</v>
      </c>
      <c r="X75" s="3">
        <f t="shared" si="35"/>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6">
        <v>0</v>
      </c>
      <c r="E76" s="3">
        <f>+$D76*E57</f>
        <v>0</v>
      </c>
      <c r="F76" s="16">
        <v>0</v>
      </c>
      <c r="G76" s="3">
        <f>+$D76*G57</f>
        <v>0</v>
      </c>
      <c r="H76" s="16">
        <v>0</v>
      </c>
      <c r="I76" s="3">
        <f>+$D76*I57</f>
        <v>0</v>
      </c>
      <c r="J76" s="16">
        <v>0</v>
      </c>
      <c r="K76" s="3">
        <f>+$D76*K57</f>
        <v>0</v>
      </c>
      <c r="L76" s="16">
        <v>0</v>
      </c>
      <c r="M76" s="3">
        <f>+$D76*M57</f>
        <v>0</v>
      </c>
      <c r="N76" s="16">
        <v>0</v>
      </c>
      <c r="O76" s="3">
        <f>+$D76*O57</f>
        <v>0</v>
      </c>
      <c r="P76" s="16">
        <v>0</v>
      </c>
      <c r="Q76" s="3">
        <f>+$D76*Q57</f>
        <v>0</v>
      </c>
      <c r="R76" s="16">
        <v>0</v>
      </c>
      <c r="S76" s="3">
        <f>+$D76*S57</f>
        <v>0</v>
      </c>
      <c r="T76" s="16">
        <v>0</v>
      </c>
      <c r="U76" s="3">
        <f>+$D76*U57</f>
        <v>0</v>
      </c>
      <c r="V76" s="16">
        <v>0</v>
      </c>
      <c r="W76" s="3">
        <f>+$D76*W57</f>
        <v>0</v>
      </c>
      <c r="X76" s="3">
        <f t="shared" si="35"/>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6">
        <f t="shared" ref="D77:V77" si="36">SUM(D73:D76)</f>
        <v>1</v>
      </c>
      <c r="E77" s="28">
        <f>SUM(E73:E76)</f>
        <v>87.056570909073272</v>
      </c>
      <c r="F77" s="16">
        <f t="shared" si="36"/>
        <v>1</v>
      </c>
      <c r="G77" s="28">
        <f>SUM(G73:G76)</f>
        <v>17.298211351108531</v>
      </c>
      <c r="H77" s="16">
        <f t="shared" si="36"/>
        <v>1</v>
      </c>
      <c r="I77" s="28">
        <f>SUM(I73:I76)</f>
        <v>0</v>
      </c>
      <c r="J77" s="16">
        <f t="shared" si="36"/>
        <v>1</v>
      </c>
      <c r="K77" s="28">
        <f>SUM(K73:K76)</f>
        <v>0.1224374620583237</v>
      </c>
      <c r="L77" s="16">
        <f t="shared" si="36"/>
        <v>1</v>
      </c>
      <c r="M77" s="28">
        <f>SUM(M73:M76)</f>
        <v>3.9554393233853027</v>
      </c>
      <c r="N77" s="16">
        <f t="shared" si="36"/>
        <v>1</v>
      </c>
      <c r="O77" s="28">
        <f>SUM(O73:O76)</f>
        <v>7.5617970215783323</v>
      </c>
      <c r="P77" s="16">
        <f t="shared" si="36"/>
        <v>1</v>
      </c>
      <c r="Q77" s="28">
        <f>SUM(Q73:Q76)</f>
        <v>54.682454935684106</v>
      </c>
      <c r="R77" s="16">
        <f t="shared" si="36"/>
        <v>1</v>
      </c>
      <c r="S77" s="28">
        <f>SUM(S73:S76)</f>
        <v>3.8950325692171792</v>
      </c>
      <c r="T77" s="16">
        <f t="shared" si="36"/>
        <v>1</v>
      </c>
      <c r="U77" s="28">
        <f>SUM(U73:U76)</f>
        <v>0</v>
      </c>
      <c r="V77" s="16">
        <f t="shared" si="36"/>
        <v>1</v>
      </c>
      <c r="W77" s="28">
        <f>SUM(W73:W76)</f>
        <v>36.451343431287995</v>
      </c>
      <c r="X77" s="3">
        <f t="shared" si="35"/>
        <v>211.02328700339308</v>
      </c>
      <c r="Y77" s="3"/>
      <c r="AA77" s="5"/>
      <c r="AB77" s="4" t="s">
        <v>0</v>
      </c>
      <c r="AC77" s="4" t="s">
        <v>1</v>
      </c>
      <c r="AD77" s="4" t="s">
        <v>2</v>
      </c>
      <c r="AE77" s="4" t="s">
        <v>3</v>
      </c>
      <c r="AF77" s="4" t="s">
        <v>4</v>
      </c>
      <c r="AG77" s="4" t="s">
        <v>5</v>
      </c>
      <c r="AH77" s="4" t="s">
        <v>6</v>
      </c>
      <c r="AI77" s="4" t="s">
        <v>79</v>
      </c>
      <c r="AJ77" s="4" t="s">
        <v>81</v>
      </c>
      <c r="AK77" s="4" t="s">
        <v>9</v>
      </c>
      <c r="AL77" s="4" t="s">
        <v>10</v>
      </c>
      <c r="AO77" s="4" t="s">
        <v>0</v>
      </c>
      <c r="AP77" s="4" t="s">
        <v>1</v>
      </c>
      <c r="AQ77" s="4" t="s">
        <v>2</v>
      </c>
      <c r="AR77" s="4" t="s">
        <v>3</v>
      </c>
      <c r="AS77" s="4" t="s">
        <v>4</v>
      </c>
      <c r="AT77" s="4" t="s">
        <v>5</v>
      </c>
      <c r="AU77" s="4" t="s">
        <v>6</v>
      </c>
      <c r="AV77" s="4" t="s">
        <v>7</v>
      </c>
      <c r="AW77" s="4" t="s">
        <v>8</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1252.2752892305152</v>
      </c>
      <c r="AC78" s="3">
        <f>+G60</f>
        <v>248.82811712748423</v>
      </c>
      <c r="AD78" s="3">
        <f>+I60</f>
        <v>0</v>
      </c>
      <c r="AE78" s="3">
        <f>+K60</f>
        <v>1.7612158003774252</v>
      </c>
      <c r="AF78" s="3">
        <f>+M60</f>
        <v>56.897473344080886</v>
      </c>
      <c r="AG78" s="3">
        <f>+O60</f>
        <v>108.77354177193448</v>
      </c>
      <c r="AH78" s="3">
        <f>+Q60</f>
        <v>786.58608253637897</v>
      </c>
      <c r="AI78" s="3">
        <f>+S60</f>
        <v>56.028545418739419</v>
      </c>
      <c r="AJ78" s="3">
        <f>+U60</f>
        <v>0</v>
      </c>
      <c r="AK78" s="3">
        <f>+W60</f>
        <v>524.33855551160423</v>
      </c>
      <c r="AL78" s="3">
        <f>+X60</f>
        <v>3035.488820741115</v>
      </c>
      <c r="AN78" t="s">
        <v>137</v>
      </c>
      <c r="AO78" s="3">
        <f>+AB$78*AB79</f>
        <v>876.59270246136066</v>
      </c>
      <c r="AP78" s="3">
        <f t="shared" ref="AP78:AX78" si="37">+AC$78*AC79</f>
        <v>248.82811712748423</v>
      </c>
      <c r="AQ78" s="3">
        <f t="shared" si="37"/>
        <v>0</v>
      </c>
      <c r="AR78" s="3">
        <f t="shared" si="37"/>
        <v>1.7612158003774252</v>
      </c>
      <c r="AS78" s="3">
        <f t="shared" si="37"/>
        <v>39.828231340856618</v>
      </c>
      <c r="AT78" s="3">
        <f t="shared" si="37"/>
        <v>108.77354177193448</v>
      </c>
      <c r="AU78" s="3">
        <f t="shared" si="37"/>
        <v>550.61025777546524</v>
      </c>
      <c r="AV78" s="3">
        <f t="shared" si="37"/>
        <v>33.617127251243652</v>
      </c>
      <c r="AW78" s="3">
        <f t="shared" si="37"/>
        <v>0</v>
      </c>
      <c r="AX78" s="3">
        <f t="shared" si="37"/>
        <v>262.16927775580211</v>
      </c>
      <c r="AY78" s="3">
        <f>SUM(AO78:AX78)</f>
        <v>2122.1804712845242</v>
      </c>
      <c r="AZ78" t="s">
        <v>138</v>
      </c>
    </row>
    <row r="79" spans="1:52" ht="15.5" x14ac:dyDescent="0.35">
      <c r="A79" s="5" t="s">
        <v>139</v>
      </c>
      <c r="B79" t="s">
        <v>140</v>
      </c>
      <c r="C79">
        <v>3</v>
      </c>
      <c r="D79" s="16">
        <v>0.7</v>
      </c>
      <c r="E79" s="3">
        <f t="shared" ref="E79:E84" si="38">+$D79*E$60</f>
        <v>876.59270246136066</v>
      </c>
      <c r="F79" s="16">
        <v>1</v>
      </c>
      <c r="G79" s="3">
        <f>+$F79*G$60</f>
        <v>248.82811712748423</v>
      </c>
      <c r="H79" s="16">
        <v>1</v>
      </c>
      <c r="I79" s="3">
        <f t="shared" ref="I79:I84" si="39">+$H79*I$60</f>
        <v>0</v>
      </c>
      <c r="J79" s="16">
        <v>1</v>
      </c>
      <c r="K79" s="3">
        <f t="shared" ref="K79:K84" si="40">+$J79*K$60</f>
        <v>1.7612158003774252</v>
      </c>
      <c r="L79" s="16">
        <v>0.7</v>
      </c>
      <c r="M79" s="3">
        <f t="shared" ref="M79:M84" si="41">+$L79*M$60</f>
        <v>39.828231340856618</v>
      </c>
      <c r="N79" s="16">
        <v>1</v>
      </c>
      <c r="O79" s="3">
        <f t="shared" ref="O79:O84" si="42">+$N79*O$60</f>
        <v>108.77354177193448</v>
      </c>
      <c r="P79" s="16">
        <v>0.7</v>
      </c>
      <c r="Q79" s="3">
        <f t="shared" ref="Q79:Q84" si="43">+$P79*Q$60</f>
        <v>550.61025777546524</v>
      </c>
      <c r="R79" s="16">
        <v>0.6</v>
      </c>
      <c r="S79" s="3">
        <f t="shared" ref="S79:S84" si="44">+$R79*S$60</f>
        <v>33.617127251243652</v>
      </c>
      <c r="T79" s="16">
        <v>1</v>
      </c>
      <c r="U79" s="3">
        <f t="shared" ref="U79:U84" si="45">+$T79*U$60</f>
        <v>0</v>
      </c>
      <c r="V79" s="16">
        <v>0.5</v>
      </c>
      <c r="W79" s="3">
        <f t="shared" ref="W79:W84" si="46">+$V79*W$60</f>
        <v>262.16927775580211</v>
      </c>
      <c r="X79" s="3">
        <f>+E79+G79+I79+K79+M79+O79+Q79+S79+U79+W79</f>
        <v>2122.1804712845242</v>
      </c>
      <c r="AA79" t="s">
        <v>139</v>
      </c>
      <c r="AB79" s="16">
        <f t="shared" ref="AB79:AB84" si="47">+D79</f>
        <v>0.7</v>
      </c>
      <c r="AC79" s="16">
        <f t="shared" ref="AC79:AC84" si="48">+F79</f>
        <v>1</v>
      </c>
      <c r="AD79" s="16">
        <f t="shared" ref="AD79:AD84" si="49">+H79</f>
        <v>1</v>
      </c>
      <c r="AE79" s="16">
        <f t="shared" ref="AE79:AE84" si="50">+J79</f>
        <v>1</v>
      </c>
      <c r="AF79" s="16">
        <f t="shared" ref="AF79:AF84" si="51">+L79</f>
        <v>0.7</v>
      </c>
      <c r="AG79" s="16">
        <f t="shared" ref="AG79:AG84" si="52">+N79</f>
        <v>1</v>
      </c>
      <c r="AH79" s="16">
        <f t="shared" ref="AH79:AH84" si="53">+P79</f>
        <v>0.7</v>
      </c>
      <c r="AI79" s="16">
        <f t="shared" ref="AI79:AI84" si="54">+R79</f>
        <v>0.6</v>
      </c>
      <c r="AJ79" s="16">
        <f t="shared" ref="AJ79:AJ84" si="55">+T79</f>
        <v>1</v>
      </c>
      <c r="AK79" s="16">
        <f t="shared" ref="AK79:AK84" si="56">+V79</f>
        <v>0.5</v>
      </c>
      <c r="AN79" t="s">
        <v>141</v>
      </c>
      <c r="AO79" s="3">
        <f t="shared" ref="AO79:AX84" si="57">+AB79*AO$78</f>
        <v>613.61489172295239</v>
      </c>
      <c r="AP79" s="3">
        <f t="shared" si="57"/>
        <v>248.82811712748423</v>
      </c>
      <c r="AQ79" s="3">
        <f t="shared" si="57"/>
        <v>0</v>
      </c>
      <c r="AR79" s="3">
        <f t="shared" si="57"/>
        <v>1.7612158003774252</v>
      </c>
      <c r="AS79" s="3">
        <f t="shared" si="57"/>
        <v>27.879761938599632</v>
      </c>
      <c r="AT79" s="3">
        <f t="shared" si="57"/>
        <v>108.77354177193448</v>
      </c>
      <c r="AU79" s="3">
        <f t="shared" si="57"/>
        <v>385.42718044282566</v>
      </c>
      <c r="AV79" s="3">
        <f t="shared" si="57"/>
        <v>20.170276350746189</v>
      </c>
      <c r="AW79" s="3">
        <f t="shared" si="57"/>
        <v>0</v>
      </c>
      <c r="AX79" s="3">
        <f t="shared" si="57"/>
        <v>131.08463887790106</v>
      </c>
      <c r="AY79" s="3">
        <f t="shared" ref="AY79:AY84" si="58">SUM(AO79:AX79)</f>
        <v>1537.5396240328209</v>
      </c>
      <c r="AZ79" t="s">
        <v>141</v>
      </c>
    </row>
    <row r="80" spans="1:52" ht="15.5" x14ac:dyDescent="0.35">
      <c r="A80" s="5" t="s">
        <v>142</v>
      </c>
      <c r="B80" t="s">
        <v>143</v>
      </c>
      <c r="C80">
        <v>15</v>
      </c>
      <c r="D80" s="16">
        <v>0.3</v>
      </c>
      <c r="E80" s="3">
        <f t="shared" si="38"/>
        <v>375.68258676915457</v>
      </c>
      <c r="F80" s="16">
        <v>0</v>
      </c>
      <c r="G80" s="3">
        <f>+$F80*G$60</f>
        <v>0</v>
      </c>
      <c r="H80" s="16">
        <v>0</v>
      </c>
      <c r="I80" s="3">
        <f t="shared" si="39"/>
        <v>0</v>
      </c>
      <c r="J80" s="16">
        <v>0</v>
      </c>
      <c r="K80" s="3">
        <f t="shared" si="40"/>
        <v>0</v>
      </c>
      <c r="L80" s="16">
        <v>0.3</v>
      </c>
      <c r="M80" s="3">
        <f t="shared" si="41"/>
        <v>17.069242003224264</v>
      </c>
      <c r="N80" s="16">
        <v>0</v>
      </c>
      <c r="O80" s="3">
        <f t="shared" si="42"/>
        <v>0</v>
      </c>
      <c r="P80" s="16">
        <v>0.3</v>
      </c>
      <c r="Q80" s="3">
        <f t="shared" si="43"/>
        <v>235.97582476091367</v>
      </c>
      <c r="R80" s="16">
        <v>0.4</v>
      </c>
      <c r="S80" s="3">
        <f t="shared" si="44"/>
        <v>22.411418167495768</v>
      </c>
      <c r="T80" s="16">
        <v>0</v>
      </c>
      <c r="U80" s="3">
        <f t="shared" si="45"/>
        <v>0</v>
      </c>
      <c r="V80" s="16">
        <v>0.5</v>
      </c>
      <c r="W80" s="3">
        <f t="shared" si="46"/>
        <v>262.16927775580211</v>
      </c>
      <c r="X80" s="3">
        <f t="shared" ref="X80:X85" si="59">+E80+G80+I80+K80+M80+O80+Q80+S80+U80+W80</f>
        <v>913.30834945659035</v>
      </c>
      <c r="AA80" t="s">
        <v>142</v>
      </c>
      <c r="AB80" s="16">
        <f t="shared" si="47"/>
        <v>0.3</v>
      </c>
      <c r="AC80" s="16">
        <f t="shared" si="48"/>
        <v>0</v>
      </c>
      <c r="AD80" s="16">
        <f t="shared" si="49"/>
        <v>0</v>
      </c>
      <c r="AE80" s="16">
        <f t="shared" si="50"/>
        <v>0</v>
      </c>
      <c r="AF80" s="16">
        <f t="shared" si="51"/>
        <v>0.3</v>
      </c>
      <c r="AG80" s="16">
        <f t="shared" si="52"/>
        <v>0</v>
      </c>
      <c r="AH80" s="16">
        <f t="shared" si="53"/>
        <v>0.3</v>
      </c>
      <c r="AI80" s="16">
        <f t="shared" si="54"/>
        <v>0.4</v>
      </c>
      <c r="AJ80" s="16">
        <f t="shared" si="55"/>
        <v>0</v>
      </c>
      <c r="AK80" s="16">
        <f t="shared" si="56"/>
        <v>0.5</v>
      </c>
      <c r="AN80" t="s">
        <v>144</v>
      </c>
      <c r="AO80" s="3">
        <f t="shared" si="57"/>
        <v>262.97781073840821</v>
      </c>
      <c r="AP80" s="3">
        <f t="shared" si="57"/>
        <v>0</v>
      </c>
      <c r="AQ80" s="3">
        <f t="shared" si="57"/>
        <v>0</v>
      </c>
      <c r="AR80" s="3">
        <f t="shared" si="57"/>
        <v>0</v>
      </c>
      <c r="AS80" s="3">
        <f t="shared" si="57"/>
        <v>11.948469402256984</v>
      </c>
      <c r="AT80" s="3">
        <f t="shared" si="57"/>
        <v>0</v>
      </c>
      <c r="AU80" s="3">
        <f t="shared" si="57"/>
        <v>165.18307733263956</v>
      </c>
      <c r="AV80" s="3">
        <f t="shared" si="57"/>
        <v>13.446850900497461</v>
      </c>
      <c r="AW80" s="3">
        <f t="shared" si="57"/>
        <v>0</v>
      </c>
      <c r="AX80" s="3">
        <f t="shared" si="57"/>
        <v>131.08463887790106</v>
      </c>
      <c r="AY80" s="3">
        <f t="shared" si="58"/>
        <v>584.64084725170324</v>
      </c>
      <c r="AZ80" t="s">
        <v>144</v>
      </c>
    </row>
    <row r="81" spans="1:52" ht="15.5" x14ac:dyDescent="0.35">
      <c r="A81" s="5" t="s">
        <v>145</v>
      </c>
      <c r="B81" t="s">
        <v>146</v>
      </c>
      <c r="C81">
        <v>20</v>
      </c>
      <c r="D81" s="16">
        <v>0</v>
      </c>
      <c r="E81" s="3">
        <f t="shared" si="38"/>
        <v>0</v>
      </c>
      <c r="F81" s="16">
        <v>0</v>
      </c>
      <c r="G81" s="3">
        <f>+$F81*G$60</f>
        <v>0</v>
      </c>
      <c r="H81" s="16">
        <v>0</v>
      </c>
      <c r="I81" s="3">
        <f t="shared" si="39"/>
        <v>0</v>
      </c>
      <c r="J81" s="16">
        <v>0</v>
      </c>
      <c r="K81" s="3">
        <f t="shared" si="40"/>
        <v>0</v>
      </c>
      <c r="L81" s="16">
        <v>0</v>
      </c>
      <c r="M81" s="3">
        <f t="shared" si="41"/>
        <v>0</v>
      </c>
      <c r="N81" s="16">
        <v>0</v>
      </c>
      <c r="O81" s="3">
        <f t="shared" si="42"/>
        <v>0</v>
      </c>
      <c r="P81" s="16">
        <v>0</v>
      </c>
      <c r="Q81" s="3">
        <f t="shared" si="43"/>
        <v>0</v>
      </c>
      <c r="R81" s="16">
        <v>0</v>
      </c>
      <c r="S81" s="3">
        <f t="shared" si="44"/>
        <v>0</v>
      </c>
      <c r="T81" s="16">
        <v>0</v>
      </c>
      <c r="U81" s="3">
        <f t="shared" si="45"/>
        <v>0</v>
      </c>
      <c r="V81" s="16">
        <v>0</v>
      </c>
      <c r="W81" s="3">
        <f t="shared" si="46"/>
        <v>0</v>
      </c>
      <c r="X81" s="3">
        <f t="shared" si="59"/>
        <v>0</v>
      </c>
      <c r="AA81" t="s">
        <v>145</v>
      </c>
      <c r="AB81" s="16">
        <f t="shared" si="47"/>
        <v>0</v>
      </c>
      <c r="AC81" s="16">
        <f t="shared" si="48"/>
        <v>0</v>
      </c>
      <c r="AD81" s="16">
        <f t="shared" si="49"/>
        <v>0</v>
      </c>
      <c r="AE81" s="16">
        <f t="shared" si="50"/>
        <v>0</v>
      </c>
      <c r="AF81" s="16">
        <f t="shared" si="51"/>
        <v>0</v>
      </c>
      <c r="AG81" s="16">
        <f t="shared" si="52"/>
        <v>0</v>
      </c>
      <c r="AH81" s="16">
        <f t="shared" si="53"/>
        <v>0</v>
      </c>
      <c r="AI81" s="16">
        <f t="shared" si="54"/>
        <v>0</v>
      </c>
      <c r="AJ81" s="16">
        <f t="shared" si="55"/>
        <v>0</v>
      </c>
      <c r="AK81" s="16">
        <f t="shared" si="56"/>
        <v>0</v>
      </c>
      <c r="AN81" t="s">
        <v>145</v>
      </c>
      <c r="AO81" s="3">
        <f t="shared" si="57"/>
        <v>0</v>
      </c>
      <c r="AP81" s="3">
        <f t="shared" si="57"/>
        <v>0</v>
      </c>
      <c r="AQ81" s="3">
        <f t="shared" si="57"/>
        <v>0</v>
      </c>
      <c r="AR81" s="3">
        <f t="shared" si="57"/>
        <v>0</v>
      </c>
      <c r="AS81" s="3">
        <f t="shared" si="57"/>
        <v>0</v>
      </c>
      <c r="AT81" s="3">
        <f t="shared" si="57"/>
        <v>0</v>
      </c>
      <c r="AU81" s="3">
        <f t="shared" si="57"/>
        <v>0</v>
      </c>
      <c r="AV81" s="3">
        <f t="shared" si="57"/>
        <v>0</v>
      </c>
      <c r="AW81" s="3">
        <f t="shared" si="57"/>
        <v>0</v>
      </c>
      <c r="AX81" s="3">
        <f t="shared" si="57"/>
        <v>0</v>
      </c>
      <c r="AY81" s="3">
        <f t="shared" si="58"/>
        <v>0</v>
      </c>
      <c r="AZ81" t="s">
        <v>145</v>
      </c>
    </row>
    <row r="82" spans="1:52" ht="15.5" x14ac:dyDescent="0.35">
      <c r="A82" s="5" t="s">
        <v>147</v>
      </c>
      <c r="B82" t="s">
        <v>140</v>
      </c>
      <c r="C82">
        <v>25</v>
      </c>
      <c r="D82" s="16">
        <v>0</v>
      </c>
      <c r="E82" s="3">
        <f t="shared" si="38"/>
        <v>0</v>
      </c>
      <c r="F82" s="16">
        <v>0</v>
      </c>
      <c r="G82" s="3">
        <f>+$F82*G$60</f>
        <v>0</v>
      </c>
      <c r="H82" s="16">
        <v>0</v>
      </c>
      <c r="I82" s="3">
        <f t="shared" si="39"/>
        <v>0</v>
      </c>
      <c r="J82" s="16">
        <v>0</v>
      </c>
      <c r="K82" s="3">
        <f t="shared" si="40"/>
        <v>0</v>
      </c>
      <c r="L82" s="16">
        <v>0</v>
      </c>
      <c r="M82" s="3">
        <f t="shared" si="41"/>
        <v>0</v>
      </c>
      <c r="N82" s="16">
        <v>0</v>
      </c>
      <c r="O82" s="3">
        <f t="shared" si="42"/>
        <v>0</v>
      </c>
      <c r="P82" s="16">
        <v>0</v>
      </c>
      <c r="Q82" s="3">
        <f t="shared" si="43"/>
        <v>0</v>
      </c>
      <c r="R82" s="16">
        <v>0</v>
      </c>
      <c r="S82" s="3">
        <f t="shared" si="44"/>
        <v>0</v>
      </c>
      <c r="T82" s="16">
        <v>0</v>
      </c>
      <c r="U82" s="3">
        <f t="shared" si="45"/>
        <v>0</v>
      </c>
      <c r="V82" s="16">
        <v>0</v>
      </c>
      <c r="W82" s="3">
        <f t="shared" si="46"/>
        <v>0</v>
      </c>
      <c r="X82" s="3">
        <f t="shared" si="59"/>
        <v>0</v>
      </c>
      <c r="AA82" t="s">
        <v>147</v>
      </c>
      <c r="AB82" s="16">
        <f t="shared" si="47"/>
        <v>0</v>
      </c>
      <c r="AC82" s="16">
        <f t="shared" si="48"/>
        <v>0</v>
      </c>
      <c r="AD82" s="16">
        <f t="shared" si="49"/>
        <v>0</v>
      </c>
      <c r="AE82" s="16">
        <f t="shared" si="50"/>
        <v>0</v>
      </c>
      <c r="AF82" s="16">
        <f t="shared" si="51"/>
        <v>0</v>
      </c>
      <c r="AG82" s="16">
        <f t="shared" si="52"/>
        <v>0</v>
      </c>
      <c r="AH82" s="16">
        <f t="shared" si="53"/>
        <v>0</v>
      </c>
      <c r="AI82" s="16">
        <f t="shared" si="54"/>
        <v>0</v>
      </c>
      <c r="AJ82" s="16">
        <f t="shared" si="55"/>
        <v>0</v>
      </c>
      <c r="AK82" s="16">
        <f t="shared" si="56"/>
        <v>0</v>
      </c>
      <c r="AN82" t="s">
        <v>147</v>
      </c>
      <c r="AO82" s="3">
        <f t="shared" si="57"/>
        <v>0</v>
      </c>
      <c r="AP82" s="3">
        <f t="shared" si="57"/>
        <v>0</v>
      </c>
      <c r="AQ82" s="3">
        <f t="shared" si="57"/>
        <v>0</v>
      </c>
      <c r="AR82" s="3">
        <f t="shared" si="57"/>
        <v>0</v>
      </c>
      <c r="AS82" s="3">
        <f t="shared" si="57"/>
        <v>0</v>
      </c>
      <c r="AT82" s="3">
        <f t="shared" si="57"/>
        <v>0</v>
      </c>
      <c r="AU82" s="3">
        <f t="shared" si="57"/>
        <v>0</v>
      </c>
      <c r="AV82" s="3">
        <f t="shared" si="57"/>
        <v>0</v>
      </c>
      <c r="AW82" s="3">
        <f t="shared" si="57"/>
        <v>0</v>
      </c>
      <c r="AX82" s="3">
        <f t="shared" si="57"/>
        <v>0</v>
      </c>
      <c r="AY82" s="3">
        <f t="shared" si="58"/>
        <v>0</v>
      </c>
      <c r="AZ82" t="s">
        <v>147</v>
      </c>
    </row>
    <row r="83" spans="1:52" ht="15.5" x14ac:dyDescent="0.35">
      <c r="A83" s="5" t="s">
        <v>148</v>
      </c>
      <c r="B83" t="s">
        <v>146</v>
      </c>
      <c r="C83">
        <v>35</v>
      </c>
      <c r="D83" s="16">
        <v>0</v>
      </c>
      <c r="E83" s="3">
        <f t="shared" si="38"/>
        <v>0</v>
      </c>
      <c r="F83" s="16">
        <v>0</v>
      </c>
      <c r="G83" s="3">
        <f>+$F83*G$60</f>
        <v>0</v>
      </c>
      <c r="H83" s="16">
        <v>0</v>
      </c>
      <c r="I83" s="3">
        <f t="shared" si="39"/>
        <v>0</v>
      </c>
      <c r="J83" s="16">
        <v>0</v>
      </c>
      <c r="K83" s="3">
        <f t="shared" si="40"/>
        <v>0</v>
      </c>
      <c r="L83" s="16">
        <v>0</v>
      </c>
      <c r="M83" s="3">
        <f t="shared" si="41"/>
        <v>0</v>
      </c>
      <c r="N83" s="16">
        <v>0</v>
      </c>
      <c r="O83" s="3">
        <f t="shared" si="42"/>
        <v>0</v>
      </c>
      <c r="P83" s="16">
        <v>0</v>
      </c>
      <c r="Q83" s="3">
        <f t="shared" si="43"/>
        <v>0</v>
      </c>
      <c r="R83" s="16">
        <v>0</v>
      </c>
      <c r="S83" s="3">
        <f t="shared" si="44"/>
        <v>0</v>
      </c>
      <c r="T83" s="16">
        <v>0</v>
      </c>
      <c r="U83" s="3">
        <f t="shared" si="45"/>
        <v>0</v>
      </c>
      <c r="V83" s="16">
        <v>0</v>
      </c>
      <c r="W83" s="3">
        <f t="shared" si="46"/>
        <v>0</v>
      </c>
      <c r="X83" s="3">
        <f t="shared" si="59"/>
        <v>0</v>
      </c>
      <c r="AA83" t="s">
        <v>148</v>
      </c>
      <c r="AB83" s="16">
        <f t="shared" si="47"/>
        <v>0</v>
      </c>
      <c r="AC83" s="16">
        <f t="shared" si="48"/>
        <v>0</v>
      </c>
      <c r="AD83" s="16">
        <f t="shared" si="49"/>
        <v>0</v>
      </c>
      <c r="AE83" s="16">
        <f t="shared" si="50"/>
        <v>0</v>
      </c>
      <c r="AF83" s="16">
        <f t="shared" si="51"/>
        <v>0</v>
      </c>
      <c r="AG83" s="16">
        <f t="shared" si="52"/>
        <v>0</v>
      </c>
      <c r="AH83" s="16">
        <f t="shared" si="53"/>
        <v>0</v>
      </c>
      <c r="AI83" s="16">
        <f t="shared" si="54"/>
        <v>0</v>
      </c>
      <c r="AJ83" s="16">
        <f t="shared" si="55"/>
        <v>0</v>
      </c>
      <c r="AK83" s="16">
        <f t="shared" si="56"/>
        <v>0</v>
      </c>
      <c r="AN83" t="s">
        <v>148</v>
      </c>
      <c r="AO83" s="3">
        <f t="shared" si="57"/>
        <v>0</v>
      </c>
      <c r="AP83" s="3">
        <f t="shared" si="57"/>
        <v>0</v>
      </c>
      <c r="AQ83" s="3">
        <f t="shared" si="57"/>
        <v>0</v>
      </c>
      <c r="AR83" s="3">
        <f t="shared" si="57"/>
        <v>0</v>
      </c>
      <c r="AS83" s="3">
        <f t="shared" si="57"/>
        <v>0</v>
      </c>
      <c r="AT83" s="3">
        <f t="shared" si="57"/>
        <v>0</v>
      </c>
      <c r="AU83" s="3">
        <f t="shared" si="57"/>
        <v>0</v>
      </c>
      <c r="AV83" s="3">
        <f t="shared" si="57"/>
        <v>0</v>
      </c>
      <c r="AW83" s="3">
        <f t="shared" si="57"/>
        <v>0</v>
      </c>
      <c r="AX83" s="3">
        <f t="shared" si="57"/>
        <v>0</v>
      </c>
      <c r="AY83" s="3">
        <f t="shared" si="58"/>
        <v>0</v>
      </c>
      <c r="AZ83" t="s">
        <v>148</v>
      </c>
    </row>
    <row r="84" spans="1:52" ht="15.5" x14ac:dyDescent="0.35">
      <c r="A84" s="5" t="s">
        <v>149</v>
      </c>
      <c r="B84" t="s">
        <v>143</v>
      </c>
      <c r="C84">
        <v>25</v>
      </c>
      <c r="D84" s="16">
        <v>0</v>
      </c>
      <c r="E84" s="3">
        <f t="shared" si="38"/>
        <v>0</v>
      </c>
      <c r="F84" s="16">
        <v>0</v>
      </c>
      <c r="G84" s="3">
        <f t="shared" ref="G84" si="60">+$F84*G$60</f>
        <v>0</v>
      </c>
      <c r="H84" s="16">
        <v>0</v>
      </c>
      <c r="I84" s="3">
        <f t="shared" si="39"/>
        <v>0</v>
      </c>
      <c r="J84" s="16">
        <v>0</v>
      </c>
      <c r="K84" s="3">
        <f t="shared" si="40"/>
        <v>0</v>
      </c>
      <c r="L84" s="16">
        <v>0</v>
      </c>
      <c r="M84" s="3">
        <f t="shared" si="41"/>
        <v>0</v>
      </c>
      <c r="N84" s="16">
        <v>0</v>
      </c>
      <c r="O84" s="3">
        <f t="shared" si="42"/>
        <v>0</v>
      </c>
      <c r="P84" s="16">
        <v>0</v>
      </c>
      <c r="Q84" s="3">
        <f t="shared" si="43"/>
        <v>0</v>
      </c>
      <c r="R84" s="16">
        <v>0</v>
      </c>
      <c r="S84" s="3">
        <f t="shared" si="44"/>
        <v>0</v>
      </c>
      <c r="T84" s="16">
        <v>0</v>
      </c>
      <c r="U84" s="3">
        <f t="shared" si="45"/>
        <v>0</v>
      </c>
      <c r="V84" s="16">
        <v>0</v>
      </c>
      <c r="W84" s="3">
        <f t="shared" si="46"/>
        <v>0</v>
      </c>
      <c r="X84" s="3">
        <f t="shared" si="59"/>
        <v>0</v>
      </c>
      <c r="AA84" t="s">
        <v>149</v>
      </c>
      <c r="AB84" s="16">
        <f t="shared" si="47"/>
        <v>0</v>
      </c>
      <c r="AC84" s="16">
        <f t="shared" si="48"/>
        <v>0</v>
      </c>
      <c r="AD84" s="16">
        <f t="shared" si="49"/>
        <v>0</v>
      </c>
      <c r="AE84" s="16">
        <f t="shared" si="50"/>
        <v>0</v>
      </c>
      <c r="AF84" s="16">
        <f t="shared" si="51"/>
        <v>0</v>
      </c>
      <c r="AG84" s="16">
        <f t="shared" si="52"/>
        <v>0</v>
      </c>
      <c r="AH84" s="16">
        <f t="shared" si="53"/>
        <v>0</v>
      </c>
      <c r="AI84" s="16">
        <f t="shared" si="54"/>
        <v>0</v>
      </c>
      <c r="AJ84" s="16">
        <f t="shared" si="55"/>
        <v>0</v>
      </c>
      <c r="AK84" s="16">
        <f t="shared" si="56"/>
        <v>0</v>
      </c>
      <c r="AN84" t="s">
        <v>149</v>
      </c>
      <c r="AO84" s="3">
        <f t="shared" si="57"/>
        <v>0</v>
      </c>
      <c r="AP84" s="3">
        <f t="shared" si="57"/>
        <v>0</v>
      </c>
      <c r="AQ84" s="3">
        <f t="shared" si="57"/>
        <v>0</v>
      </c>
      <c r="AR84" s="3">
        <f t="shared" si="57"/>
        <v>0</v>
      </c>
      <c r="AS84" s="3">
        <f t="shared" si="57"/>
        <v>0</v>
      </c>
      <c r="AT84" s="3">
        <f t="shared" si="57"/>
        <v>0</v>
      </c>
      <c r="AU84" s="3">
        <f t="shared" si="57"/>
        <v>0</v>
      </c>
      <c r="AV84" s="3">
        <f t="shared" si="57"/>
        <v>0</v>
      </c>
      <c r="AW84" s="3">
        <f t="shared" si="57"/>
        <v>0</v>
      </c>
      <c r="AX84" s="3">
        <f t="shared" si="57"/>
        <v>0</v>
      </c>
      <c r="AY84" s="3">
        <f t="shared" si="58"/>
        <v>0</v>
      </c>
      <c r="AZ84" t="s">
        <v>149</v>
      </c>
    </row>
    <row r="85" spans="1:52" ht="15.5" x14ac:dyDescent="0.35">
      <c r="A85" s="5" t="s">
        <v>150</v>
      </c>
      <c r="D85" s="16">
        <f>SUM(D79:D84)</f>
        <v>1</v>
      </c>
      <c r="E85" s="28">
        <f>SUM(E79:E84)</f>
        <v>1252.2752892305152</v>
      </c>
      <c r="F85" s="16">
        <f>SUM(F79:F84)</f>
        <v>1</v>
      </c>
      <c r="G85" s="28">
        <f t="shared" ref="G85:U85" si="61">SUM(G79:G84)</f>
        <v>248.82811712748423</v>
      </c>
      <c r="H85" s="16">
        <f>SUM(H79:H84)</f>
        <v>1</v>
      </c>
      <c r="I85" s="28">
        <f t="shared" si="61"/>
        <v>0</v>
      </c>
      <c r="J85" s="16">
        <f>SUM(J79:J84)</f>
        <v>1</v>
      </c>
      <c r="K85" s="28">
        <f t="shared" si="61"/>
        <v>1.7612158003774252</v>
      </c>
      <c r="L85" s="16">
        <f>SUM(L79:L84)</f>
        <v>1</v>
      </c>
      <c r="M85" s="28">
        <f>SUM(M79:M84)</f>
        <v>56.897473344080879</v>
      </c>
      <c r="N85" s="16">
        <f>SUM(N79:N84)</f>
        <v>1</v>
      </c>
      <c r="O85" s="28">
        <f t="shared" si="61"/>
        <v>108.77354177193448</v>
      </c>
      <c r="P85" s="16">
        <f>SUM(P79:P84)</f>
        <v>1</v>
      </c>
      <c r="Q85" s="28">
        <f t="shared" si="61"/>
        <v>786.58608253637885</v>
      </c>
      <c r="R85" s="16">
        <f>SUM(R79:R84)</f>
        <v>1</v>
      </c>
      <c r="S85" s="28">
        <f t="shared" si="61"/>
        <v>56.028545418739419</v>
      </c>
      <c r="T85" s="16">
        <f>SUM(T79:T84)</f>
        <v>1</v>
      </c>
      <c r="U85" s="28">
        <f t="shared" si="61"/>
        <v>0</v>
      </c>
      <c r="V85" s="16">
        <f>SUM(V79:V84)</f>
        <v>1</v>
      </c>
      <c r="W85" s="28">
        <f t="shared" ref="W85" si="62">SUM(W79:W84)</f>
        <v>524.33855551160423</v>
      </c>
      <c r="X85" s="3">
        <f t="shared" si="59"/>
        <v>3035.488820741115</v>
      </c>
      <c r="AA85" t="s">
        <v>150</v>
      </c>
      <c r="AB85" s="16">
        <f>SUM(AB79:AB84)</f>
        <v>1</v>
      </c>
      <c r="AC85" s="16">
        <f t="shared" ref="AC85:AK85" si="63">SUM(AC79:AC84)</f>
        <v>1</v>
      </c>
      <c r="AD85" s="16">
        <f t="shared" si="63"/>
        <v>1</v>
      </c>
      <c r="AE85" s="16">
        <f t="shared" si="63"/>
        <v>1</v>
      </c>
      <c r="AF85" s="16">
        <f t="shared" si="63"/>
        <v>1</v>
      </c>
      <c r="AG85" s="16">
        <f t="shared" si="63"/>
        <v>1</v>
      </c>
      <c r="AH85" s="16">
        <f t="shared" si="63"/>
        <v>1</v>
      </c>
      <c r="AI85" s="16">
        <f t="shared" si="63"/>
        <v>1</v>
      </c>
      <c r="AJ85" s="16">
        <f t="shared" si="63"/>
        <v>1</v>
      </c>
      <c r="AK85" s="16">
        <f t="shared" si="63"/>
        <v>1</v>
      </c>
      <c r="AN85" t="s">
        <v>150</v>
      </c>
      <c r="AO85" s="3">
        <f t="shared" ref="AO85:AX85" si="64">SUM(AO79:AO84)</f>
        <v>876.59270246136066</v>
      </c>
      <c r="AP85" s="3">
        <f t="shared" si="64"/>
        <v>248.82811712748423</v>
      </c>
      <c r="AQ85" s="3">
        <f t="shared" si="64"/>
        <v>0</v>
      </c>
      <c r="AR85" s="3">
        <f t="shared" si="64"/>
        <v>1.7612158003774252</v>
      </c>
      <c r="AS85" s="3">
        <f t="shared" si="64"/>
        <v>39.828231340856618</v>
      </c>
      <c r="AT85" s="3">
        <f t="shared" si="64"/>
        <v>108.77354177193448</v>
      </c>
      <c r="AU85" s="3">
        <f t="shared" si="64"/>
        <v>550.61025777546524</v>
      </c>
      <c r="AV85" s="3">
        <f t="shared" si="64"/>
        <v>33.617127251243652</v>
      </c>
      <c r="AW85" s="3">
        <f t="shared" si="64"/>
        <v>0</v>
      </c>
      <c r="AX85" s="3">
        <f t="shared" si="64"/>
        <v>262.16927775580211</v>
      </c>
      <c r="AY85" s="3">
        <f>SUM(AO85:AX85)</f>
        <v>2122.1804712845242</v>
      </c>
    </row>
    <row r="86" spans="1:52" ht="15.5" x14ac:dyDescent="0.35">
      <c r="A86" s="4" t="s">
        <v>151</v>
      </c>
      <c r="D86" s="4" t="s">
        <v>72</v>
      </c>
      <c r="E86" s="4"/>
      <c r="F86" s="4" t="s">
        <v>73</v>
      </c>
      <c r="G86" s="4"/>
      <c r="H86" s="4" t="s">
        <v>80</v>
      </c>
      <c r="I86" s="4"/>
      <c r="J86" s="4" t="s">
        <v>75</v>
      </c>
      <c r="K86" s="4"/>
      <c r="L86" s="4" t="s">
        <v>76</v>
      </c>
      <c r="M86" s="4"/>
      <c r="N86" s="4" t="s">
        <v>77</v>
      </c>
      <c r="O86" s="4"/>
      <c r="P86" s="4" t="s">
        <v>78</v>
      </c>
      <c r="Q86" s="4"/>
      <c r="R86" s="4" t="s">
        <v>79</v>
      </c>
      <c r="S86" s="4"/>
      <c r="T86" s="4" t="s">
        <v>81</v>
      </c>
      <c r="U86" s="4"/>
      <c r="V86" s="4" t="s">
        <v>9</v>
      </c>
      <c r="X86" s="4" t="s">
        <v>126</v>
      </c>
    </row>
    <row r="87" spans="1:52" ht="15.5" x14ac:dyDescent="0.35">
      <c r="A87" s="4" t="s">
        <v>128</v>
      </c>
      <c r="C87" s="8" t="s">
        <v>129</v>
      </c>
      <c r="D87" s="8" t="s">
        <v>130</v>
      </c>
      <c r="E87" s="4" t="s">
        <v>58</v>
      </c>
      <c r="F87" s="8" t="s">
        <v>130</v>
      </c>
      <c r="G87" s="4" t="s">
        <v>58</v>
      </c>
      <c r="H87" s="8" t="s">
        <v>130</v>
      </c>
      <c r="I87" s="4" t="s">
        <v>58</v>
      </c>
      <c r="J87" s="8" t="s">
        <v>130</v>
      </c>
      <c r="K87" s="4" t="s">
        <v>58</v>
      </c>
      <c r="L87" s="8" t="s">
        <v>130</v>
      </c>
      <c r="M87" s="4" t="s">
        <v>58</v>
      </c>
      <c r="N87" s="8" t="s">
        <v>130</v>
      </c>
      <c r="O87" s="4" t="s">
        <v>58</v>
      </c>
      <c r="P87" s="8" t="s">
        <v>130</v>
      </c>
      <c r="Q87" s="4" t="s">
        <v>58</v>
      </c>
      <c r="R87" s="8" t="s">
        <v>130</v>
      </c>
      <c r="S87" s="4" t="s">
        <v>58</v>
      </c>
      <c r="T87" s="8" t="s">
        <v>130</v>
      </c>
      <c r="U87" s="4" t="s">
        <v>58</v>
      </c>
      <c r="V87" s="8" t="s">
        <v>130</v>
      </c>
      <c r="W87" s="4" t="s">
        <v>58</v>
      </c>
    </row>
    <row r="88" spans="1:52" ht="15.5" x14ac:dyDescent="0.35">
      <c r="A88" s="5" t="s">
        <v>152</v>
      </c>
      <c r="C88">
        <v>16</v>
      </c>
      <c r="D88" s="16">
        <v>0.8</v>
      </c>
      <c r="E88" s="3">
        <f>+$D88*E$58</f>
        <v>112.17981719651375</v>
      </c>
      <c r="F88" s="16">
        <v>0.8</v>
      </c>
      <c r="G88" s="3">
        <f>+$F88*G$58</f>
        <v>26.748756311302419</v>
      </c>
      <c r="H88" s="16">
        <v>0.8</v>
      </c>
      <c r="I88" s="3">
        <f>+$H88*I$58</f>
        <v>8.1365705317610323E-2</v>
      </c>
      <c r="J88" s="16">
        <v>0.8</v>
      </c>
      <c r="K88" s="3">
        <f>+$J88*K$58</f>
        <v>0.31883416079146065</v>
      </c>
      <c r="L88" s="16">
        <v>0.8</v>
      </c>
      <c r="M88" s="3">
        <f>+$L88*M$58</f>
        <v>3.165473035974526</v>
      </c>
      <c r="N88" s="16">
        <v>0.8</v>
      </c>
      <c r="O88" s="3">
        <f>+$N88*O$58</f>
        <v>8.4422976067499658</v>
      </c>
      <c r="P88" s="16">
        <v>0.8</v>
      </c>
      <c r="Q88" s="3">
        <f>+$P88*Q$58</f>
        <v>61.4041905909707</v>
      </c>
      <c r="R88" s="16">
        <v>0.8</v>
      </c>
      <c r="S88" s="3">
        <f>+$R88*S$58</f>
        <v>0.10459449297263212</v>
      </c>
      <c r="T88" s="16">
        <v>0.8</v>
      </c>
      <c r="U88" s="3">
        <f>+$T88*U$58</f>
        <v>2.9489134832006205</v>
      </c>
      <c r="V88" s="16">
        <v>0.8</v>
      </c>
      <c r="W88" s="3">
        <f>+$V88*W$58</f>
        <v>23.554542245905498</v>
      </c>
      <c r="X88" s="3">
        <f>+E88+G88+I88+K88+M88+O88+Q88+S88+U88+W88</f>
        <v>238.94878482969918</v>
      </c>
    </row>
    <row r="89" spans="1:52" ht="15.5" x14ac:dyDescent="0.35">
      <c r="A89" s="5" t="s">
        <v>153</v>
      </c>
      <c r="C89">
        <v>18</v>
      </c>
      <c r="D89" s="16">
        <v>0.2</v>
      </c>
      <c r="E89" s="3">
        <f>+$D89*E$58</f>
        <v>28.044954299128438</v>
      </c>
      <c r="F89" s="16">
        <v>0.2</v>
      </c>
      <c r="G89" s="3">
        <f>+$F89*G$58</f>
        <v>6.6871890778256047</v>
      </c>
      <c r="H89" s="16">
        <v>0.2</v>
      </c>
      <c r="I89" s="3">
        <f>+$H89*I$58</f>
        <v>2.0341426329402581E-2</v>
      </c>
      <c r="J89" s="16">
        <v>0.2</v>
      </c>
      <c r="K89" s="3">
        <f>+$J89*K$58</f>
        <v>7.9708540197865163E-2</v>
      </c>
      <c r="L89" s="16">
        <v>0.2</v>
      </c>
      <c r="M89" s="3">
        <f>+$L89*M$58</f>
        <v>0.7913682589936315</v>
      </c>
      <c r="N89" s="16">
        <v>0.2</v>
      </c>
      <c r="O89" s="3">
        <f>+$N89*O$58</f>
        <v>2.1105744016874914</v>
      </c>
      <c r="P89" s="16">
        <v>0.2</v>
      </c>
      <c r="Q89" s="3">
        <f>+$P89*Q$58</f>
        <v>15.351047647742675</v>
      </c>
      <c r="R89" s="16">
        <v>0.2</v>
      </c>
      <c r="S89" s="3">
        <f>+$R89*S$58</f>
        <v>2.6148623243158031E-2</v>
      </c>
      <c r="T89" s="16">
        <v>0.2</v>
      </c>
      <c r="U89" s="3">
        <f>+$T89*U$58</f>
        <v>0.73722837080015513</v>
      </c>
      <c r="V89" s="16">
        <v>0.2</v>
      </c>
      <c r="W89" s="3">
        <f>+$V89*W$58</f>
        <v>5.8886355614763746</v>
      </c>
      <c r="X89" s="3">
        <f>+E89+G89+I89+K89+M89+O89+Q89+S89+U89+W89</f>
        <v>59.737196207424795</v>
      </c>
    </row>
    <row r="90" spans="1:52" ht="15.5" x14ac:dyDescent="0.35">
      <c r="A90" s="5" t="s">
        <v>10</v>
      </c>
      <c r="D90" s="16">
        <f>SUM(D88:D89)</f>
        <v>1</v>
      </c>
      <c r="E90" s="30">
        <f>SUM(E88:E89)</f>
        <v>140.22477149564219</v>
      </c>
      <c r="F90" s="32">
        <f>SUM(F88:F89)</f>
        <v>1</v>
      </c>
      <c r="G90" s="30">
        <f t="shared" ref="G90:U90" si="65">SUM(G88:G89)</f>
        <v>33.435945389128022</v>
      </c>
      <c r="H90" s="32">
        <f>SUM(H88:H89)</f>
        <v>1</v>
      </c>
      <c r="I90" s="30">
        <f t="shared" si="65"/>
        <v>0.10170713164701291</v>
      </c>
      <c r="J90" s="32">
        <f>SUM(J88:J89)</f>
        <v>1</v>
      </c>
      <c r="K90" s="30">
        <f t="shared" si="65"/>
        <v>0.39854270098932582</v>
      </c>
      <c r="L90" s="32">
        <f>SUM(L88:L89)</f>
        <v>1</v>
      </c>
      <c r="M90" s="30">
        <f t="shared" si="65"/>
        <v>3.9568412949681573</v>
      </c>
      <c r="N90" s="32">
        <f>SUM(N88:N89)</f>
        <v>1</v>
      </c>
      <c r="O90" s="30">
        <f t="shared" si="65"/>
        <v>10.552872008437458</v>
      </c>
      <c r="P90" s="32">
        <f>SUM(P88:P89)</f>
        <v>1</v>
      </c>
      <c r="Q90" s="30">
        <f t="shared" si="65"/>
        <v>76.755238238713375</v>
      </c>
      <c r="R90" s="32">
        <f>SUM(R88:R89)</f>
        <v>1</v>
      </c>
      <c r="S90" s="30">
        <f t="shared" si="65"/>
        <v>0.13074311621579016</v>
      </c>
      <c r="T90" s="32">
        <f>SUM(T88:T89)</f>
        <v>1</v>
      </c>
      <c r="U90" s="30">
        <f t="shared" si="65"/>
        <v>3.6861418540007755</v>
      </c>
      <c r="V90" s="32">
        <f>SUM(V88:V89)</f>
        <v>1</v>
      </c>
      <c r="W90" s="30">
        <f t="shared" ref="W90" si="66">SUM(W88:W89)</f>
        <v>29.443177807381872</v>
      </c>
      <c r="X90" s="3">
        <f>+E90+G90+I90+K90+M90+O90+Q90+S90+U90+W90</f>
        <v>298.68598103712395</v>
      </c>
      <c r="AB90" s="4" t="s">
        <v>0</v>
      </c>
      <c r="AC90" s="4" t="s">
        <v>1</v>
      </c>
      <c r="AD90" s="4" t="s">
        <v>2</v>
      </c>
      <c r="AE90" s="4" t="s">
        <v>3</v>
      </c>
      <c r="AF90" s="4" t="s">
        <v>4</v>
      </c>
      <c r="AG90" s="4" t="s">
        <v>5</v>
      </c>
      <c r="AH90" s="4" t="s">
        <v>6</v>
      </c>
      <c r="AI90" s="4" t="s">
        <v>79</v>
      </c>
      <c r="AJ90" s="4" t="s">
        <v>81</v>
      </c>
      <c r="AK90" s="4" t="s">
        <v>9</v>
      </c>
      <c r="AL90" t="s">
        <v>126</v>
      </c>
    </row>
    <row r="91" spans="1:52" ht="15.5" x14ac:dyDescent="0.35">
      <c r="A91" s="4" t="s">
        <v>154</v>
      </c>
      <c r="AA91" t="s">
        <v>154</v>
      </c>
      <c r="AB91" s="3">
        <f>+E61</f>
        <v>2017.0794053603913</v>
      </c>
      <c r="AC91" s="3">
        <f>+G61</f>
        <v>480.96321444361081</v>
      </c>
      <c r="AD91" s="3">
        <f>+I61</f>
        <v>1.4630179706147239</v>
      </c>
      <c r="AE91" s="3">
        <f>+K61</f>
        <v>5.7328834680772243</v>
      </c>
      <c r="AF91" s="3">
        <f>+M61</f>
        <v>56.91764016608041</v>
      </c>
      <c r="AG91" s="3">
        <f>+O61</f>
        <v>151.79900504444649</v>
      </c>
      <c r="AH91" s="3">
        <f>+Q61</f>
        <v>1104.0945808184156</v>
      </c>
      <c r="AI91" s="3">
        <f>+S61</f>
        <v>1.8806894409502135</v>
      </c>
      <c r="AJ91" s="3">
        <f>+U61</f>
        <v>53.023732822934235</v>
      </c>
      <c r="AK91" s="3">
        <f>+W61</f>
        <v>423.52878846003148</v>
      </c>
      <c r="AL91" s="3">
        <f>SUM(AB91:AK91)</f>
        <v>4296.4829579955522</v>
      </c>
      <c r="AO91" s="4" t="s">
        <v>0</v>
      </c>
      <c r="AP91" s="4" t="s">
        <v>1</v>
      </c>
      <c r="AQ91" s="4" t="s">
        <v>2</v>
      </c>
      <c r="AR91" s="4" t="s">
        <v>3</v>
      </c>
      <c r="AS91" s="4" t="s">
        <v>4</v>
      </c>
      <c r="AT91" s="4" t="s">
        <v>5</v>
      </c>
      <c r="AU91" s="4" t="s">
        <v>6</v>
      </c>
      <c r="AV91" s="4" t="s">
        <v>7</v>
      </c>
      <c r="AW91" s="4" t="s">
        <v>8</v>
      </c>
      <c r="AX91" s="4" t="s">
        <v>9</v>
      </c>
      <c r="AY91" s="4" t="s">
        <v>10</v>
      </c>
    </row>
    <row r="92" spans="1:52" ht="15.5" x14ac:dyDescent="0.35">
      <c r="A92" s="5" t="s">
        <v>156</v>
      </c>
      <c r="B92" t="s">
        <v>143</v>
      </c>
      <c r="C92">
        <v>25</v>
      </c>
      <c r="D92" s="16">
        <v>0.1</v>
      </c>
      <c r="E92" s="3">
        <f t="shared" ref="E92:E97" si="67">+$D92*E$61</f>
        <v>201.70794053603913</v>
      </c>
      <c r="F92" s="16">
        <v>0.1</v>
      </c>
      <c r="G92" s="3">
        <f>+$F92*G$61</f>
        <v>48.096321444361081</v>
      </c>
      <c r="H92" s="16">
        <v>0</v>
      </c>
      <c r="I92" s="3">
        <f t="shared" ref="I92:I97" si="68">+$H92*I$61</f>
        <v>0</v>
      </c>
      <c r="J92" s="16">
        <v>0</v>
      </c>
      <c r="K92" s="3">
        <f>+$J92*K$61</f>
        <v>0</v>
      </c>
      <c r="L92" s="16">
        <v>0.1</v>
      </c>
      <c r="M92" s="3">
        <f>+$L92*M$61</f>
        <v>5.6917640166080412</v>
      </c>
      <c r="N92" s="16">
        <v>0</v>
      </c>
      <c r="O92" s="3">
        <f>+$N92*O$61</f>
        <v>0</v>
      </c>
      <c r="P92" s="16">
        <v>0</v>
      </c>
      <c r="Q92" s="3">
        <f>+$P92*Q$61</f>
        <v>0</v>
      </c>
      <c r="R92" s="16">
        <v>0</v>
      </c>
      <c r="S92" s="3">
        <f>+$R92*S$61</f>
        <v>0</v>
      </c>
      <c r="T92" s="16">
        <v>0</v>
      </c>
      <c r="U92" s="3">
        <f>+$T92*U$61</f>
        <v>0</v>
      </c>
      <c r="V92" s="16">
        <v>0</v>
      </c>
      <c r="W92" s="3">
        <f>+$V92*W$61</f>
        <v>0</v>
      </c>
      <c r="X92" s="3">
        <f t="shared" ref="X92:X98" si="69">+E92+G92+I92+K92+M92+O92+Q92+S92+U92+W92</f>
        <v>255.49602599700825</v>
      </c>
      <c r="AA92" s="5" t="s">
        <v>156</v>
      </c>
      <c r="AB92" s="16">
        <f t="shared" ref="AB92:AB98" si="70">+D92</f>
        <v>0.1</v>
      </c>
      <c r="AC92" s="16">
        <f t="shared" ref="AC92:AC98" si="71">+F92</f>
        <v>0.1</v>
      </c>
      <c r="AD92" s="16">
        <f t="shared" ref="AD92:AD97" si="72">+H92</f>
        <v>0</v>
      </c>
      <c r="AE92" s="16">
        <f t="shared" ref="AE92:AE97" si="73">+J92</f>
        <v>0</v>
      </c>
      <c r="AF92" s="16">
        <f t="shared" ref="AF92:AF98" si="74">+L92</f>
        <v>0.1</v>
      </c>
      <c r="AG92" s="16">
        <f t="shared" ref="AG92:AG98" si="75">+N92</f>
        <v>0</v>
      </c>
      <c r="AH92" s="16">
        <f t="shared" ref="AH92:AH98" si="76">+P92</f>
        <v>0</v>
      </c>
      <c r="AI92" s="16">
        <f t="shared" ref="AI92:AI98" si="77">+R92</f>
        <v>0</v>
      </c>
      <c r="AJ92" s="16">
        <f t="shared" ref="AJ92:AJ98" si="78">+T92</f>
        <v>0</v>
      </c>
      <c r="AK92" s="16">
        <f t="shared" ref="AK92:AK98" si="79">+V92</f>
        <v>0</v>
      </c>
      <c r="AL92" s="3"/>
      <c r="AN92" s="5" t="s">
        <v>156</v>
      </c>
      <c r="AO92" s="3">
        <f t="shared" ref="AO92:AO98" si="80">+E92</f>
        <v>201.70794053603913</v>
      </c>
      <c r="AP92" s="3">
        <f t="shared" ref="AP92:AP98" si="81">+G92</f>
        <v>48.096321444361081</v>
      </c>
      <c r="AQ92" s="3">
        <f t="shared" ref="AQ92:AQ98" si="82">+I92</f>
        <v>0</v>
      </c>
      <c r="AR92" s="3">
        <f t="shared" ref="AR92:AR98" si="83">+K92</f>
        <v>0</v>
      </c>
      <c r="AS92" s="3">
        <f t="shared" ref="AS92:AS98" si="84">+M92</f>
        <v>5.6917640166080412</v>
      </c>
      <c r="AT92" s="3">
        <f t="shared" ref="AT92:AT98" si="85">+O92</f>
        <v>0</v>
      </c>
      <c r="AU92" s="3">
        <f t="shared" ref="AU92:AU98" si="86">+Q92</f>
        <v>0</v>
      </c>
      <c r="AV92" s="3">
        <f t="shared" ref="AV92:AV98" si="87">+S92</f>
        <v>0</v>
      </c>
      <c r="AW92" s="3">
        <f t="shared" ref="AW92:AW98" si="88">+U92</f>
        <v>0</v>
      </c>
      <c r="AX92" s="3">
        <f t="shared" ref="AX92:AX98" si="89">+W92</f>
        <v>0</v>
      </c>
      <c r="AY92" s="3">
        <f>SUM(AO92:AX92)</f>
        <v>255.49602599700825</v>
      </c>
    </row>
    <row r="93" spans="1:52" ht="15.5" x14ac:dyDescent="0.35">
      <c r="A93" s="5" t="s">
        <v>157</v>
      </c>
      <c r="B93" t="s">
        <v>140</v>
      </c>
      <c r="C93">
        <v>25</v>
      </c>
      <c r="D93" s="16">
        <v>0.05</v>
      </c>
      <c r="E93" s="3">
        <f t="shared" si="67"/>
        <v>100.85397026801957</v>
      </c>
      <c r="F93" s="16">
        <v>0.05</v>
      </c>
      <c r="G93" s="3">
        <f t="shared" ref="G93:G97" si="90">+$F93*G$61</f>
        <v>24.04816072218054</v>
      </c>
      <c r="H93" s="16">
        <v>0.05</v>
      </c>
      <c r="I93" s="3">
        <f t="shared" si="68"/>
        <v>7.3150898530736197E-2</v>
      </c>
      <c r="J93" s="16">
        <v>0.05</v>
      </c>
      <c r="K93" s="3">
        <f>+$J93*K$61</f>
        <v>0.28664417340386122</v>
      </c>
      <c r="L93" s="16">
        <v>0.05</v>
      </c>
      <c r="M93" s="3">
        <f t="shared" ref="M93:M97" si="91">+$L93*M$61</f>
        <v>2.8458820083040206</v>
      </c>
      <c r="N93" s="16">
        <v>0.05</v>
      </c>
      <c r="O93" s="3">
        <f t="shared" ref="O93:O97" si="92">+$N93*O$61</f>
        <v>7.5899502522223248</v>
      </c>
      <c r="P93" s="16">
        <v>0.1</v>
      </c>
      <c r="Q93" s="3">
        <f t="shared" ref="Q93:Q97" si="93">+$P93*Q$61</f>
        <v>110.40945808184156</v>
      </c>
      <c r="R93" s="16">
        <v>0.1</v>
      </c>
      <c r="S93" s="3">
        <f t="shared" ref="S93:S97" si="94">+$R93*S$61</f>
        <v>0.18806894409502137</v>
      </c>
      <c r="T93" s="16">
        <v>0.1</v>
      </c>
      <c r="U93" s="3">
        <f t="shared" ref="U93:U97" si="95">+$T93*U$61</f>
        <v>5.3023732822934235</v>
      </c>
      <c r="V93" s="16">
        <v>0.25</v>
      </c>
      <c r="W93" s="3">
        <f t="shared" ref="W93:W97" si="96">+$V93*W$61</f>
        <v>105.88219711500787</v>
      </c>
      <c r="X93" s="3">
        <f t="shared" si="69"/>
        <v>357.47985574589893</v>
      </c>
      <c r="AA93" s="5" t="s">
        <v>157</v>
      </c>
      <c r="AB93" s="16">
        <f t="shared" si="70"/>
        <v>0.05</v>
      </c>
      <c r="AC93" s="16">
        <f t="shared" si="71"/>
        <v>0.05</v>
      </c>
      <c r="AD93" s="16">
        <f t="shared" si="72"/>
        <v>0.05</v>
      </c>
      <c r="AE93" s="16">
        <f t="shared" si="73"/>
        <v>0.05</v>
      </c>
      <c r="AF93" s="16">
        <f t="shared" si="74"/>
        <v>0.05</v>
      </c>
      <c r="AG93" s="16">
        <f t="shared" si="75"/>
        <v>0.05</v>
      </c>
      <c r="AH93" s="16">
        <f t="shared" si="76"/>
        <v>0.1</v>
      </c>
      <c r="AI93" s="16">
        <f t="shared" si="77"/>
        <v>0.1</v>
      </c>
      <c r="AJ93" s="16">
        <f t="shared" si="78"/>
        <v>0.1</v>
      </c>
      <c r="AK93" s="16">
        <f t="shared" si="79"/>
        <v>0.25</v>
      </c>
      <c r="AN93" s="5" t="s">
        <v>157</v>
      </c>
      <c r="AO93" s="3">
        <f t="shared" si="80"/>
        <v>100.85397026801957</v>
      </c>
      <c r="AP93" s="3">
        <f t="shared" si="81"/>
        <v>24.04816072218054</v>
      </c>
      <c r="AQ93" s="3">
        <f t="shared" si="82"/>
        <v>7.3150898530736197E-2</v>
      </c>
      <c r="AR93" s="3">
        <f t="shared" si="83"/>
        <v>0.28664417340386122</v>
      </c>
      <c r="AS93" s="3">
        <f t="shared" si="84"/>
        <v>2.8458820083040206</v>
      </c>
      <c r="AT93" s="3">
        <f t="shared" si="85"/>
        <v>7.5899502522223248</v>
      </c>
      <c r="AU93" s="3">
        <f t="shared" si="86"/>
        <v>110.40945808184156</v>
      </c>
      <c r="AV93" s="3">
        <f t="shared" si="87"/>
        <v>0.18806894409502137</v>
      </c>
      <c r="AW93" s="3">
        <f t="shared" si="88"/>
        <v>5.3023732822934235</v>
      </c>
      <c r="AX93" s="3">
        <f t="shared" si="89"/>
        <v>105.88219711500787</v>
      </c>
      <c r="AY93" s="3">
        <f t="shared" ref="AY93:AY97" si="97">SUM(AO93:AX93)</f>
        <v>357.47985574589893</v>
      </c>
    </row>
    <row r="94" spans="1:52" ht="15.5" x14ac:dyDescent="0.35">
      <c r="A94" s="5" t="s">
        <v>158</v>
      </c>
      <c r="B94" t="s">
        <v>143</v>
      </c>
      <c r="C94">
        <v>25</v>
      </c>
      <c r="D94" s="16">
        <v>0.15</v>
      </c>
      <c r="E94" s="3">
        <f t="shared" si="67"/>
        <v>302.5619108040587</v>
      </c>
      <c r="F94" s="16">
        <v>0.15</v>
      </c>
      <c r="G94" s="3">
        <f t="shared" si="90"/>
        <v>72.144482166541621</v>
      </c>
      <c r="H94" s="16">
        <v>0</v>
      </c>
      <c r="I94" s="3">
        <f t="shared" si="68"/>
        <v>0</v>
      </c>
      <c r="J94" s="16">
        <v>0</v>
      </c>
      <c r="K94" s="3">
        <f t="shared" ref="K94:K97" si="98">+$J94*K$61</f>
        <v>0</v>
      </c>
      <c r="L94" s="16">
        <v>0.15</v>
      </c>
      <c r="M94" s="3">
        <f t="shared" si="91"/>
        <v>8.5376460249120605</v>
      </c>
      <c r="N94" s="16">
        <v>0.3</v>
      </c>
      <c r="O94" s="3">
        <f t="shared" si="92"/>
        <v>45.539701513333945</v>
      </c>
      <c r="P94" s="16">
        <v>0.4</v>
      </c>
      <c r="Q94" s="3">
        <f t="shared" si="93"/>
        <v>441.63783232736625</v>
      </c>
      <c r="R94" s="16">
        <v>0.4</v>
      </c>
      <c r="S94" s="3">
        <f t="shared" si="94"/>
        <v>0.75227577638008547</v>
      </c>
      <c r="T94" s="16">
        <v>0.3</v>
      </c>
      <c r="U94" s="3">
        <f t="shared" si="95"/>
        <v>15.907119846880271</v>
      </c>
      <c r="V94" s="16">
        <v>0.3</v>
      </c>
      <c r="W94" s="3">
        <f t="shared" si="96"/>
        <v>127.05863653800944</v>
      </c>
      <c r="X94" s="3">
        <f t="shared" si="69"/>
        <v>1014.1396049974824</v>
      </c>
      <c r="AA94" s="5" t="s">
        <v>158</v>
      </c>
      <c r="AB94" s="16">
        <f t="shared" si="70"/>
        <v>0.15</v>
      </c>
      <c r="AC94" s="16">
        <f t="shared" si="71"/>
        <v>0.15</v>
      </c>
      <c r="AD94" s="16">
        <f t="shared" si="72"/>
        <v>0</v>
      </c>
      <c r="AE94" s="16">
        <f t="shared" si="73"/>
        <v>0</v>
      </c>
      <c r="AF94" s="16">
        <f t="shared" si="74"/>
        <v>0.15</v>
      </c>
      <c r="AG94" s="16">
        <f t="shared" si="75"/>
        <v>0.3</v>
      </c>
      <c r="AH94" s="16">
        <f t="shared" si="76"/>
        <v>0.4</v>
      </c>
      <c r="AI94" s="16">
        <f t="shared" si="77"/>
        <v>0.4</v>
      </c>
      <c r="AJ94" s="16">
        <f t="shared" si="78"/>
        <v>0.3</v>
      </c>
      <c r="AK94" s="16">
        <f t="shared" si="79"/>
        <v>0.3</v>
      </c>
      <c r="AN94" s="5" t="s">
        <v>158</v>
      </c>
      <c r="AO94" s="3">
        <f t="shared" si="80"/>
        <v>302.5619108040587</v>
      </c>
      <c r="AP94" s="3">
        <f t="shared" si="81"/>
        <v>72.144482166541621</v>
      </c>
      <c r="AQ94" s="3">
        <f t="shared" si="82"/>
        <v>0</v>
      </c>
      <c r="AR94" s="3">
        <f t="shared" si="83"/>
        <v>0</v>
      </c>
      <c r="AS94" s="3">
        <f t="shared" si="84"/>
        <v>8.5376460249120605</v>
      </c>
      <c r="AT94" s="3">
        <f t="shared" si="85"/>
        <v>45.539701513333945</v>
      </c>
      <c r="AU94" s="3">
        <f t="shared" si="86"/>
        <v>441.63783232736625</v>
      </c>
      <c r="AV94" s="3">
        <f t="shared" si="87"/>
        <v>0.75227577638008547</v>
      </c>
      <c r="AW94" s="3">
        <f t="shared" si="88"/>
        <v>15.907119846880271</v>
      </c>
      <c r="AX94" s="3">
        <f t="shared" si="89"/>
        <v>127.05863653800944</v>
      </c>
      <c r="AY94" s="3">
        <f t="shared" si="97"/>
        <v>1014.1396049974824</v>
      </c>
    </row>
    <row r="95" spans="1:52" ht="15.5" x14ac:dyDescent="0.35">
      <c r="A95" s="5" t="s">
        <v>159</v>
      </c>
      <c r="B95" t="s">
        <v>143</v>
      </c>
      <c r="C95">
        <v>25</v>
      </c>
      <c r="D95" s="16">
        <v>0.05</v>
      </c>
      <c r="E95" s="3">
        <f t="shared" si="67"/>
        <v>100.85397026801957</v>
      </c>
      <c r="F95" s="16">
        <v>0.05</v>
      </c>
      <c r="G95" s="3">
        <f t="shared" si="90"/>
        <v>24.04816072218054</v>
      </c>
      <c r="H95" s="16">
        <v>0</v>
      </c>
      <c r="I95" s="3">
        <f t="shared" si="68"/>
        <v>0</v>
      </c>
      <c r="J95" s="16">
        <v>0</v>
      </c>
      <c r="K95" s="3">
        <f t="shared" si="98"/>
        <v>0</v>
      </c>
      <c r="L95" s="16">
        <v>0</v>
      </c>
      <c r="M95" s="3">
        <f t="shared" si="91"/>
        <v>0</v>
      </c>
      <c r="N95" s="16">
        <v>0.02</v>
      </c>
      <c r="O95" s="3">
        <f t="shared" si="92"/>
        <v>3.03598010088893</v>
      </c>
      <c r="P95" s="16">
        <v>0.02</v>
      </c>
      <c r="Q95" s="3">
        <f t="shared" si="93"/>
        <v>22.081891616368313</v>
      </c>
      <c r="R95" s="16">
        <v>0.05</v>
      </c>
      <c r="S95" s="3">
        <f t="shared" si="94"/>
        <v>9.4034472047510684E-2</v>
      </c>
      <c r="T95" s="16">
        <v>0.05</v>
      </c>
      <c r="U95" s="3">
        <f t="shared" si="95"/>
        <v>2.6511866411467118</v>
      </c>
      <c r="V95" s="16">
        <v>0.05</v>
      </c>
      <c r="W95" s="3">
        <f t="shared" si="96"/>
        <v>21.176439423001575</v>
      </c>
      <c r="X95" s="3">
        <f t="shared" si="69"/>
        <v>173.94166324365315</v>
      </c>
      <c r="AA95" s="5" t="s">
        <v>159</v>
      </c>
      <c r="AB95" s="16">
        <f t="shared" si="70"/>
        <v>0.05</v>
      </c>
      <c r="AC95" s="16">
        <f t="shared" si="71"/>
        <v>0.05</v>
      </c>
      <c r="AD95" s="16">
        <f t="shared" si="72"/>
        <v>0</v>
      </c>
      <c r="AE95" s="16">
        <f t="shared" si="73"/>
        <v>0</v>
      </c>
      <c r="AF95" s="16">
        <f t="shared" si="74"/>
        <v>0</v>
      </c>
      <c r="AG95" s="16">
        <f t="shared" si="75"/>
        <v>0.02</v>
      </c>
      <c r="AH95" s="16">
        <f t="shared" si="76"/>
        <v>0.02</v>
      </c>
      <c r="AI95" s="16">
        <f t="shared" si="77"/>
        <v>0.05</v>
      </c>
      <c r="AJ95" s="16">
        <f t="shared" si="78"/>
        <v>0.05</v>
      </c>
      <c r="AK95" s="16">
        <f t="shared" si="79"/>
        <v>0.05</v>
      </c>
      <c r="AN95" s="5" t="s">
        <v>159</v>
      </c>
      <c r="AO95" s="3">
        <f t="shared" si="80"/>
        <v>100.85397026801957</v>
      </c>
      <c r="AP95" s="3">
        <f t="shared" si="81"/>
        <v>24.04816072218054</v>
      </c>
      <c r="AQ95" s="3">
        <f t="shared" si="82"/>
        <v>0</v>
      </c>
      <c r="AR95" s="3">
        <f t="shared" si="83"/>
        <v>0</v>
      </c>
      <c r="AS95" s="3">
        <f t="shared" si="84"/>
        <v>0</v>
      </c>
      <c r="AT95" s="3">
        <f t="shared" si="85"/>
        <v>3.03598010088893</v>
      </c>
      <c r="AU95" s="3">
        <f t="shared" si="86"/>
        <v>22.081891616368313</v>
      </c>
      <c r="AV95" s="3">
        <f t="shared" si="87"/>
        <v>9.4034472047510684E-2</v>
      </c>
      <c r="AW95" s="3">
        <f t="shared" si="88"/>
        <v>2.6511866411467118</v>
      </c>
      <c r="AX95" s="3">
        <f t="shared" si="89"/>
        <v>21.176439423001575</v>
      </c>
      <c r="AY95" s="3">
        <f t="shared" si="97"/>
        <v>173.94166324365315</v>
      </c>
    </row>
    <row r="96" spans="1:52" ht="15.5" x14ac:dyDescent="0.35">
      <c r="A96" s="5" t="s">
        <v>148</v>
      </c>
      <c r="B96" t="s">
        <v>146</v>
      </c>
      <c r="C96">
        <v>35</v>
      </c>
      <c r="D96" s="16">
        <v>0.05</v>
      </c>
      <c r="E96" s="3">
        <f t="shared" si="67"/>
        <v>100.85397026801957</v>
      </c>
      <c r="F96" s="16">
        <v>0.05</v>
      </c>
      <c r="G96" s="3">
        <f t="shared" si="90"/>
        <v>24.04816072218054</v>
      </c>
      <c r="H96" s="16">
        <v>0.4</v>
      </c>
      <c r="I96" s="3">
        <f t="shared" si="68"/>
        <v>0.58520718824588958</v>
      </c>
      <c r="J96" s="16">
        <v>0.2</v>
      </c>
      <c r="K96" s="3">
        <f t="shared" si="98"/>
        <v>1.1465766936154449</v>
      </c>
      <c r="L96" s="16">
        <v>0.05</v>
      </c>
      <c r="M96" s="3">
        <f t="shared" si="91"/>
        <v>2.8458820083040206</v>
      </c>
      <c r="N96" s="16">
        <v>0.1</v>
      </c>
      <c r="O96" s="3">
        <f t="shared" si="92"/>
        <v>15.17990050444465</v>
      </c>
      <c r="P96" s="16">
        <v>0.05</v>
      </c>
      <c r="Q96" s="3">
        <f t="shared" si="93"/>
        <v>55.204729040920782</v>
      </c>
      <c r="R96" s="16">
        <v>0</v>
      </c>
      <c r="S96" s="3">
        <f t="shared" si="94"/>
        <v>0</v>
      </c>
      <c r="T96" s="16">
        <v>0</v>
      </c>
      <c r="U96" s="3">
        <f t="shared" si="95"/>
        <v>0</v>
      </c>
      <c r="V96" s="16">
        <v>0</v>
      </c>
      <c r="W96" s="3">
        <f t="shared" si="96"/>
        <v>0</v>
      </c>
      <c r="X96" s="3">
        <f t="shared" si="69"/>
        <v>199.86442642573087</v>
      </c>
      <c r="AA96" s="5" t="s">
        <v>148</v>
      </c>
      <c r="AB96" s="16">
        <f t="shared" si="70"/>
        <v>0.05</v>
      </c>
      <c r="AC96" s="16">
        <f t="shared" si="71"/>
        <v>0.05</v>
      </c>
      <c r="AD96" s="16">
        <f t="shared" si="72"/>
        <v>0.4</v>
      </c>
      <c r="AE96" s="16">
        <f t="shared" si="73"/>
        <v>0.2</v>
      </c>
      <c r="AF96" s="16">
        <f t="shared" si="74"/>
        <v>0.05</v>
      </c>
      <c r="AG96" s="16">
        <f t="shared" si="75"/>
        <v>0.1</v>
      </c>
      <c r="AH96" s="16">
        <f t="shared" si="76"/>
        <v>0.05</v>
      </c>
      <c r="AI96" s="16">
        <f t="shared" si="77"/>
        <v>0</v>
      </c>
      <c r="AJ96" s="16">
        <f t="shared" si="78"/>
        <v>0</v>
      </c>
      <c r="AK96" s="16">
        <f t="shared" si="79"/>
        <v>0</v>
      </c>
      <c r="AN96" s="5" t="s">
        <v>148</v>
      </c>
      <c r="AO96" s="3">
        <f t="shared" si="80"/>
        <v>100.85397026801957</v>
      </c>
      <c r="AP96" s="3">
        <f t="shared" si="81"/>
        <v>24.04816072218054</v>
      </c>
      <c r="AQ96" s="3">
        <f t="shared" si="82"/>
        <v>0.58520718824588958</v>
      </c>
      <c r="AR96" s="3">
        <f t="shared" si="83"/>
        <v>1.1465766936154449</v>
      </c>
      <c r="AS96" s="3">
        <f t="shared" si="84"/>
        <v>2.8458820083040206</v>
      </c>
      <c r="AT96" s="3">
        <f t="shared" si="85"/>
        <v>15.17990050444465</v>
      </c>
      <c r="AU96" s="3">
        <f t="shared" si="86"/>
        <v>55.204729040920782</v>
      </c>
      <c r="AV96" s="3">
        <f t="shared" si="87"/>
        <v>0</v>
      </c>
      <c r="AW96" s="3">
        <f t="shared" si="88"/>
        <v>0</v>
      </c>
      <c r="AX96" s="3">
        <f t="shared" si="89"/>
        <v>0</v>
      </c>
      <c r="AY96" s="3">
        <f t="shared" si="97"/>
        <v>199.86442642573087</v>
      </c>
    </row>
    <row r="97" spans="1:52" ht="15.5" x14ac:dyDescent="0.35">
      <c r="A97" s="5" t="s">
        <v>149</v>
      </c>
      <c r="B97" t="s">
        <v>143</v>
      </c>
      <c r="C97">
        <v>25</v>
      </c>
      <c r="D97" s="16">
        <v>0.6</v>
      </c>
      <c r="E97" s="3">
        <f t="shared" si="67"/>
        <v>1210.2476432162348</v>
      </c>
      <c r="F97" s="16">
        <v>0.6</v>
      </c>
      <c r="G97" s="3">
        <f t="shared" si="90"/>
        <v>288.57792866616649</v>
      </c>
      <c r="H97" s="16">
        <v>0.55000000000000004</v>
      </c>
      <c r="I97" s="3">
        <f t="shared" si="68"/>
        <v>0.80465988383809828</v>
      </c>
      <c r="J97" s="16">
        <v>0.75</v>
      </c>
      <c r="K97" s="3">
        <f t="shared" si="98"/>
        <v>4.2996626010579178</v>
      </c>
      <c r="L97" s="16">
        <v>0.65</v>
      </c>
      <c r="M97" s="3">
        <f t="shared" si="91"/>
        <v>36.996466107952266</v>
      </c>
      <c r="N97" s="16">
        <v>0.53</v>
      </c>
      <c r="O97" s="3">
        <f t="shared" si="92"/>
        <v>80.453472673556647</v>
      </c>
      <c r="P97" s="16">
        <v>0.43</v>
      </c>
      <c r="Q97" s="3">
        <f t="shared" si="93"/>
        <v>474.76066975191867</v>
      </c>
      <c r="R97" s="16">
        <v>0.45</v>
      </c>
      <c r="S97" s="3">
        <f t="shared" si="94"/>
        <v>0.84631024842759606</v>
      </c>
      <c r="T97" s="16">
        <v>0.55000000000000004</v>
      </c>
      <c r="U97" s="3">
        <f t="shared" si="95"/>
        <v>29.163053052613833</v>
      </c>
      <c r="V97" s="16">
        <v>0.4</v>
      </c>
      <c r="W97" s="3">
        <f t="shared" si="96"/>
        <v>169.4115153840126</v>
      </c>
      <c r="X97" s="3">
        <f t="shared" si="69"/>
        <v>2295.5613815857787</v>
      </c>
      <c r="AA97" s="5" t="s">
        <v>149</v>
      </c>
      <c r="AB97" s="16">
        <f t="shared" si="70"/>
        <v>0.6</v>
      </c>
      <c r="AC97" s="16">
        <f t="shared" si="71"/>
        <v>0.6</v>
      </c>
      <c r="AD97" s="16">
        <f t="shared" si="72"/>
        <v>0.55000000000000004</v>
      </c>
      <c r="AE97" s="16">
        <f t="shared" si="73"/>
        <v>0.75</v>
      </c>
      <c r="AF97" s="16">
        <f t="shared" si="74"/>
        <v>0.65</v>
      </c>
      <c r="AG97" s="16">
        <f t="shared" si="75"/>
        <v>0.53</v>
      </c>
      <c r="AH97" s="16">
        <f t="shared" si="76"/>
        <v>0.43</v>
      </c>
      <c r="AI97" s="16">
        <f t="shared" si="77"/>
        <v>0.45</v>
      </c>
      <c r="AJ97" s="16">
        <f t="shared" si="78"/>
        <v>0.55000000000000004</v>
      </c>
      <c r="AK97" s="16">
        <f t="shared" si="79"/>
        <v>0.4</v>
      </c>
      <c r="AN97" s="5" t="s">
        <v>149</v>
      </c>
      <c r="AO97" s="3">
        <f t="shared" si="80"/>
        <v>1210.2476432162348</v>
      </c>
      <c r="AP97" s="3">
        <f t="shared" si="81"/>
        <v>288.57792866616649</v>
      </c>
      <c r="AQ97" s="3">
        <f t="shared" si="82"/>
        <v>0.80465988383809828</v>
      </c>
      <c r="AR97" s="3">
        <f t="shared" si="83"/>
        <v>4.2996626010579178</v>
      </c>
      <c r="AS97" s="3">
        <f t="shared" si="84"/>
        <v>36.996466107952266</v>
      </c>
      <c r="AT97" s="3">
        <f t="shared" si="85"/>
        <v>80.453472673556647</v>
      </c>
      <c r="AU97" s="3">
        <f t="shared" si="86"/>
        <v>474.76066975191867</v>
      </c>
      <c r="AV97" s="3">
        <f t="shared" si="87"/>
        <v>0.84631024842759606</v>
      </c>
      <c r="AW97" s="3">
        <f t="shared" si="88"/>
        <v>29.163053052613833</v>
      </c>
      <c r="AX97" s="3">
        <f t="shared" si="89"/>
        <v>169.4115153840126</v>
      </c>
      <c r="AY97" s="3">
        <f t="shared" si="97"/>
        <v>2295.5613815857787</v>
      </c>
    </row>
    <row r="98" spans="1:52" ht="15.5" x14ac:dyDescent="0.35">
      <c r="A98" s="5" t="s">
        <v>10</v>
      </c>
      <c r="D98" s="16">
        <f>SUM(D92:D97)</f>
        <v>1</v>
      </c>
      <c r="E98" s="30">
        <f t="shared" ref="E98:U98" si="99">SUM(E92:E97)</f>
        <v>2017.0794053603913</v>
      </c>
      <c r="F98" s="16">
        <f>SUM(F92:F97)</f>
        <v>1</v>
      </c>
      <c r="G98" s="30">
        <f t="shared" si="99"/>
        <v>480.96321444361081</v>
      </c>
      <c r="H98" s="16">
        <f>SUM(H92:H97)</f>
        <v>1</v>
      </c>
      <c r="I98" s="30">
        <f t="shared" si="99"/>
        <v>1.4630179706147239</v>
      </c>
      <c r="J98" s="16">
        <f>SUM(J92:J97)</f>
        <v>1</v>
      </c>
      <c r="K98" s="30">
        <f t="shared" si="99"/>
        <v>5.7328834680772243</v>
      </c>
      <c r="L98" s="16">
        <f>SUM(L92:L97)</f>
        <v>1</v>
      </c>
      <c r="M98" s="30">
        <f t="shared" si="99"/>
        <v>56.917640166080403</v>
      </c>
      <c r="N98" s="16">
        <f>SUM(N92:N97)</f>
        <v>1</v>
      </c>
      <c r="O98" s="30">
        <f t="shared" si="99"/>
        <v>151.79900504444649</v>
      </c>
      <c r="P98" s="16">
        <f>SUM(P92:P97)</f>
        <v>1</v>
      </c>
      <c r="Q98" s="30">
        <f t="shared" si="99"/>
        <v>1104.0945808184156</v>
      </c>
      <c r="R98" s="16">
        <f>SUM(R92:R97)</f>
        <v>1</v>
      </c>
      <c r="S98" s="30">
        <f t="shared" si="99"/>
        <v>1.8806894409502135</v>
      </c>
      <c r="T98" s="16">
        <f>SUM(T92:T97)</f>
        <v>1</v>
      </c>
      <c r="U98" s="30">
        <f t="shared" si="99"/>
        <v>53.023732822934235</v>
      </c>
      <c r="V98" s="16">
        <f>SUM(V92:V97)</f>
        <v>1</v>
      </c>
      <c r="W98" s="30">
        <f t="shared" ref="W98" si="100">SUM(W92:W97)</f>
        <v>423.52878846003148</v>
      </c>
      <c r="X98" s="3">
        <f t="shared" si="69"/>
        <v>4296.4829579955522</v>
      </c>
      <c r="AA98" s="5" t="s">
        <v>10</v>
      </c>
      <c r="AB98" s="16">
        <f t="shared" si="70"/>
        <v>1</v>
      </c>
      <c r="AC98" s="16">
        <f t="shared" si="71"/>
        <v>1</v>
      </c>
      <c r="AD98" s="16">
        <v>1</v>
      </c>
      <c r="AE98" s="16">
        <f>+H98</f>
        <v>1</v>
      </c>
      <c r="AF98" s="16">
        <f t="shared" si="74"/>
        <v>1</v>
      </c>
      <c r="AG98" s="16">
        <f t="shared" si="75"/>
        <v>1</v>
      </c>
      <c r="AH98" s="16">
        <f t="shared" si="76"/>
        <v>1</v>
      </c>
      <c r="AI98" s="16">
        <f t="shared" si="77"/>
        <v>1</v>
      </c>
      <c r="AJ98" s="16">
        <f t="shared" si="78"/>
        <v>1</v>
      </c>
      <c r="AK98" s="16">
        <f t="shared" si="79"/>
        <v>1</v>
      </c>
      <c r="AN98" s="5" t="s">
        <v>10</v>
      </c>
      <c r="AO98" s="3">
        <f t="shared" si="80"/>
        <v>2017.0794053603913</v>
      </c>
      <c r="AP98" s="3">
        <f t="shared" si="81"/>
        <v>480.96321444361081</v>
      </c>
      <c r="AQ98" s="3">
        <f t="shared" si="82"/>
        <v>1.4630179706147239</v>
      </c>
      <c r="AR98" s="3">
        <f t="shared" si="83"/>
        <v>5.7328834680772243</v>
      </c>
      <c r="AS98" s="3">
        <f t="shared" si="84"/>
        <v>56.917640166080403</v>
      </c>
      <c r="AT98" s="3">
        <f t="shared" si="85"/>
        <v>151.79900504444649</v>
      </c>
      <c r="AU98" s="3">
        <f t="shared" si="86"/>
        <v>1104.0945808184156</v>
      </c>
      <c r="AV98" s="3">
        <f t="shared" si="87"/>
        <v>1.8806894409502135</v>
      </c>
      <c r="AW98" s="3">
        <f t="shared" si="88"/>
        <v>53.023732822934235</v>
      </c>
      <c r="AX98" s="3">
        <f t="shared" si="89"/>
        <v>423.52878846003148</v>
      </c>
      <c r="AY98" s="3">
        <f>SUM(AO98:AX98)</f>
        <v>4296.4829579955522</v>
      </c>
    </row>
    <row r="99" spans="1:52" ht="15.5" x14ac:dyDescent="0.35">
      <c r="A99" s="4" t="s">
        <v>160</v>
      </c>
      <c r="D99" s="4" t="s">
        <v>72</v>
      </c>
      <c r="E99" s="4"/>
      <c r="F99" s="4" t="s">
        <v>73</v>
      </c>
      <c r="G99" s="4"/>
      <c r="H99" s="4" t="s">
        <v>80</v>
      </c>
      <c r="I99" s="4"/>
      <c r="J99" s="4" t="s">
        <v>75</v>
      </c>
      <c r="K99" s="4"/>
      <c r="L99" s="4" t="s">
        <v>76</v>
      </c>
      <c r="M99" s="4"/>
      <c r="N99" s="4" t="s">
        <v>77</v>
      </c>
      <c r="O99" s="4"/>
      <c r="P99" s="4" t="s">
        <v>78</v>
      </c>
      <c r="Q99" s="4"/>
      <c r="R99" s="4" t="s">
        <v>79</v>
      </c>
      <c r="S99" s="4"/>
      <c r="T99" s="4" t="s">
        <v>81</v>
      </c>
      <c r="U99" s="4"/>
      <c r="V99" s="4" t="s">
        <v>9</v>
      </c>
      <c r="X99" s="4" t="s">
        <v>126</v>
      </c>
      <c r="AB99" s="16"/>
      <c r="AC99" s="16"/>
      <c r="AD99" s="16"/>
      <c r="AE99" s="16"/>
      <c r="AF99" s="16"/>
      <c r="AG99" s="16"/>
      <c r="AH99" s="16"/>
      <c r="AI99" s="16"/>
      <c r="AJ99" s="16"/>
      <c r="AK99" s="16"/>
    </row>
    <row r="100" spans="1:52" ht="15.5" x14ac:dyDescent="0.35">
      <c r="A100" s="4" t="s">
        <v>161</v>
      </c>
      <c r="C100" s="8" t="s">
        <v>129</v>
      </c>
      <c r="D100" s="8" t="s">
        <v>130</v>
      </c>
      <c r="E100" s="4" t="s">
        <v>58</v>
      </c>
      <c r="F100" s="8" t="s">
        <v>130</v>
      </c>
      <c r="G100" s="4" t="s">
        <v>58</v>
      </c>
      <c r="H100" s="8" t="s">
        <v>130</v>
      </c>
      <c r="I100" s="4" t="s">
        <v>58</v>
      </c>
      <c r="J100" s="8" t="s">
        <v>130</v>
      </c>
      <c r="K100" s="4" t="s">
        <v>58</v>
      </c>
      <c r="L100" s="8" t="s">
        <v>130</v>
      </c>
      <c r="M100" s="4" t="s">
        <v>58</v>
      </c>
      <c r="N100" s="8" t="s">
        <v>130</v>
      </c>
      <c r="O100" s="4" t="s">
        <v>58</v>
      </c>
      <c r="P100" s="8" t="s">
        <v>130</v>
      </c>
      <c r="Q100" s="4" t="s">
        <v>58</v>
      </c>
      <c r="R100" s="8" t="s">
        <v>130</v>
      </c>
      <c r="S100" s="4" t="s">
        <v>58</v>
      </c>
      <c r="T100" s="8" t="s">
        <v>130</v>
      </c>
      <c r="U100" s="4" t="s">
        <v>58</v>
      </c>
      <c r="V100" s="8" t="s">
        <v>130</v>
      </c>
      <c r="W100" s="4" t="s">
        <v>58</v>
      </c>
      <c r="AA100" s="4" t="s">
        <v>161</v>
      </c>
      <c r="AB100" s="4" t="s">
        <v>0</v>
      </c>
      <c r="AC100" s="4" t="s">
        <v>1</v>
      </c>
      <c r="AD100" s="4" t="s">
        <v>2</v>
      </c>
      <c r="AE100" s="4" t="s">
        <v>3</v>
      </c>
      <c r="AF100" s="4" t="s">
        <v>4</v>
      </c>
      <c r="AG100" s="4" t="s">
        <v>5</v>
      </c>
      <c r="AH100" s="4" t="s">
        <v>6</v>
      </c>
      <c r="AI100" s="4" t="s">
        <v>79</v>
      </c>
      <c r="AJ100" s="4" t="s">
        <v>81</v>
      </c>
      <c r="AK100" s="4" t="s">
        <v>9</v>
      </c>
    </row>
    <row r="101" spans="1:52" ht="15.5" x14ac:dyDescent="0.35">
      <c r="A101" s="5" t="s">
        <v>152</v>
      </c>
      <c r="C101">
        <v>16</v>
      </c>
      <c r="D101" s="16">
        <v>0.8</v>
      </c>
      <c r="E101" s="3">
        <f>+D101*E$62</f>
        <v>44.291236229532366</v>
      </c>
      <c r="F101" s="16">
        <v>0.8</v>
      </c>
      <c r="G101" s="3">
        <f>+F101*G$62</f>
        <v>10.766309744843278</v>
      </c>
      <c r="H101" s="16">
        <v>0.8</v>
      </c>
      <c r="I101" s="3">
        <f>+H101*I$62</f>
        <v>6.2268855038500937E-2</v>
      </c>
      <c r="J101" s="16">
        <v>0.8</v>
      </c>
      <c r="K101" s="3">
        <f>+J101*K$62</f>
        <v>0.16647476463673438</v>
      </c>
      <c r="L101" s="16">
        <v>0.8</v>
      </c>
      <c r="M101" s="3">
        <f>+L101*M$62</f>
        <v>1.4558614689208758</v>
      </c>
      <c r="N101" s="16">
        <v>0.8</v>
      </c>
      <c r="O101" s="3">
        <f>+N101*O$62</f>
        <v>5.1182152235750404</v>
      </c>
      <c r="P101" s="16">
        <v>0.8</v>
      </c>
      <c r="Q101" s="3">
        <f>+P101*Q$62</f>
        <v>26.958118503464995</v>
      </c>
      <c r="R101" s="16">
        <v>0.2</v>
      </c>
      <c r="S101" s="3">
        <f>+R101*S$62</f>
        <v>0.24685934212528182</v>
      </c>
      <c r="T101" s="16">
        <v>0.8</v>
      </c>
      <c r="U101" s="3">
        <f>+T101*U$62</f>
        <v>0.45271266273254362</v>
      </c>
      <c r="V101" s="16">
        <v>0.8</v>
      </c>
      <c r="W101" s="3">
        <f>+V101*W$62</f>
        <v>13.276859438903337</v>
      </c>
      <c r="X101" s="3">
        <f>+W101+U101+S101+Q101+O101+M101+K101+I101+G101+E101</f>
        <v>102.79491623377295</v>
      </c>
      <c r="AA101" s="5" t="s">
        <v>152</v>
      </c>
      <c r="AB101" s="16">
        <f>+D101</f>
        <v>0.8</v>
      </c>
      <c r="AC101" s="16">
        <f>+F101</f>
        <v>0.8</v>
      </c>
      <c r="AD101" s="16">
        <f>+H101</f>
        <v>0.8</v>
      </c>
      <c r="AE101" s="16">
        <f>+J101</f>
        <v>0.8</v>
      </c>
      <c r="AF101" s="16">
        <f>+L101</f>
        <v>0.8</v>
      </c>
      <c r="AG101" s="16">
        <f>+N101</f>
        <v>0.8</v>
      </c>
      <c r="AH101" s="16">
        <f>+P101</f>
        <v>0.8</v>
      </c>
      <c r="AI101" s="16">
        <f>+R101</f>
        <v>0.2</v>
      </c>
      <c r="AJ101" s="16">
        <f>+T101</f>
        <v>0.8</v>
      </c>
      <c r="AK101" s="16">
        <f>+V101</f>
        <v>0.8</v>
      </c>
    </row>
    <row r="102" spans="1:52" ht="15.5" x14ac:dyDescent="0.35">
      <c r="A102" s="5" t="s">
        <v>153</v>
      </c>
      <c r="C102">
        <v>18</v>
      </c>
      <c r="D102" s="16">
        <v>0.2</v>
      </c>
      <c r="E102" s="3">
        <f>+D102*E$62</f>
        <v>11.072809057383092</v>
      </c>
      <c r="F102" s="16">
        <v>0.2</v>
      </c>
      <c r="G102" s="3">
        <f>+F102*G$62</f>
        <v>2.6915774362108196</v>
      </c>
      <c r="H102" s="16">
        <v>0.2</v>
      </c>
      <c r="I102" s="3">
        <f>+H102*I$62</f>
        <v>1.5567213759625234E-2</v>
      </c>
      <c r="J102" s="16">
        <v>0.2</v>
      </c>
      <c r="K102" s="3">
        <f>+J102*K$62</f>
        <v>4.1618691159183596E-2</v>
      </c>
      <c r="L102" s="16">
        <v>0.2</v>
      </c>
      <c r="M102" s="3">
        <f>+L102*M$62</f>
        <v>0.36396536723021894</v>
      </c>
      <c r="N102" s="16">
        <v>0.2</v>
      </c>
      <c r="O102" s="3">
        <f>+N102*O$62</f>
        <v>1.2795538058937601</v>
      </c>
      <c r="P102" s="16">
        <v>0.2</v>
      </c>
      <c r="Q102" s="3">
        <f>+P102*Q$62</f>
        <v>6.7395296258662487</v>
      </c>
      <c r="R102" s="16">
        <v>0.8</v>
      </c>
      <c r="S102" s="3">
        <f>+R102*S$62</f>
        <v>0.98743736850112729</v>
      </c>
      <c r="T102" s="16">
        <v>0.2</v>
      </c>
      <c r="U102" s="3">
        <f>+T102*U$62</f>
        <v>0.11317816568313591</v>
      </c>
      <c r="V102" s="16">
        <v>0.2</v>
      </c>
      <c r="W102" s="3">
        <f>+V102*W$62</f>
        <v>3.3192148597258342</v>
      </c>
      <c r="X102" s="3">
        <f>+W102+U102+S102+Q102+O102+M102+K102+I102+G102+E102</f>
        <v>26.624451591413045</v>
      </c>
      <c r="AA102" s="5" t="s">
        <v>153</v>
      </c>
      <c r="AB102" s="16">
        <f>+D102</f>
        <v>0.2</v>
      </c>
      <c r="AC102" s="16">
        <f>+F102</f>
        <v>0.2</v>
      </c>
      <c r="AD102" s="16">
        <f>+H102</f>
        <v>0.2</v>
      </c>
      <c r="AE102" s="16">
        <f>+J102</f>
        <v>0.2</v>
      </c>
      <c r="AF102" s="16">
        <f>+L102</f>
        <v>0.2</v>
      </c>
      <c r="AG102" s="16">
        <f>+N102</f>
        <v>0.2</v>
      </c>
      <c r="AH102" s="16">
        <f>+P102</f>
        <v>0.2</v>
      </c>
      <c r="AI102" s="16">
        <f>+R102</f>
        <v>0.8</v>
      </c>
      <c r="AJ102" s="16">
        <f>+T102</f>
        <v>0.2</v>
      </c>
      <c r="AK102" s="16">
        <f>+V102</f>
        <v>0.2</v>
      </c>
    </row>
    <row r="103" spans="1:52" ht="15.5" x14ac:dyDescent="0.35">
      <c r="A103" s="5" t="s">
        <v>10</v>
      </c>
      <c r="D103" s="16">
        <f t="shared" ref="D103:X103" si="101">SUM(D101:D102)</f>
        <v>1</v>
      </c>
      <c r="E103" s="3">
        <f t="shared" si="101"/>
        <v>55.364045286915456</v>
      </c>
      <c r="F103" s="16">
        <f t="shared" si="101"/>
        <v>1</v>
      </c>
      <c r="G103" s="3">
        <f t="shared" si="101"/>
        <v>13.457887181054097</v>
      </c>
      <c r="H103" s="16">
        <f t="shared" si="101"/>
        <v>1</v>
      </c>
      <c r="I103" s="3">
        <f t="shared" si="101"/>
        <v>7.7836068798126171E-2</v>
      </c>
      <c r="J103" s="16">
        <f t="shared" si="101"/>
        <v>1</v>
      </c>
      <c r="K103" s="3">
        <f t="shared" si="101"/>
        <v>0.20809345579591798</v>
      </c>
      <c r="L103" s="16">
        <f t="shared" si="101"/>
        <v>1</v>
      </c>
      <c r="M103" s="3">
        <f t="shared" si="101"/>
        <v>1.8198268361510948</v>
      </c>
      <c r="N103" s="16">
        <f t="shared" si="101"/>
        <v>1</v>
      </c>
      <c r="O103" s="3">
        <f t="shared" si="101"/>
        <v>6.397769029468801</v>
      </c>
      <c r="P103" s="16">
        <f t="shared" si="101"/>
        <v>1</v>
      </c>
      <c r="Q103" s="3">
        <f t="shared" si="101"/>
        <v>33.697648129331242</v>
      </c>
      <c r="R103" s="16">
        <f t="shared" ref="R103" si="102">SUM(R101:R102)</f>
        <v>1</v>
      </c>
      <c r="S103" s="3">
        <f t="shared" si="101"/>
        <v>1.2342967106264091</v>
      </c>
      <c r="T103" s="16">
        <f t="shared" ref="T103" si="103">SUM(T101:T102)</f>
        <v>1</v>
      </c>
      <c r="U103" s="3">
        <f t="shared" si="101"/>
        <v>0.5658908284156795</v>
      </c>
      <c r="V103" s="16">
        <f t="shared" ref="V103" si="104">SUM(V101:V102)</f>
        <v>1</v>
      </c>
      <c r="W103" s="3">
        <f t="shared" si="101"/>
        <v>16.596074298629169</v>
      </c>
      <c r="X103" s="3">
        <f t="shared" si="101"/>
        <v>129.41936782518599</v>
      </c>
      <c r="AA103" s="5" t="s">
        <v>10</v>
      </c>
      <c r="AB103" s="16">
        <f>+D103</f>
        <v>1</v>
      </c>
      <c r="AC103" s="16">
        <f>+F103</f>
        <v>1</v>
      </c>
      <c r="AD103" s="16">
        <f>+G103</f>
        <v>13.457887181054097</v>
      </c>
      <c r="AE103" s="16">
        <f>+H103</f>
        <v>1</v>
      </c>
      <c r="AF103" s="16">
        <f>+L103</f>
        <v>1</v>
      </c>
      <c r="AG103" s="16">
        <f>+N103</f>
        <v>1</v>
      </c>
      <c r="AH103" s="16">
        <f>+P103</f>
        <v>1</v>
      </c>
      <c r="AI103" s="16">
        <f>+R103</f>
        <v>1</v>
      </c>
      <c r="AJ103" s="16">
        <f>+T103</f>
        <v>1</v>
      </c>
      <c r="AK103" s="16">
        <f>+V103</f>
        <v>1</v>
      </c>
    </row>
    <row r="104" spans="1:52" ht="15.5" x14ac:dyDescent="0.35">
      <c r="A104" s="5"/>
      <c r="D104" s="16"/>
      <c r="E104" s="3"/>
      <c r="F104" s="16"/>
      <c r="G104" s="3"/>
      <c r="H104" s="16"/>
      <c r="I104" s="3"/>
      <c r="J104" s="16"/>
      <c r="K104" s="3"/>
      <c r="L104" s="16"/>
      <c r="M104" s="3"/>
      <c r="N104" s="16"/>
      <c r="O104" s="3"/>
      <c r="P104" s="16"/>
      <c r="Q104" s="3"/>
      <c r="R104" s="16"/>
      <c r="S104" s="3"/>
      <c r="T104" s="16"/>
      <c r="U104" s="3"/>
      <c r="V104" s="16"/>
      <c r="W104" s="3"/>
      <c r="X104" s="3"/>
      <c r="AA104" s="5"/>
    </row>
    <row r="105" spans="1:52" ht="15.5" x14ac:dyDescent="0.35">
      <c r="A105" s="4" t="s">
        <v>162</v>
      </c>
      <c r="D105" s="16"/>
      <c r="E105" s="3"/>
      <c r="F105" s="16"/>
      <c r="G105" s="3"/>
      <c r="H105" s="3"/>
      <c r="I105" s="3"/>
      <c r="J105" s="3"/>
      <c r="K105" s="3"/>
      <c r="L105" s="3"/>
      <c r="M105" s="3"/>
      <c r="N105" s="3"/>
      <c r="O105" s="3"/>
      <c r="P105" s="3"/>
      <c r="Q105" s="3"/>
      <c r="R105" s="3"/>
      <c r="S105" s="3"/>
      <c r="T105" s="3"/>
      <c r="U105" s="3"/>
      <c r="V105" s="3"/>
      <c r="W105" s="3"/>
      <c r="X105" s="3"/>
      <c r="AA105" s="4" t="s">
        <v>163</v>
      </c>
      <c r="AB105" s="4" t="s">
        <v>0</v>
      </c>
      <c r="AC105" s="4" t="s">
        <v>1</v>
      </c>
      <c r="AD105" s="4" t="s">
        <v>2</v>
      </c>
      <c r="AE105" s="4" t="s">
        <v>3</v>
      </c>
      <c r="AF105" s="4" t="s">
        <v>4</v>
      </c>
      <c r="AG105" s="4" t="s">
        <v>5</v>
      </c>
      <c r="AH105" s="4" t="s">
        <v>6</v>
      </c>
      <c r="AI105" s="4" t="s">
        <v>7</v>
      </c>
      <c r="AJ105" s="4" t="s">
        <v>8</v>
      </c>
      <c r="AK105" s="4" t="s">
        <v>9</v>
      </c>
      <c r="AL105" t="s">
        <v>126</v>
      </c>
      <c r="AN105" s="4" t="s">
        <v>164</v>
      </c>
      <c r="AO105" s="4" t="s">
        <v>0</v>
      </c>
      <c r="AP105" s="4" t="s">
        <v>1</v>
      </c>
      <c r="AQ105" s="4" t="s">
        <v>2</v>
      </c>
      <c r="AR105" s="4" t="s">
        <v>3</v>
      </c>
      <c r="AS105" s="4" t="s">
        <v>4</v>
      </c>
      <c r="AT105" s="4" t="s">
        <v>5</v>
      </c>
      <c r="AU105" s="4" t="s">
        <v>6</v>
      </c>
      <c r="AV105" s="4" t="s">
        <v>7</v>
      </c>
      <c r="AW105" s="4" t="s">
        <v>8</v>
      </c>
      <c r="AX105" s="4" t="s">
        <v>9</v>
      </c>
      <c r="AY105" s="4" t="s">
        <v>10</v>
      </c>
    </row>
    <row r="106" spans="1:52" ht="15.5" x14ac:dyDescent="0.35">
      <c r="A106" s="5" t="s">
        <v>165</v>
      </c>
      <c r="B106" t="s">
        <v>166</v>
      </c>
      <c r="C106">
        <v>15</v>
      </c>
      <c r="D106" s="16">
        <v>0.25</v>
      </c>
      <c r="E106" s="3">
        <f>+D106*(E$40-E$103)</f>
        <v>199.09762439717673</v>
      </c>
      <c r="F106" s="16">
        <v>0.25</v>
      </c>
      <c r="G106" s="3">
        <f t="shared" ref="G106:G113" si="105">+F106*(G$40-G$103)</f>
        <v>48.396632747252234</v>
      </c>
      <c r="H106" s="16">
        <v>0.1</v>
      </c>
      <c r="I106" s="3">
        <f t="shared" ref="I106:I113" si="106">+H106*(I$40-I$103)</f>
        <v>0.11196419127115072</v>
      </c>
      <c r="J106" s="16">
        <v>0.1</v>
      </c>
      <c r="K106" s="3">
        <f t="shared" ref="K106:K113" si="107">+J106*(K$40-K$103)</f>
        <v>0.29933443256797432</v>
      </c>
      <c r="L106" s="16">
        <v>0.3</v>
      </c>
      <c r="M106" s="3">
        <f t="shared" ref="M106:M113" si="108">+L106*(M$40-M$103)</f>
        <v>7.8532527313904925</v>
      </c>
      <c r="N106" s="16">
        <v>0.05</v>
      </c>
      <c r="O106" s="3">
        <f t="shared" ref="O106:O113" si="109">+N106*(O$40-O$103)</f>
        <v>4.6014723404256364</v>
      </c>
      <c r="P106" s="16">
        <v>0.05</v>
      </c>
      <c r="Q106" s="3">
        <f t="shared" ref="Q106:Q113" si="110">+P106*(Q$40-Q$103)</f>
        <v>24.236385385326702</v>
      </c>
      <c r="R106" s="16">
        <v>0.1</v>
      </c>
      <c r="S106" s="3">
        <f t="shared" ref="S106:S113" si="111">+R106*(S$40-S$103)</f>
        <v>1.7754883452856807</v>
      </c>
      <c r="T106" s="16">
        <v>0</v>
      </c>
      <c r="U106" s="3">
        <f t="shared" ref="U106:U113" si="112">+T106*(U$40-U$103)</f>
        <v>0</v>
      </c>
      <c r="V106" s="16">
        <v>0</v>
      </c>
      <c r="W106" s="3">
        <f t="shared" ref="W106:W113" si="113">+V106*(W$40-W$103)</f>
        <v>0</v>
      </c>
      <c r="X106" s="3">
        <f>+W106+U106+S106+Q106+O106+M106+K106+I106+G106+E106</f>
        <v>286.37215457069658</v>
      </c>
      <c r="AA106" s="5" t="s">
        <v>165</v>
      </c>
      <c r="AB106" s="16">
        <f t="shared" ref="AB106:AB113" si="114">+D106</f>
        <v>0.25</v>
      </c>
      <c r="AC106" s="16">
        <f t="shared" ref="AC106:AC113" si="115">+F106</f>
        <v>0.25</v>
      </c>
      <c r="AD106" s="16">
        <f t="shared" ref="AD106:AD113" si="116">+H106</f>
        <v>0.1</v>
      </c>
      <c r="AE106" s="16">
        <f t="shared" ref="AE106:AE111" si="117">+J106</f>
        <v>0.1</v>
      </c>
      <c r="AF106" s="16">
        <f t="shared" ref="AF106:AF113" si="118">+L106</f>
        <v>0.3</v>
      </c>
      <c r="AG106" s="16">
        <f t="shared" ref="AG106:AG113" si="119">+N106</f>
        <v>0.05</v>
      </c>
      <c r="AH106" s="16">
        <f t="shared" ref="AH106:AH113" si="120">+P106</f>
        <v>0.05</v>
      </c>
      <c r="AI106" s="16">
        <f t="shared" ref="AI106:AI113" si="121">+R106</f>
        <v>0.1</v>
      </c>
      <c r="AJ106" s="16">
        <f t="shared" ref="AJ106:AJ113" si="122">+T106</f>
        <v>0</v>
      </c>
      <c r="AK106" s="16">
        <f t="shared" ref="AK106:AK113" si="123">+V106</f>
        <v>0</v>
      </c>
      <c r="AN106" s="5" t="s">
        <v>165</v>
      </c>
      <c r="AO106" s="3">
        <f t="shared" ref="AO106:AO113" si="124">+E106</f>
        <v>199.09762439717673</v>
      </c>
      <c r="AP106" s="3">
        <f t="shared" ref="AP106:AP113" si="125">+G106</f>
        <v>48.396632747252234</v>
      </c>
      <c r="AQ106" s="3">
        <f t="shared" ref="AQ106:AQ113" si="126">+I106</f>
        <v>0.11196419127115072</v>
      </c>
      <c r="AR106" s="3">
        <f t="shared" ref="AR106:AR113" si="127">+K106</f>
        <v>0.29933443256797432</v>
      </c>
      <c r="AS106" s="3">
        <f t="shared" ref="AS106:AS113" si="128">+M106</f>
        <v>7.8532527313904925</v>
      </c>
      <c r="AT106" s="3">
        <f t="shared" ref="AT106:AT113" si="129">+O106</f>
        <v>4.6014723404256364</v>
      </c>
      <c r="AU106" s="3">
        <f t="shared" ref="AU106:AU113" si="130">+Q106</f>
        <v>24.236385385326702</v>
      </c>
      <c r="AV106" s="3">
        <f t="shared" ref="AV106:AV113" si="131">+S106</f>
        <v>1.7754883452856807</v>
      </c>
      <c r="AW106" s="3">
        <f t="shared" ref="AW106:AW113" si="132">+U106</f>
        <v>0</v>
      </c>
      <c r="AX106" s="3">
        <f t="shared" ref="AX106:AX113" si="133">+W106</f>
        <v>0</v>
      </c>
      <c r="AY106" s="3">
        <f>SUM(AO106:AX106)</f>
        <v>286.37215457069658</v>
      </c>
    </row>
    <row r="107" spans="1:52" ht="15.5" x14ac:dyDescent="0.35">
      <c r="A107" s="5" t="s">
        <v>168</v>
      </c>
      <c r="B107" t="s">
        <v>169</v>
      </c>
      <c r="C107">
        <v>25</v>
      </c>
      <c r="D107" s="16">
        <v>0</v>
      </c>
      <c r="E107" s="3">
        <f t="shared" ref="E107:E113" si="134">+D107*(E$40-E$103)</f>
        <v>0</v>
      </c>
      <c r="F107" s="16">
        <v>0</v>
      </c>
      <c r="G107" s="3">
        <f t="shared" si="105"/>
        <v>0</v>
      </c>
      <c r="H107" s="16">
        <v>0.1</v>
      </c>
      <c r="I107" s="3">
        <f t="shared" si="106"/>
        <v>0.11196419127115072</v>
      </c>
      <c r="J107" s="16">
        <v>0.1</v>
      </c>
      <c r="K107" s="3">
        <f t="shared" si="107"/>
        <v>0.29933443256797432</v>
      </c>
      <c r="L107" s="16">
        <v>0</v>
      </c>
      <c r="M107" s="3">
        <f t="shared" si="108"/>
        <v>0</v>
      </c>
      <c r="N107" s="16">
        <v>0.05</v>
      </c>
      <c r="O107" s="3">
        <f t="shared" si="109"/>
        <v>4.6014723404256364</v>
      </c>
      <c r="P107" s="16">
        <v>0.05</v>
      </c>
      <c r="Q107" s="3">
        <f t="shared" si="110"/>
        <v>24.236385385326702</v>
      </c>
      <c r="R107" s="16">
        <v>0</v>
      </c>
      <c r="S107" s="3">
        <f t="shared" si="111"/>
        <v>0</v>
      </c>
      <c r="T107" s="16">
        <v>0</v>
      </c>
      <c r="U107" s="3">
        <f t="shared" si="112"/>
        <v>0</v>
      </c>
      <c r="V107" s="16">
        <v>0</v>
      </c>
      <c r="W107" s="3">
        <f t="shared" si="113"/>
        <v>0</v>
      </c>
      <c r="X107" s="3">
        <f>+W107+U107+S107+Q107+O107+M107+K107+I107+G107+E107</f>
        <v>29.249156349591466</v>
      </c>
      <c r="Y107" s="3">
        <f>+X106+X107</f>
        <v>315.62131092028807</v>
      </c>
      <c r="Z107" s="24">
        <f>+Y107/(X$48-X$49-X77-X85)</f>
        <v>-0.15122853774122583</v>
      </c>
      <c r="AA107" s="5" t="s">
        <v>168</v>
      </c>
      <c r="AB107" s="16">
        <f t="shared" si="114"/>
        <v>0</v>
      </c>
      <c r="AC107" s="16">
        <f t="shared" si="115"/>
        <v>0</v>
      </c>
      <c r="AD107" s="16">
        <f t="shared" si="116"/>
        <v>0.1</v>
      </c>
      <c r="AE107" s="16">
        <f t="shared" si="117"/>
        <v>0.1</v>
      </c>
      <c r="AF107" s="16">
        <f t="shared" si="118"/>
        <v>0</v>
      </c>
      <c r="AG107" s="16">
        <f t="shared" si="119"/>
        <v>0.05</v>
      </c>
      <c r="AH107" s="16">
        <f t="shared" si="120"/>
        <v>0.05</v>
      </c>
      <c r="AI107" s="16">
        <f t="shared" si="121"/>
        <v>0</v>
      </c>
      <c r="AJ107" s="16">
        <f t="shared" si="122"/>
        <v>0</v>
      </c>
      <c r="AK107" s="16">
        <f t="shared" si="123"/>
        <v>0</v>
      </c>
      <c r="AN107" s="5" t="s">
        <v>168</v>
      </c>
      <c r="AO107" s="3">
        <f t="shared" si="124"/>
        <v>0</v>
      </c>
      <c r="AP107" s="3">
        <f t="shared" si="125"/>
        <v>0</v>
      </c>
      <c r="AQ107" s="3">
        <f t="shared" si="126"/>
        <v>0.11196419127115072</v>
      </c>
      <c r="AR107" s="3">
        <f t="shared" si="127"/>
        <v>0.29933443256797432</v>
      </c>
      <c r="AS107" s="3">
        <f t="shared" si="128"/>
        <v>0</v>
      </c>
      <c r="AT107" s="3">
        <f t="shared" si="129"/>
        <v>4.6014723404256364</v>
      </c>
      <c r="AU107" s="3">
        <f t="shared" si="130"/>
        <v>24.236385385326702</v>
      </c>
      <c r="AV107" s="3">
        <f t="shared" si="131"/>
        <v>0</v>
      </c>
      <c r="AW107" s="3">
        <f t="shared" si="132"/>
        <v>0</v>
      </c>
      <c r="AX107" s="3">
        <f t="shared" si="133"/>
        <v>0</v>
      </c>
      <c r="AY107" s="3">
        <f t="shared" ref="AY107:AY113" si="135">SUM(AO107:AX107)</f>
        <v>29.249156349591463</v>
      </c>
      <c r="AZ107" s="3">
        <f>+AY106+AY107</f>
        <v>315.62131092028807</v>
      </c>
    </row>
    <row r="108" spans="1:52" ht="15.5" x14ac:dyDescent="0.35">
      <c r="A108" s="5" t="s">
        <v>156</v>
      </c>
      <c r="B108" t="s">
        <v>143</v>
      </c>
      <c r="C108">
        <v>25</v>
      </c>
      <c r="D108" s="16">
        <v>0.05</v>
      </c>
      <c r="E108" s="3">
        <f t="shared" si="134"/>
        <v>39.819524879435349</v>
      </c>
      <c r="F108" s="16">
        <v>0.05</v>
      </c>
      <c r="G108" s="3">
        <f t="shared" si="105"/>
        <v>9.6793265494504475</v>
      </c>
      <c r="H108" s="16">
        <v>0</v>
      </c>
      <c r="I108" s="3">
        <f t="shared" si="106"/>
        <v>0</v>
      </c>
      <c r="J108" s="16">
        <v>0</v>
      </c>
      <c r="K108" s="3">
        <f t="shared" si="107"/>
        <v>0</v>
      </c>
      <c r="L108" s="16">
        <v>0.1</v>
      </c>
      <c r="M108" s="3">
        <f t="shared" si="108"/>
        <v>2.6177509104634975</v>
      </c>
      <c r="N108" s="16">
        <v>0</v>
      </c>
      <c r="O108" s="3">
        <f t="shared" si="109"/>
        <v>0</v>
      </c>
      <c r="P108" s="16">
        <v>0.2</v>
      </c>
      <c r="Q108" s="3">
        <f t="shared" si="110"/>
        <v>96.94554154130681</v>
      </c>
      <c r="R108" s="16">
        <v>0.2</v>
      </c>
      <c r="S108" s="3">
        <f t="shared" si="111"/>
        <v>3.5509766905713613</v>
      </c>
      <c r="T108" s="16">
        <v>0.2</v>
      </c>
      <c r="U108" s="3">
        <f t="shared" si="112"/>
        <v>1.628024383288186</v>
      </c>
      <c r="V108" s="16">
        <v>0.2</v>
      </c>
      <c r="W108" s="3">
        <f t="shared" si="113"/>
        <v>47.745629136056223</v>
      </c>
      <c r="X108" s="3">
        <f>+W108+U108+S108+Q108+O108+M108+K108+I108+G108+E108</f>
        <v>201.98677409057188</v>
      </c>
      <c r="AA108" s="5" t="s">
        <v>156</v>
      </c>
      <c r="AB108" s="16">
        <f t="shared" si="114"/>
        <v>0.05</v>
      </c>
      <c r="AC108" s="16">
        <f t="shared" si="115"/>
        <v>0.05</v>
      </c>
      <c r="AD108" s="16">
        <f t="shared" si="116"/>
        <v>0</v>
      </c>
      <c r="AE108" s="16">
        <f t="shared" si="117"/>
        <v>0</v>
      </c>
      <c r="AF108" s="16">
        <f t="shared" si="118"/>
        <v>0.1</v>
      </c>
      <c r="AG108" s="16">
        <f t="shared" si="119"/>
        <v>0</v>
      </c>
      <c r="AH108" s="16">
        <f t="shared" si="120"/>
        <v>0.2</v>
      </c>
      <c r="AI108" s="16">
        <f t="shared" si="121"/>
        <v>0.2</v>
      </c>
      <c r="AJ108" s="16">
        <f t="shared" si="122"/>
        <v>0.2</v>
      </c>
      <c r="AK108" s="16">
        <f t="shared" si="123"/>
        <v>0.2</v>
      </c>
      <c r="AN108" s="5" t="s">
        <v>156</v>
      </c>
      <c r="AO108" s="3">
        <f t="shared" si="124"/>
        <v>39.819524879435349</v>
      </c>
      <c r="AP108" s="3">
        <f t="shared" si="125"/>
        <v>9.6793265494504475</v>
      </c>
      <c r="AQ108" s="3">
        <f t="shared" si="126"/>
        <v>0</v>
      </c>
      <c r="AR108" s="3">
        <f t="shared" si="127"/>
        <v>0</v>
      </c>
      <c r="AS108" s="3">
        <f t="shared" si="128"/>
        <v>2.6177509104634975</v>
      </c>
      <c r="AT108" s="3">
        <f t="shared" si="129"/>
        <v>0</v>
      </c>
      <c r="AU108" s="3">
        <f t="shared" si="130"/>
        <v>96.94554154130681</v>
      </c>
      <c r="AV108" s="3">
        <f t="shared" si="131"/>
        <v>3.5509766905713613</v>
      </c>
      <c r="AW108" s="3">
        <f t="shared" si="132"/>
        <v>1.628024383288186</v>
      </c>
      <c r="AX108" s="3">
        <f t="shared" si="133"/>
        <v>47.745629136056223</v>
      </c>
      <c r="AY108" s="3">
        <f t="shared" si="135"/>
        <v>201.98677409057188</v>
      </c>
    </row>
    <row r="109" spans="1:52" ht="15.5" x14ac:dyDescent="0.35">
      <c r="A109" s="5" t="s">
        <v>170</v>
      </c>
      <c r="B109" t="s">
        <v>140</v>
      </c>
      <c r="C109">
        <v>25</v>
      </c>
      <c r="D109" s="16">
        <v>0.05</v>
      </c>
      <c r="E109" s="3">
        <f t="shared" si="134"/>
        <v>39.819524879435349</v>
      </c>
      <c r="F109" s="16">
        <v>0.05</v>
      </c>
      <c r="G109" s="3">
        <f t="shared" si="105"/>
        <v>9.6793265494504475</v>
      </c>
      <c r="H109" s="16">
        <v>0.1</v>
      </c>
      <c r="I109" s="3">
        <f t="shared" si="106"/>
        <v>0.11196419127115072</v>
      </c>
      <c r="J109" s="16">
        <v>0.1</v>
      </c>
      <c r="K109" s="3">
        <f t="shared" si="107"/>
        <v>0.29933443256797432</v>
      </c>
      <c r="L109" s="16">
        <v>0.1</v>
      </c>
      <c r="M109" s="3">
        <f t="shared" si="108"/>
        <v>2.6177509104634975</v>
      </c>
      <c r="N109" s="16">
        <v>0.15</v>
      </c>
      <c r="O109" s="3">
        <v>0</v>
      </c>
      <c r="P109" s="16">
        <v>0.1</v>
      </c>
      <c r="Q109" s="3">
        <f t="shared" si="110"/>
        <v>48.472770770653405</v>
      </c>
      <c r="R109" s="16">
        <v>0.1</v>
      </c>
      <c r="S109" s="3">
        <f t="shared" si="111"/>
        <v>1.7754883452856807</v>
      </c>
      <c r="T109" s="16">
        <v>0.1</v>
      </c>
      <c r="U109" s="3">
        <f t="shared" si="112"/>
        <v>0.814012191644093</v>
      </c>
      <c r="V109" s="16">
        <v>0.1</v>
      </c>
      <c r="W109" s="3">
        <f t="shared" si="113"/>
        <v>23.872814568028112</v>
      </c>
      <c r="X109" s="3">
        <f t="shared" ref="X109:X111" si="136">+W109+U109+S109+Q109+O109+M109+K109+I109+G109+E109</f>
        <v>127.46298683879972</v>
      </c>
      <c r="AA109" s="5" t="s">
        <v>170</v>
      </c>
      <c r="AB109" s="16">
        <f t="shared" si="114"/>
        <v>0.05</v>
      </c>
      <c r="AC109" s="16">
        <f t="shared" si="115"/>
        <v>0.05</v>
      </c>
      <c r="AD109" s="16">
        <f t="shared" si="116"/>
        <v>0.1</v>
      </c>
      <c r="AE109" s="16">
        <f t="shared" si="117"/>
        <v>0.1</v>
      </c>
      <c r="AF109" s="16">
        <f t="shared" si="118"/>
        <v>0.1</v>
      </c>
      <c r="AG109" s="16">
        <f t="shared" si="119"/>
        <v>0.15</v>
      </c>
      <c r="AH109" s="16">
        <f t="shared" si="120"/>
        <v>0.1</v>
      </c>
      <c r="AI109" s="16">
        <f t="shared" si="121"/>
        <v>0.1</v>
      </c>
      <c r="AJ109" s="16">
        <f t="shared" si="122"/>
        <v>0.1</v>
      </c>
      <c r="AK109" s="16">
        <f t="shared" si="123"/>
        <v>0.1</v>
      </c>
      <c r="AN109" s="5" t="s">
        <v>170</v>
      </c>
      <c r="AO109" s="3">
        <f t="shared" si="124"/>
        <v>39.819524879435349</v>
      </c>
      <c r="AP109" s="3">
        <f t="shared" si="125"/>
        <v>9.6793265494504475</v>
      </c>
      <c r="AQ109" s="3">
        <f t="shared" si="126"/>
        <v>0.11196419127115072</v>
      </c>
      <c r="AR109" s="3">
        <f t="shared" si="127"/>
        <v>0.29933443256797432</v>
      </c>
      <c r="AS109" s="3">
        <f t="shared" si="128"/>
        <v>2.6177509104634975</v>
      </c>
      <c r="AT109" s="3">
        <f t="shared" si="129"/>
        <v>0</v>
      </c>
      <c r="AU109" s="3">
        <f t="shared" si="130"/>
        <v>48.472770770653405</v>
      </c>
      <c r="AV109" s="3">
        <f t="shared" si="131"/>
        <v>1.7754883452856807</v>
      </c>
      <c r="AW109" s="3">
        <f t="shared" si="132"/>
        <v>0.814012191644093</v>
      </c>
      <c r="AX109" s="3">
        <f t="shared" si="133"/>
        <v>23.872814568028112</v>
      </c>
      <c r="AY109" s="3">
        <f t="shared" si="135"/>
        <v>127.46298683879971</v>
      </c>
    </row>
    <row r="110" spans="1:52" ht="15.5" x14ac:dyDescent="0.35">
      <c r="A110" s="5" t="s">
        <v>158</v>
      </c>
      <c r="B110" t="s">
        <v>143</v>
      </c>
      <c r="C110">
        <v>25</v>
      </c>
      <c r="D110" s="16">
        <v>0.1</v>
      </c>
      <c r="E110" s="3">
        <f t="shared" si="134"/>
        <v>79.639049758870698</v>
      </c>
      <c r="F110" s="16">
        <v>0.05</v>
      </c>
      <c r="G110" s="3">
        <f t="shared" si="105"/>
        <v>9.6793265494504475</v>
      </c>
      <c r="H110" s="16">
        <v>0.1</v>
      </c>
      <c r="I110" s="3">
        <f t="shared" si="106"/>
        <v>0.11196419127115072</v>
      </c>
      <c r="J110" s="16">
        <v>0.1</v>
      </c>
      <c r="K110" s="3">
        <f t="shared" si="107"/>
        <v>0.29933443256797432</v>
      </c>
      <c r="L110" s="16">
        <v>0.1</v>
      </c>
      <c r="M110" s="3">
        <f t="shared" si="108"/>
        <v>2.6177509104634975</v>
      </c>
      <c r="N110" s="16">
        <v>0.1</v>
      </c>
      <c r="O110" s="3">
        <f t="shared" si="109"/>
        <v>9.2029446808512727</v>
      </c>
      <c r="P110" s="16">
        <v>0.1</v>
      </c>
      <c r="Q110" s="3">
        <f t="shared" si="110"/>
        <v>48.472770770653405</v>
      </c>
      <c r="R110" s="16">
        <v>0.1</v>
      </c>
      <c r="S110" s="3">
        <f t="shared" si="111"/>
        <v>1.7754883452856807</v>
      </c>
      <c r="T110" s="16">
        <v>0.1</v>
      </c>
      <c r="U110" s="3">
        <f t="shared" si="112"/>
        <v>0.814012191644093</v>
      </c>
      <c r="V110" s="16">
        <v>0.1</v>
      </c>
      <c r="W110" s="3">
        <f t="shared" si="113"/>
        <v>23.872814568028112</v>
      </c>
      <c r="X110" s="3">
        <f t="shared" si="136"/>
        <v>176.48545639908633</v>
      </c>
      <c r="AA110" s="5" t="s">
        <v>158</v>
      </c>
      <c r="AB110" s="16">
        <f t="shared" si="114"/>
        <v>0.1</v>
      </c>
      <c r="AC110" s="16">
        <f t="shared" si="115"/>
        <v>0.05</v>
      </c>
      <c r="AD110" s="16">
        <f t="shared" si="116"/>
        <v>0.1</v>
      </c>
      <c r="AE110" s="16">
        <f t="shared" si="117"/>
        <v>0.1</v>
      </c>
      <c r="AF110" s="16">
        <f t="shared" si="118"/>
        <v>0.1</v>
      </c>
      <c r="AG110" s="16">
        <f t="shared" si="119"/>
        <v>0.1</v>
      </c>
      <c r="AH110" s="16">
        <f t="shared" si="120"/>
        <v>0.1</v>
      </c>
      <c r="AI110" s="16">
        <f t="shared" si="121"/>
        <v>0.1</v>
      </c>
      <c r="AJ110" s="16">
        <f t="shared" si="122"/>
        <v>0.1</v>
      </c>
      <c r="AK110" s="16">
        <f t="shared" si="123"/>
        <v>0.1</v>
      </c>
      <c r="AN110" s="5" t="s">
        <v>158</v>
      </c>
      <c r="AO110" s="3">
        <f t="shared" si="124"/>
        <v>79.639049758870698</v>
      </c>
      <c r="AP110" s="3">
        <f t="shared" si="125"/>
        <v>9.6793265494504475</v>
      </c>
      <c r="AQ110" s="3">
        <f t="shared" si="126"/>
        <v>0.11196419127115072</v>
      </c>
      <c r="AR110" s="3">
        <f t="shared" si="127"/>
        <v>0.29933443256797432</v>
      </c>
      <c r="AS110" s="3">
        <f t="shared" si="128"/>
        <v>2.6177509104634975</v>
      </c>
      <c r="AT110" s="3">
        <f t="shared" si="129"/>
        <v>9.2029446808512727</v>
      </c>
      <c r="AU110" s="3">
        <f t="shared" si="130"/>
        <v>48.472770770653405</v>
      </c>
      <c r="AV110" s="3">
        <f t="shared" si="131"/>
        <v>1.7754883452856807</v>
      </c>
      <c r="AW110" s="3">
        <f t="shared" si="132"/>
        <v>0.814012191644093</v>
      </c>
      <c r="AX110" s="3">
        <f t="shared" si="133"/>
        <v>23.872814568028112</v>
      </c>
      <c r="AY110" s="3">
        <f t="shared" si="135"/>
        <v>176.48545639908633</v>
      </c>
    </row>
    <row r="111" spans="1:52" ht="15.5" x14ac:dyDescent="0.35">
      <c r="A111" s="5" t="s">
        <v>159</v>
      </c>
      <c r="B111" t="s">
        <v>143</v>
      </c>
      <c r="C111">
        <v>25</v>
      </c>
      <c r="D111" s="16">
        <v>0</v>
      </c>
      <c r="E111" s="3">
        <f t="shared" si="134"/>
        <v>0</v>
      </c>
      <c r="F111" s="16">
        <v>0</v>
      </c>
      <c r="G111" s="3">
        <f t="shared" si="105"/>
        <v>0</v>
      </c>
      <c r="H111" s="16">
        <v>0</v>
      </c>
      <c r="I111" s="3">
        <f t="shared" si="106"/>
        <v>0</v>
      </c>
      <c r="J111" s="16">
        <v>0</v>
      </c>
      <c r="K111" s="3">
        <f t="shared" si="107"/>
        <v>0</v>
      </c>
      <c r="L111" s="16">
        <v>0</v>
      </c>
      <c r="M111" s="3">
        <f t="shared" si="108"/>
        <v>0</v>
      </c>
      <c r="N111" s="16">
        <v>0</v>
      </c>
      <c r="O111" s="3">
        <f t="shared" si="109"/>
        <v>0</v>
      </c>
      <c r="P111" s="16">
        <v>0</v>
      </c>
      <c r="Q111" s="3">
        <f t="shared" si="110"/>
        <v>0</v>
      </c>
      <c r="R111" s="16">
        <v>0</v>
      </c>
      <c r="S111" s="3">
        <f t="shared" si="111"/>
        <v>0</v>
      </c>
      <c r="T111" s="16">
        <v>0</v>
      </c>
      <c r="U111" s="3">
        <f t="shared" si="112"/>
        <v>0</v>
      </c>
      <c r="V111" s="16">
        <v>0</v>
      </c>
      <c r="W111" s="3">
        <f t="shared" si="113"/>
        <v>0</v>
      </c>
      <c r="X111" s="3">
        <f t="shared" si="136"/>
        <v>0</v>
      </c>
      <c r="AA111" s="5" t="s">
        <v>159</v>
      </c>
      <c r="AB111" s="16">
        <f t="shared" si="114"/>
        <v>0</v>
      </c>
      <c r="AC111" s="16">
        <f t="shared" si="115"/>
        <v>0</v>
      </c>
      <c r="AD111" s="16">
        <f t="shared" si="116"/>
        <v>0</v>
      </c>
      <c r="AE111" s="16">
        <f t="shared" si="117"/>
        <v>0</v>
      </c>
      <c r="AF111" s="16">
        <f t="shared" si="118"/>
        <v>0</v>
      </c>
      <c r="AG111" s="16">
        <f t="shared" si="119"/>
        <v>0</v>
      </c>
      <c r="AH111" s="16">
        <f t="shared" si="120"/>
        <v>0</v>
      </c>
      <c r="AI111" s="16">
        <f t="shared" si="121"/>
        <v>0</v>
      </c>
      <c r="AJ111" s="16">
        <f t="shared" si="122"/>
        <v>0</v>
      </c>
      <c r="AK111" s="16">
        <f t="shared" si="123"/>
        <v>0</v>
      </c>
      <c r="AN111" s="5" t="s">
        <v>159</v>
      </c>
      <c r="AO111" s="3">
        <f t="shared" si="124"/>
        <v>0</v>
      </c>
      <c r="AP111" s="3">
        <f t="shared" si="125"/>
        <v>0</v>
      </c>
      <c r="AQ111" s="3">
        <f t="shared" si="126"/>
        <v>0</v>
      </c>
      <c r="AR111" s="3">
        <f t="shared" si="127"/>
        <v>0</v>
      </c>
      <c r="AS111" s="3">
        <f t="shared" si="128"/>
        <v>0</v>
      </c>
      <c r="AT111" s="3">
        <f t="shared" si="129"/>
        <v>0</v>
      </c>
      <c r="AU111" s="3">
        <f t="shared" si="130"/>
        <v>0</v>
      </c>
      <c r="AV111" s="3">
        <f t="shared" si="131"/>
        <v>0</v>
      </c>
      <c r="AW111" s="3">
        <f t="shared" si="132"/>
        <v>0</v>
      </c>
      <c r="AX111" s="3">
        <f t="shared" si="133"/>
        <v>0</v>
      </c>
      <c r="AY111" s="3">
        <f t="shared" si="135"/>
        <v>0</v>
      </c>
    </row>
    <row r="112" spans="1:52" ht="15.5" x14ac:dyDescent="0.35">
      <c r="A112" s="5" t="s">
        <v>148</v>
      </c>
      <c r="B112" t="s">
        <v>146</v>
      </c>
      <c r="C112">
        <v>35</v>
      </c>
      <c r="D112" s="16">
        <v>0</v>
      </c>
      <c r="E112" s="3">
        <f t="shared" si="134"/>
        <v>0</v>
      </c>
      <c r="F112" s="16">
        <v>0</v>
      </c>
      <c r="G112" s="3">
        <f t="shared" si="105"/>
        <v>0</v>
      </c>
      <c r="H112" s="16">
        <v>0.2</v>
      </c>
      <c r="I112" s="3">
        <f t="shared" si="106"/>
        <v>0.22392838254230144</v>
      </c>
      <c r="J112" s="16">
        <v>0.3</v>
      </c>
      <c r="K112" s="3">
        <f t="shared" si="107"/>
        <v>0.89800329770392295</v>
      </c>
      <c r="L112" s="16">
        <v>0</v>
      </c>
      <c r="M112" s="3">
        <f t="shared" si="108"/>
        <v>0</v>
      </c>
      <c r="N112" s="16">
        <v>0.1</v>
      </c>
      <c r="O112" s="3">
        <f t="shared" si="109"/>
        <v>9.2029446808512727</v>
      </c>
      <c r="P112" s="16">
        <v>0</v>
      </c>
      <c r="Q112" s="3">
        <f t="shared" si="110"/>
        <v>0</v>
      </c>
      <c r="R112" s="16">
        <v>0</v>
      </c>
      <c r="S112" s="3">
        <f t="shared" si="111"/>
        <v>0</v>
      </c>
      <c r="T112" s="16">
        <v>0</v>
      </c>
      <c r="U112" s="3">
        <f t="shared" si="112"/>
        <v>0</v>
      </c>
      <c r="V112" s="16">
        <v>0</v>
      </c>
      <c r="W112" s="3">
        <f t="shared" si="113"/>
        <v>0</v>
      </c>
      <c r="X112" s="3">
        <f>+W112+U112+S112+Q112+O112+M112+K112+I112+G112+E112</f>
        <v>10.324876361097497</v>
      </c>
      <c r="AA112" s="5" t="s">
        <v>148</v>
      </c>
      <c r="AB112" s="16">
        <f t="shared" si="114"/>
        <v>0</v>
      </c>
      <c r="AC112" s="16">
        <f t="shared" si="115"/>
        <v>0</v>
      </c>
      <c r="AD112" s="16">
        <f t="shared" si="116"/>
        <v>0.2</v>
      </c>
      <c r="AE112" s="16">
        <f>+H112</f>
        <v>0.2</v>
      </c>
      <c r="AF112" s="16">
        <f t="shared" si="118"/>
        <v>0</v>
      </c>
      <c r="AG112" s="16">
        <f t="shared" si="119"/>
        <v>0.1</v>
      </c>
      <c r="AH112" s="16">
        <f t="shared" si="120"/>
        <v>0</v>
      </c>
      <c r="AI112" s="16">
        <f t="shared" si="121"/>
        <v>0</v>
      </c>
      <c r="AJ112" s="16">
        <f t="shared" si="122"/>
        <v>0</v>
      </c>
      <c r="AK112" s="16">
        <f t="shared" si="123"/>
        <v>0</v>
      </c>
      <c r="AN112" s="5" t="s">
        <v>148</v>
      </c>
      <c r="AO112" s="3">
        <f t="shared" si="124"/>
        <v>0</v>
      </c>
      <c r="AP112" s="3">
        <f t="shared" si="125"/>
        <v>0</v>
      </c>
      <c r="AQ112" s="3">
        <f t="shared" si="126"/>
        <v>0.22392838254230144</v>
      </c>
      <c r="AR112" s="3">
        <f t="shared" si="127"/>
        <v>0.89800329770392295</v>
      </c>
      <c r="AS112" s="3">
        <f t="shared" si="128"/>
        <v>0</v>
      </c>
      <c r="AT112" s="3">
        <f t="shared" si="129"/>
        <v>9.2029446808512727</v>
      </c>
      <c r="AU112" s="3">
        <f t="shared" si="130"/>
        <v>0</v>
      </c>
      <c r="AV112" s="3">
        <f t="shared" si="131"/>
        <v>0</v>
      </c>
      <c r="AW112" s="3">
        <f t="shared" si="132"/>
        <v>0</v>
      </c>
      <c r="AX112" s="3">
        <f t="shared" si="133"/>
        <v>0</v>
      </c>
      <c r="AY112" s="3">
        <f>SUM(AO112:AX112)</f>
        <v>10.324876361097497</v>
      </c>
    </row>
    <row r="113" spans="1:51" ht="15.5" x14ac:dyDescent="0.35">
      <c r="A113" s="5" t="s">
        <v>149</v>
      </c>
      <c r="B113" t="s">
        <v>143</v>
      </c>
      <c r="C113">
        <v>25</v>
      </c>
      <c r="D113" s="16">
        <v>0.55000000000000004</v>
      </c>
      <c r="E113" s="3">
        <f t="shared" si="134"/>
        <v>438.01477367378885</v>
      </c>
      <c r="F113" s="16">
        <v>0.6</v>
      </c>
      <c r="G113" s="3">
        <f t="shared" si="105"/>
        <v>116.15191859340536</v>
      </c>
      <c r="H113" s="16">
        <v>0.4</v>
      </c>
      <c r="I113" s="3">
        <f t="shared" si="106"/>
        <v>0.44785676508460287</v>
      </c>
      <c r="J113" s="16">
        <v>0.3</v>
      </c>
      <c r="K113" s="3">
        <f t="shared" si="107"/>
        <v>0.89800329770392295</v>
      </c>
      <c r="L113" s="16">
        <v>0.4</v>
      </c>
      <c r="M113" s="3">
        <f t="shared" si="108"/>
        <v>10.47100364185399</v>
      </c>
      <c r="N113" s="16">
        <v>0.55000000000000004</v>
      </c>
      <c r="O113" s="3">
        <f t="shared" si="109"/>
        <v>50.616195744682003</v>
      </c>
      <c r="P113" s="16">
        <v>0.5</v>
      </c>
      <c r="Q113" s="3">
        <f t="shared" si="110"/>
        <v>242.36385385326702</v>
      </c>
      <c r="R113" s="16">
        <v>0.5</v>
      </c>
      <c r="S113" s="3">
        <f t="shared" si="111"/>
        <v>8.8774417264284029</v>
      </c>
      <c r="T113" s="16">
        <v>0.6</v>
      </c>
      <c r="U113" s="3">
        <f t="shared" si="112"/>
        <v>4.8840731498645571</v>
      </c>
      <c r="V113" s="16">
        <v>0.6</v>
      </c>
      <c r="W113" s="3">
        <f t="shared" si="113"/>
        <v>143.23688740816866</v>
      </c>
      <c r="X113" s="3">
        <f>+W113+U113+S113+Q113+O113+M113+K113+I113+G113+E113</f>
        <v>1015.9620078542473</v>
      </c>
      <c r="AA113" s="5" t="s">
        <v>149</v>
      </c>
      <c r="AB113" s="16">
        <f t="shared" si="114"/>
        <v>0.55000000000000004</v>
      </c>
      <c r="AC113" s="16">
        <f t="shared" si="115"/>
        <v>0.6</v>
      </c>
      <c r="AD113" s="16">
        <f t="shared" si="116"/>
        <v>0.4</v>
      </c>
      <c r="AE113" s="16">
        <f>+H113</f>
        <v>0.4</v>
      </c>
      <c r="AF113" s="16">
        <f t="shared" si="118"/>
        <v>0.4</v>
      </c>
      <c r="AG113" s="16">
        <f t="shared" si="119"/>
        <v>0.55000000000000004</v>
      </c>
      <c r="AH113" s="16">
        <f t="shared" si="120"/>
        <v>0.5</v>
      </c>
      <c r="AI113" s="16">
        <f t="shared" si="121"/>
        <v>0.5</v>
      </c>
      <c r="AJ113" s="16">
        <f t="shared" si="122"/>
        <v>0.6</v>
      </c>
      <c r="AK113" s="16">
        <f t="shared" si="123"/>
        <v>0.6</v>
      </c>
      <c r="AN113" s="5" t="s">
        <v>149</v>
      </c>
      <c r="AO113" s="3">
        <f t="shared" si="124"/>
        <v>438.01477367378885</v>
      </c>
      <c r="AP113" s="3">
        <f t="shared" si="125"/>
        <v>116.15191859340536</v>
      </c>
      <c r="AQ113" s="3">
        <f t="shared" si="126"/>
        <v>0.44785676508460287</v>
      </c>
      <c r="AR113" s="3">
        <f t="shared" si="127"/>
        <v>0.89800329770392295</v>
      </c>
      <c r="AS113" s="3">
        <f t="shared" si="128"/>
        <v>10.47100364185399</v>
      </c>
      <c r="AT113" s="3">
        <f t="shared" si="129"/>
        <v>50.616195744682003</v>
      </c>
      <c r="AU113" s="3">
        <f t="shared" si="130"/>
        <v>242.36385385326702</v>
      </c>
      <c r="AV113" s="3">
        <f t="shared" si="131"/>
        <v>8.8774417264284029</v>
      </c>
      <c r="AW113" s="3">
        <f t="shared" si="132"/>
        <v>4.8840731498645571</v>
      </c>
      <c r="AX113" s="3">
        <f t="shared" si="133"/>
        <v>143.23688740816866</v>
      </c>
      <c r="AY113" s="3">
        <f t="shared" si="135"/>
        <v>1015.9620078542472</v>
      </c>
    </row>
    <row r="114" spans="1:51" ht="15.5" x14ac:dyDescent="0.35">
      <c r="A114" s="5" t="s">
        <v>10</v>
      </c>
      <c r="D114" s="16">
        <f t="shared" ref="D114:W114" si="137">SUM(D106:D113)</f>
        <v>1</v>
      </c>
      <c r="E114" s="30">
        <f t="shared" si="137"/>
        <v>796.39049758870692</v>
      </c>
      <c r="F114" s="16">
        <f t="shared" si="137"/>
        <v>1</v>
      </c>
      <c r="G114" s="30">
        <f t="shared" si="137"/>
        <v>193.58653098900893</v>
      </c>
      <c r="H114" s="16">
        <f t="shared" si="137"/>
        <v>1</v>
      </c>
      <c r="I114" s="30">
        <f t="shared" si="137"/>
        <v>1.1196419127115071</v>
      </c>
      <c r="J114" s="16">
        <f t="shared" si="137"/>
        <v>1</v>
      </c>
      <c r="K114" s="30">
        <f t="shared" si="137"/>
        <v>2.9933443256797432</v>
      </c>
      <c r="L114" s="16">
        <f t="shared" si="137"/>
        <v>1</v>
      </c>
      <c r="M114" s="30">
        <f t="shared" si="137"/>
        <v>26.177509104634975</v>
      </c>
      <c r="N114" s="16">
        <f t="shared" si="137"/>
        <v>1</v>
      </c>
      <c r="O114" s="30">
        <f t="shared" si="137"/>
        <v>78.225029787235826</v>
      </c>
      <c r="P114" s="16">
        <f t="shared" si="137"/>
        <v>1</v>
      </c>
      <c r="Q114" s="30">
        <f t="shared" si="137"/>
        <v>484.72770770653403</v>
      </c>
      <c r="R114" s="16">
        <f t="shared" si="137"/>
        <v>1</v>
      </c>
      <c r="S114" s="30">
        <f t="shared" si="137"/>
        <v>17.754883452856806</v>
      </c>
      <c r="T114" s="16">
        <f t="shared" si="137"/>
        <v>1</v>
      </c>
      <c r="U114" s="30">
        <f t="shared" si="137"/>
        <v>8.1401219164409291</v>
      </c>
      <c r="V114" s="16">
        <f t="shared" si="137"/>
        <v>1</v>
      </c>
      <c r="W114" s="30">
        <f t="shared" si="137"/>
        <v>238.7281456802811</v>
      </c>
      <c r="X114" s="3">
        <f>SUM(X106:X113)</f>
        <v>1847.8434124640908</v>
      </c>
      <c r="Y114" s="3">
        <f>+X103+X114</f>
        <v>1977.2627802892766</v>
      </c>
      <c r="Z114" s="3">
        <f>+E114+G114+I114+K114+M114+O114+Q114+S114+U114+W114</f>
        <v>1847.8434124640905</v>
      </c>
      <c r="AN114" s="5" t="s">
        <v>10</v>
      </c>
      <c r="AO114" s="3">
        <f>SUM(AO106:AO113)</f>
        <v>796.39049758870692</v>
      </c>
      <c r="AP114" s="3">
        <f t="shared" ref="AP114:AX114" si="138">SUM(AP106:AP113)</f>
        <v>193.58653098900893</v>
      </c>
      <c r="AQ114" s="3">
        <f t="shared" si="138"/>
        <v>1.1196419127115071</v>
      </c>
      <c r="AR114" s="3">
        <f t="shared" si="138"/>
        <v>2.9933443256797432</v>
      </c>
      <c r="AS114" s="3">
        <f t="shared" si="138"/>
        <v>26.177509104634975</v>
      </c>
      <c r="AT114" s="3">
        <f t="shared" si="138"/>
        <v>78.225029787235826</v>
      </c>
      <c r="AU114" s="3">
        <f t="shared" si="138"/>
        <v>484.72770770653403</v>
      </c>
      <c r="AV114" s="3">
        <f t="shared" si="138"/>
        <v>17.754883452856806</v>
      </c>
      <c r="AW114" s="3">
        <f t="shared" si="138"/>
        <v>8.1401219164409291</v>
      </c>
      <c r="AX114" s="3">
        <f t="shared" si="138"/>
        <v>238.7281456802811</v>
      </c>
      <c r="AY114" s="3">
        <f>SUM(AY106:AY113)</f>
        <v>1847.8434124640908</v>
      </c>
    </row>
    <row r="115" spans="1:51" ht="15.5" x14ac:dyDescent="0.35">
      <c r="A115" s="4" t="s">
        <v>191</v>
      </c>
      <c r="D115" s="16"/>
      <c r="E115" s="30"/>
      <c r="F115" s="16"/>
      <c r="G115" s="30"/>
      <c r="H115" s="16"/>
      <c r="I115" s="30"/>
      <c r="J115" s="16"/>
      <c r="K115" s="30"/>
      <c r="L115" s="16"/>
      <c r="M115" s="30"/>
      <c r="N115" s="16"/>
      <c r="O115" s="30"/>
      <c r="P115" s="16"/>
      <c r="Q115" s="30"/>
      <c r="R115" s="16"/>
      <c r="S115" s="30"/>
      <c r="T115" s="16"/>
      <c r="U115" s="30"/>
      <c r="V115" s="16"/>
      <c r="W115" s="30"/>
      <c r="X115" s="3"/>
      <c r="Y115" s="3"/>
    </row>
    <row r="116" spans="1:51" ht="15.5" x14ac:dyDescent="0.35">
      <c r="A116" s="4" t="s">
        <v>184</v>
      </c>
      <c r="D116" s="16"/>
      <c r="E116" s="30"/>
      <c r="F116" s="16"/>
      <c r="G116" s="30"/>
      <c r="H116" s="16"/>
      <c r="I116" s="30"/>
      <c r="J116" s="16"/>
      <c r="K116" s="30"/>
      <c r="L116" s="16"/>
      <c r="M116" s="30"/>
      <c r="N116" s="16"/>
      <c r="O116" s="30"/>
      <c r="P116" s="16"/>
      <c r="Q116" s="30"/>
      <c r="R116" s="16"/>
      <c r="S116" s="30"/>
      <c r="T116" s="16"/>
      <c r="U116" s="30"/>
      <c r="V116" s="16"/>
      <c r="W116" s="30"/>
      <c r="X116" s="3"/>
      <c r="Y116" s="3"/>
    </row>
    <row r="117" spans="1:51" ht="15.5" x14ac:dyDescent="0.35">
      <c r="A117" s="5" t="s">
        <v>152</v>
      </c>
      <c r="C117">
        <v>16</v>
      </c>
      <c r="D117" s="16">
        <v>0.2</v>
      </c>
      <c r="E117" s="3">
        <f>+D117*E$63</f>
        <v>13.90208346229849</v>
      </c>
      <c r="F117" s="16">
        <v>0.2</v>
      </c>
      <c r="G117" s="3">
        <f>+F117*G$63</f>
        <v>3.5719733946561862</v>
      </c>
      <c r="H117" s="16">
        <v>0.2</v>
      </c>
      <c r="I117" s="3">
        <f>+H117*I$63</f>
        <v>7.3919950657510558E-2</v>
      </c>
      <c r="J117" s="16">
        <v>0.2</v>
      </c>
      <c r="K117" s="3">
        <f>+J117*K$63</f>
        <v>4.021459147657247E-2</v>
      </c>
      <c r="L117" s="16">
        <v>0.2</v>
      </c>
      <c r="M117" s="3">
        <f>+L117*M$63</f>
        <v>0.2958324415185879</v>
      </c>
      <c r="N117" s="16">
        <v>0.2</v>
      </c>
      <c r="O117" s="3">
        <f>+N117*O$63</f>
        <v>3.1435891214220373</v>
      </c>
      <c r="P117" s="16">
        <v>0.2</v>
      </c>
      <c r="Q117" s="3">
        <f>+P117*Q$63</f>
        <v>8.6915516223726659</v>
      </c>
      <c r="R117" s="16">
        <v>0.8</v>
      </c>
      <c r="S117" s="3">
        <f>+R117*S$63</f>
        <v>1.2880158205539576</v>
      </c>
      <c r="T117" s="16">
        <v>0.2</v>
      </c>
      <c r="U117" s="3">
        <f>+T117*U$63</f>
        <v>8.1261341067628015E-2</v>
      </c>
      <c r="V117" s="16">
        <v>0.2</v>
      </c>
      <c r="W117" s="3">
        <f>+V117*W$63</f>
        <v>2.4634290828318957</v>
      </c>
      <c r="X117" s="3">
        <f>+W117+U117+S117+Q117+O117+M117+K117+I117+G117+E117</f>
        <v>33.551870828855535</v>
      </c>
      <c r="Y117" s="3"/>
    </row>
    <row r="118" spans="1:51" ht="15.5" x14ac:dyDescent="0.35">
      <c r="A118" s="5" t="s">
        <v>153</v>
      </c>
      <c r="C118">
        <v>18</v>
      </c>
      <c r="D118" s="16">
        <v>0.8</v>
      </c>
      <c r="E118" s="30">
        <f>+D118*E$63</f>
        <v>55.608333849193961</v>
      </c>
      <c r="F118" s="16">
        <v>0.8</v>
      </c>
      <c r="G118" s="30">
        <f>+F118*G$63</f>
        <v>14.287893578624745</v>
      </c>
      <c r="H118" s="16">
        <v>0.8</v>
      </c>
      <c r="I118" s="30">
        <f>+H118*I$63</f>
        <v>0.29567980263004223</v>
      </c>
      <c r="J118" s="16">
        <v>0.8</v>
      </c>
      <c r="K118" s="30">
        <f>+J118*K$63</f>
        <v>0.16085836590628988</v>
      </c>
      <c r="L118" s="16">
        <v>0.8</v>
      </c>
      <c r="M118" s="30">
        <f>+L118*M$63</f>
        <v>1.1833297660743516</v>
      </c>
      <c r="N118" s="16">
        <v>0.8</v>
      </c>
      <c r="O118" s="30">
        <f>+N118*O$63</f>
        <v>12.574356485688149</v>
      </c>
      <c r="P118" s="16">
        <v>0.8</v>
      </c>
      <c r="Q118" s="30">
        <f>+P118*Q$63</f>
        <v>34.766206489490664</v>
      </c>
      <c r="R118" s="16">
        <v>0.2</v>
      </c>
      <c r="S118" s="30">
        <f>+R118*S$63</f>
        <v>0.32200395513848939</v>
      </c>
      <c r="T118" s="16">
        <v>0.8</v>
      </c>
      <c r="U118" s="30">
        <f>+T118*U$63</f>
        <v>0.32504536427051206</v>
      </c>
      <c r="V118" s="16">
        <v>0.8</v>
      </c>
      <c r="W118" s="30">
        <f>+V118*W$63</f>
        <v>9.8537163313275826</v>
      </c>
      <c r="X118" s="3">
        <f>+W118+U118+S118+Q118+O118+M118+K118+I118+G118+E118</f>
        <v>129.37742398834479</v>
      </c>
      <c r="Y118" s="3"/>
    </row>
    <row r="119" spans="1:51" ht="15.5" x14ac:dyDescent="0.35">
      <c r="A119" s="5" t="s">
        <v>10</v>
      </c>
      <c r="D119" s="16">
        <f t="shared" ref="D119:V119" si="139">SUM(D117:D118)</f>
        <v>1</v>
      </c>
      <c r="E119" s="30">
        <f>SUM(E117:E118)</f>
        <v>69.510417311492446</v>
      </c>
      <c r="F119" s="16">
        <f t="shared" si="139"/>
        <v>1</v>
      </c>
      <c r="G119" s="30">
        <f>SUM(G117:G118)</f>
        <v>17.85986697328093</v>
      </c>
      <c r="H119" s="16">
        <f t="shared" si="139"/>
        <v>1</v>
      </c>
      <c r="I119" s="30">
        <f>SUM(I117:I118)</f>
        <v>0.36959975328755279</v>
      </c>
      <c r="J119" s="16">
        <f t="shared" si="139"/>
        <v>1</v>
      </c>
      <c r="K119" s="30">
        <f>SUM(K117:K118)</f>
        <v>0.20107295738286235</v>
      </c>
      <c r="L119" s="16">
        <f t="shared" si="139"/>
        <v>1</v>
      </c>
      <c r="M119" s="30">
        <f>SUM(M117:M118)</f>
        <v>1.4791622075929394</v>
      </c>
      <c r="N119" s="16">
        <f t="shared" si="139"/>
        <v>1</v>
      </c>
      <c r="O119" s="30">
        <f>SUM(O117:O118)</f>
        <v>15.717945607110186</v>
      </c>
      <c r="P119" s="16">
        <f t="shared" si="139"/>
        <v>1</v>
      </c>
      <c r="Q119" s="30">
        <f>SUM(Q117:Q118)</f>
        <v>43.457758111863328</v>
      </c>
      <c r="R119" s="16">
        <f t="shared" si="139"/>
        <v>1</v>
      </c>
      <c r="S119" s="30">
        <f>SUM(S117:S118)</f>
        <v>1.610019775692447</v>
      </c>
      <c r="T119" s="16">
        <f t="shared" si="139"/>
        <v>1</v>
      </c>
      <c r="U119" s="30">
        <f>SUM(U117:U118)</f>
        <v>0.40630670533814006</v>
      </c>
      <c r="V119" s="16">
        <f t="shared" si="139"/>
        <v>1</v>
      </c>
      <c r="W119" s="30">
        <f>SUM(W117:W118)</f>
        <v>12.317145414159478</v>
      </c>
      <c r="X119" s="3">
        <f t="shared" ref="X119" si="140">SUM(X117:X118)</f>
        <v>162.92929481720032</v>
      </c>
      <c r="Y119" s="3"/>
    </row>
    <row r="120" spans="1:51" ht="15.5" x14ac:dyDescent="0.35">
      <c r="A120" s="4" t="s">
        <v>172</v>
      </c>
      <c r="D120" s="16"/>
      <c r="E120" s="30"/>
      <c r="F120" s="16"/>
      <c r="G120" s="30"/>
      <c r="H120" s="16"/>
      <c r="I120" s="30"/>
      <c r="J120" s="16"/>
      <c r="K120" s="30"/>
      <c r="L120" s="16"/>
      <c r="M120" s="30"/>
      <c r="N120" s="16"/>
      <c r="O120" s="30"/>
      <c r="P120" s="16"/>
      <c r="Q120" s="30"/>
      <c r="R120" s="16"/>
      <c r="S120" s="30"/>
      <c r="T120" s="16"/>
      <c r="U120" s="30"/>
      <c r="V120" s="16"/>
      <c r="W120" s="30"/>
      <c r="X120" s="3"/>
      <c r="Y120" s="3"/>
      <c r="AA120" s="4" t="s">
        <v>185</v>
      </c>
      <c r="AB120" s="4" t="s">
        <v>0</v>
      </c>
      <c r="AC120" s="4" t="s">
        <v>1</v>
      </c>
      <c r="AD120" s="4" t="s">
        <v>2</v>
      </c>
      <c r="AE120" s="4" t="s">
        <v>3</v>
      </c>
      <c r="AF120" s="4" t="s">
        <v>4</v>
      </c>
      <c r="AG120" s="4" t="s">
        <v>5</v>
      </c>
      <c r="AH120" s="4" t="s">
        <v>6</v>
      </c>
      <c r="AI120" s="4" t="s">
        <v>7</v>
      </c>
      <c r="AJ120" s="4" t="s">
        <v>8</v>
      </c>
      <c r="AK120" s="4" t="s">
        <v>9</v>
      </c>
      <c r="AL120" s="4" t="s">
        <v>10</v>
      </c>
      <c r="AN120" s="4" t="s">
        <v>185</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156</v>
      </c>
      <c r="B121" t="s">
        <v>143</v>
      </c>
      <c r="C121">
        <v>25</v>
      </c>
      <c r="D121" s="16">
        <v>0.1</v>
      </c>
      <c r="E121" s="3">
        <f t="shared" ref="E121:E127" si="141">+D121*(E$39-E$118)</f>
        <v>101.37827017122284</v>
      </c>
      <c r="F121" s="16">
        <v>0.1</v>
      </c>
      <c r="G121" s="3">
        <f t="shared" ref="G121:G127" si="142">+F121*(G$39-G$118)</f>
        <v>26.047929062569729</v>
      </c>
      <c r="H121" s="16">
        <v>0</v>
      </c>
      <c r="I121" s="3">
        <f>+H121*(I$39-I$118)</f>
        <v>0</v>
      </c>
      <c r="J121" s="16">
        <v>0</v>
      </c>
      <c r="K121" s="3">
        <f>+J121*(K$39-K$118)</f>
        <v>0</v>
      </c>
      <c r="L121" s="16">
        <v>0.1</v>
      </c>
      <c r="M121" s="3">
        <f>+L121*(M$39-M$118)</f>
        <v>2.1573011889201639</v>
      </c>
      <c r="N121" s="16">
        <v>0</v>
      </c>
      <c r="O121" s="3">
        <f>+N121*(O$39-O$118)</f>
        <v>0</v>
      </c>
      <c r="P121" s="16">
        <v>0</v>
      </c>
      <c r="Q121" s="3">
        <f>+P121*(Q$39-Q$118)</f>
        <v>0</v>
      </c>
      <c r="R121" s="16">
        <v>0</v>
      </c>
      <c r="S121" s="3">
        <f>+R121*(S$39-S$118)</f>
        <v>0</v>
      </c>
      <c r="T121" s="16">
        <v>0</v>
      </c>
      <c r="U121" s="3">
        <f>+T121*(U$39-U$118)</f>
        <v>0</v>
      </c>
      <c r="V121" s="16">
        <v>0</v>
      </c>
      <c r="W121" s="3">
        <f>+V121*(W$39-W$118)</f>
        <v>0</v>
      </c>
      <c r="X121" s="3">
        <f>+W121+U121+S121+Q121+O121+M121+K121+I121+G121+E121</f>
        <v>129.58350042271275</v>
      </c>
      <c r="Y121" s="3"/>
      <c r="AA121" s="5" t="s">
        <v>156</v>
      </c>
      <c r="AB121" s="16">
        <f t="shared" ref="AB121:AB126" si="143">+D121</f>
        <v>0.1</v>
      </c>
      <c r="AC121" s="16">
        <f t="shared" ref="AC121:AC126" si="144">+F121</f>
        <v>0.1</v>
      </c>
      <c r="AD121" s="16">
        <f t="shared" ref="AD121:AD126" si="145">+H121</f>
        <v>0</v>
      </c>
      <c r="AE121" s="16">
        <f t="shared" ref="AE121:AE126" si="146">+J121</f>
        <v>0</v>
      </c>
      <c r="AF121" s="16">
        <f t="shared" ref="AF121:AF126" si="147">+L121</f>
        <v>0.1</v>
      </c>
      <c r="AG121" s="16">
        <f t="shared" ref="AG121:AG126" si="148">+N121</f>
        <v>0</v>
      </c>
      <c r="AH121" s="16">
        <f t="shared" ref="AH121:AH126" si="149">+P121</f>
        <v>0</v>
      </c>
      <c r="AI121" s="16">
        <f t="shared" ref="AI121:AI126" si="150">+R121</f>
        <v>0</v>
      </c>
      <c r="AJ121" s="16">
        <f t="shared" ref="AJ121:AJ126" si="151">+T121</f>
        <v>0</v>
      </c>
      <c r="AK121" s="16">
        <f t="shared" ref="AK121:AK126" si="152">+V121</f>
        <v>0</v>
      </c>
      <c r="AN121" s="5" t="s">
        <v>156</v>
      </c>
      <c r="AO121" s="3">
        <f t="shared" ref="AO121:AO126" si="153">+E121</f>
        <v>101.37827017122284</v>
      </c>
      <c r="AP121" s="3">
        <f t="shared" ref="AP121:AP126" si="154">+G121</f>
        <v>26.047929062569729</v>
      </c>
      <c r="AQ121" s="3">
        <f t="shared" ref="AQ121:AQ126" si="155">+I121</f>
        <v>0</v>
      </c>
      <c r="AR121" s="3">
        <f t="shared" ref="AR121:AR126" si="156">+K121</f>
        <v>0</v>
      </c>
      <c r="AS121" s="3">
        <f t="shared" ref="AS121:AS126" si="157">+M121</f>
        <v>2.1573011889201639</v>
      </c>
      <c r="AT121" s="3">
        <f t="shared" ref="AT121:AT126" si="158">+O121</f>
        <v>0</v>
      </c>
      <c r="AU121" s="3">
        <f t="shared" ref="AU121:AU126" si="159">+Q121</f>
        <v>0</v>
      </c>
      <c r="AV121" s="3">
        <f t="shared" ref="AV121:AV126" si="160">+S121</f>
        <v>0</v>
      </c>
      <c r="AW121" s="3">
        <f t="shared" ref="AW121:AW126" si="161">+U121</f>
        <v>0</v>
      </c>
      <c r="AX121" s="3">
        <f t="shared" ref="AX121:AX126" si="162">+W121</f>
        <v>0</v>
      </c>
      <c r="AY121" s="3">
        <f>SUM(AO121:AX121)</f>
        <v>129.58350042271275</v>
      </c>
    </row>
    <row r="122" spans="1:51" ht="15.5" x14ac:dyDescent="0.35">
      <c r="A122" s="5" t="s">
        <v>170</v>
      </c>
      <c r="B122" t="s">
        <v>140</v>
      </c>
      <c r="C122">
        <v>25</v>
      </c>
      <c r="D122" s="16">
        <v>0.05</v>
      </c>
      <c r="E122" s="3">
        <f t="shared" si="141"/>
        <v>50.689135085611419</v>
      </c>
      <c r="F122" s="16">
        <v>0.05</v>
      </c>
      <c r="G122" s="3">
        <f t="shared" si="142"/>
        <v>13.023964531284864</v>
      </c>
      <c r="H122" s="16">
        <v>0.05</v>
      </c>
      <c r="I122" s="3">
        <f t="shared" ref="I122:I127" si="163">+H122*(I$39-I$118)</f>
        <v>0.26952351239738465</v>
      </c>
      <c r="J122" s="16">
        <v>0.05</v>
      </c>
      <c r="K122" s="3">
        <f t="shared" ref="K122:K127" si="164">+J122*(K$39-K$118)</f>
        <v>0.1466285873838104</v>
      </c>
      <c r="L122" s="16">
        <v>0.05</v>
      </c>
      <c r="M122" s="3">
        <f t="shared" ref="M122:M127" si="165">+L122*(M$39-M$118)</f>
        <v>1.0786505944600819</v>
      </c>
      <c r="N122" s="16">
        <v>0.05</v>
      </c>
      <c r="O122" s="3">
        <f t="shared" ref="O122:O127" si="166">+N122*(O$39-O$118)</f>
        <v>11.462009565800351</v>
      </c>
      <c r="P122" s="16">
        <v>0.1</v>
      </c>
      <c r="Q122" s="3">
        <f t="shared" ref="Q122:Q127" si="167">+P122*(Q$39-Q$118)</f>
        <v>63.381468753917595</v>
      </c>
      <c r="R122" s="16">
        <v>0.1</v>
      </c>
      <c r="S122" s="3">
        <f t="shared" ref="S122:S127" si="168">+R122*(S$39-S$118)</f>
        <v>2.4447531055514542</v>
      </c>
      <c r="T122" s="16">
        <v>0.2</v>
      </c>
      <c r="U122" s="3">
        <f t="shared" ref="U122:U127" si="169">+T122*(U$39-U$118)</f>
        <v>1.1851654051094056</v>
      </c>
      <c r="V122" s="16">
        <v>0.1</v>
      </c>
      <c r="W122" s="3">
        <f t="shared" ref="W122:W127" si="170">+V122*(W$39-W$118)</f>
        <v>17.964082850189513</v>
      </c>
      <c r="X122" s="3">
        <f t="shared" ref="X122:X126" si="171">+W122+U122+S122+Q122+O122+M122+K122+I122+G122+E122</f>
        <v>161.64538199170588</v>
      </c>
      <c r="Y122" s="3"/>
      <c r="AA122" s="5" t="s">
        <v>170</v>
      </c>
      <c r="AB122" s="16">
        <f t="shared" si="143"/>
        <v>0.05</v>
      </c>
      <c r="AC122" s="16">
        <f t="shared" si="144"/>
        <v>0.05</v>
      </c>
      <c r="AD122" s="16">
        <f t="shared" si="145"/>
        <v>0.05</v>
      </c>
      <c r="AE122" s="16">
        <f t="shared" si="146"/>
        <v>0.05</v>
      </c>
      <c r="AF122" s="16">
        <f t="shared" si="147"/>
        <v>0.05</v>
      </c>
      <c r="AG122" s="16">
        <f t="shared" si="148"/>
        <v>0.05</v>
      </c>
      <c r="AH122" s="16">
        <f t="shared" si="149"/>
        <v>0.1</v>
      </c>
      <c r="AI122" s="16">
        <f t="shared" si="150"/>
        <v>0.1</v>
      </c>
      <c r="AJ122" s="16">
        <f t="shared" si="151"/>
        <v>0.2</v>
      </c>
      <c r="AK122" s="16">
        <f t="shared" si="152"/>
        <v>0.1</v>
      </c>
      <c r="AN122" s="5" t="s">
        <v>170</v>
      </c>
      <c r="AO122" s="3">
        <f t="shared" si="153"/>
        <v>50.689135085611419</v>
      </c>
      <c r="AP122" s="3">
        <f t="shared" si="154"/>
        <v>13.023964531284864</v>
      </c>
      <c r="AQ122" s="3">
        <f t="shared" si="155"/>
        <v>0.26952351239738465</v>
      </c>
      <c r="AR122" s="3">
        <f t="shared" si="156"/>
        <v>0.1466285873838104</v>
      </c>
      <c r="AS122" s="3">
        <f t="shared" si="157"/>
        <v>1.0786505944600819</v>
      </c>
      <c r="AT122" s="3">
        <f t="shared" si="158"/>
        <v>11.462009565800351</v>
      </c>
      <c r="AU122" s="3">
        <f t="shared" si="159"/>
        <v>63.381468753917595</v>
      </c>
      <c r="AV122" s="3">
        <f t="shared" si="160"/>
        <v>2.4447531055514542</v>
      </c>
      <c r="AW122" s="3">
        <f t="shared" si="161"/>
        <v>1.1851654051094056</v>
      </c>
      <c r="AX122" s="3">
        <f t="shared" si="162"/>
        <v>17.964082850189513</v>
      </c>
      <c r="AY122" s="3">
        <f t="shared" ref="AY122:AY126" si="172">SUM(AO122:AX122)</f>
        <v>161.6453819917059</v>
      </c>
    </row>
    <row r="123" spans="1:51" ht="15.5" x14ac:dyDescent="0.35">
      <c r="A123" s="5" t="s">
        <v>158</v>
      </c>
      <c r="B123" t="s">
        <v>143</v>
      </c>
      <c r="C123">
        <v>25</v>
      </c>
      <c r="D123" s="16">
        <v>0.1</v>
      </c>
      <c r="E123" s="3">
        <f t="shared" si="141"/>
        <v>101.37827017122284</v>
      </c>
      <c r="F123" s="16">
        <v>0.1</v>
      </c>
      <c r="G123" s="3">
        <f t="shared" si="142"/>
        <v>26.047929062569729</v>
      </c>
      <c r="H123" s="16">
        <v>0.1</v>
      </c>
      <c r="I123" s="3">
        <f t="shared" si="163"/>
        <v>0.53904702479476929</v>
      </c>
      <c r="J123" s="16">
        <v>0.1</v>
      </c>
      <c r="K123" s="3">
        <f t="shared" si="164"/>
        <v>0.29325717476762081</v>
      </c>
      <c r="L123" s="16">
        <v>0.1</v>
      </c>
      <c r="M123" s="3">
        <f t="shared" si="165"/>
        <v>2.1573011889201639</v>
      </c>
      <c r="N123" s="16">
        <v>0.1</v>
      </c>
      <c r="O123" s="3">
        <f t="shared" si="166"/>
        <v>22.924019131600701</v>
      </c>
      <c r="P123" s="16">
        <v>0.1</v>
      </c>
      <c r="Q123" s="3">
        <f t="shared" si="167"/>
        <v>63.381468753917595</v>
      </c>
      <c r="R123" s="16">
        <v>0.1</v>
      </c>
      <c r="S123" s="3">
        <f t="shared" si="168"/>
        <v>2.4447531055514542</v>
      </c>
      <c r="T123" s="16">
        <v>0.1</v>
      </c>
      <c r="U123" s="3">
        <f t="shared" si="169"/>
        <v>0.5925827025547028</v>
      </c>
      <c r="V123" s="16">
        <v>0.1</v>
      </c>
      <c r="W123" s="3">
        <f t="shared" si="170"/>
        <v>17.964082850189513</v>
      </c>
      <c r="X123" s="3">
        <f t="shared" si="171"/>
        <v>237.72271116608908</v>
      </c>
      <c r="Y123" s="3"/>
      <c r="AA123" s="5" t="s">
        <v>158</v>
      </c>
      <c r="AB123" s="16">
        <f t="shared" si="143"/>
        <v>0.1</v>
      </c>
      <c r="AC123" s="16">
        <f t="shared" si="144"/>
        <v>0.1</v>
      </c>
      <c r="AD123" s="16">
        <f t="shared" si="145"/>
        <v>0.1</v>
      </c>
      <c r="AE123" s="16">
        <f t="shared" si="146"/>
        <v>0.1</v>
      </c>
      <c r="AF123" s="16">
        <f t="shared" si="147"/>
        <v>0.1</v>
      </c>
      <c r="AG123" s="16">
        <f t="shared" si="148"/>
        <v>0.1</v>
      </c>
      <c r="AH123" s="16">
        <f t="shared" si="149"/>
        <v>0.1</v>
      </c>
      <c r="AI123" s="16">
        <f t="shared" si="150"/>
        <v>0.1</v>
      </c>
      <c r="AJ123" s="16">
        <f t="shared" si="151"/>
        <v>0.1</v>
      </c>
      <c r="AK123" s="16">
        <f t="shared" si="152"/>
        <v>0.1</v>
      </c>
      <c r="AN123" s="5" t="s">
        <v>158</v>
      </c>
      <c r="AO123" s="3">
        <f t="shared" si="153"/>
        <v>101.37827017122284</v>
      </c>
      <c r="AP123" s="3">
        <f t="shared" si="154"/>
        <v>26.047929062569729</v>
      </c>
      <c r="AQ123" s="3">
        <f t="shared" si="155"/>
        <v>0.53904702479476929</v>
      </c>
      <c r="AR123" s="3">
        <f t="shared" si="156"/>
        <v>0.29325717476762081</v>
      </c>
      <c r="AS123" s="3">
        <f t="shared" si="157"/>
        <v>2.1573011889201639</v>
      </c>
      <c r="AT123" s="3">
        <f t="shared" si="158"/>
        <v>22.924019131600701</v>
      </c>
      <c r="AU123" s="3">
        <f t="shared" si="159"/>
        <v>63.381468753917595</v>
      </c>
      <c r="AV123" s="3">
        <f t="shared" si="160"/>
        <v>2.4447531055514542</v>
      </c>
      <c r="AW123" s="3">
        <f t="shared" si="161"/>
        <v>0.5925827025547028</v>
      </c>
      <c r="AX123" s="3">
        <f t="shared" si="162"/>
        <v>17.964082850189513</v>
      </c>
      <c r="AY123" s="3">
        <f t="shared" si="172"/>
        <v>237.72271116608914</v>
      </c>
    </row>
    <row r="124" spans="1:51" ht="15.5" x14ac:dyDescent="0.35">
      <c r="A124" s="5" t="s">
        <v>159</v>
      </c>
      <c r="B124" t="s">
        <v>143</v>
      </c>
      <c r="C124">
        <v>25</v>
      </c>
      <c r="D124" s="16">
        <v>0.02</v>
      </c>
      <c r="E124" s="3">
        <f t="shared" si="141"/>
        <v>20.275654034244567</v>
      </c>
      <c r="F124" s="16">
        <v>0.02</v>
      </c>
      <c r="G124" s="3">
        <f t="shared" si="142"/>
        <v>5.2095858125139456</v>
      </c>
      <c r="H124" s="16">
        <v>0</v>
      </c>
      <c r="I124" s="3">
        <f t="shared" si="163"/>
        <v>0</v>
      </c>
      <c r="J124" s="16">
        <v>0</v>
      </c>
      <c r="K124" s="3">
        <f t="shared" si="164"/>
        <v>0</v>
      </c>
      <c r="L124" s="16">
        <v>0.02</v>
      </c>
      <c r="M124" s="3">
        <f t="shared" si="165"/>
        <v>0.43146023778403275</v>
      </c>
      <c r="N124" s="16">
        <v>0.02</v>
      </c>
      <c r="O124" s="3">
        <f t="shared" si="166"/>
        <v>4.5848038263201403</v>
      </c>
      <c r="P124" s="16">
        <v>0</v>
      </c>
      <c r="Q124" s="3">
        <f t="shared" si="167"/>
        <v>0</v>
      </c>
      <c r="R124" s="16">
        <v>0</v>
      </c>
      <c r="S124" s="3">
        <f t="shared" si="168"/>
        <v>0</v>
      </c>
      <c r="T124" s="16">
        <v>0</v>
      </c>
      <c r="U124" s="3">
        <f t="shared" si="169"/>
        <v>0</v>
      </c>
      <c r="V124" s="16">
        <v>0</v>
      </c>
      <c r="W124" s="3">
        <f t="shared" si="170"/>
        <v>0</v>
      </c>
      <c r="X124" s="3">
        <f t="shared" si="171"/>
        <v>30.501503910862688</v>
      </c>
      <c r="Y124" s="3"/>
      <c r="AA124" s="5" t="s">
        <v>159</v>
      </c>
      <c r="AB124" s="16">
        <f t="shared" si="143"/>
        <v>0.02</v>
      </c>
      <c r="AC124" s="16">
        <f t="shared" si="144"/>
        <v>0.02</v>
      </c>
      <c r="AD124" s="16">
        <f t="shared" si="145"/>
        <v>0</v>
      </c>
      <c r="AE124" s="16">
        <f t="shared" si="146"/>
        <v>0</v>
      </c>
      <c r="AF124" s="16">
        <f t="shared" si="147"/>
        <v>0.02</v>
      </c>
      <c r="AG124" s="16">
        <f t="shared" si="148"/>
        <v>0.02</v>
      </c>
      <c r="AH124" s="16">
        <f t="shared" si="149"/>
        <v>0</v>
      </c>
      <c r="AI124" s="16">
        <f t="shared" si="150"/>
        <v>0</v>
      </c>
      <c r="AJ124" s="16">
        <f t="shared" si="151"/>
        <v>0</v>
      </c>
      <c r="AK124" s="16">
        <f t="shared" si="152"/>
        <v>0</v>
      </c>
      <c r="AN124" s="5" t="s">
        <v>159</v>
      </c>
      <c r="AO124" s="3">
        <f t="shared" si="153"/>
        <v>20.275654034244567</v>
      </c>
      <c r="AP124" s="3">
        <f t="shared" si="154"/>
        <v>5.2095858125139456</v>
      </c>
      <c r="AQ124" s="3">
        <f t="shared" si="155"/>
        <v>0</v>
      </c>
      <c r="AR124" s="3">
        <f t="shared" si="156"/>
        <v>0</v>
      </c>
      <c r="AS124" s="3">
        <f t="shared" si="157"/>
        <v>0.43146023778403275</v>
      </c>
      <c r="AT124" s="3">
        <f t="shared" si="158"/>
        <v>4.5848038263201403</v>
      </c>
      <c r="AU124" s="3">
        <f t="shared" si="159"/>
        <v>0</v>
      </c>
      <c r="AV124" s="3">
        <f t="shared" si="160"/>
        <v>0</v>
      </c>
      <c r="AW124" s="3">
        <f t="shared" si="161"/>
        <v>0</v>
      </c>
      <c r="AX124" s="3">
        <f t="shared" si="162"/>
        <v>0</v>
      </c>
      <c r="AY124" s="3">
        <f t="shared" si="172"/>
        <v>30.501503910862688</v>
      </c>
    </row>
    <row r="125" spans="1:51" ht="15.5" x14ac:dyDescent="0.35">
      <c r="A125" s="5" t="s">
        <v>148</v>
      </c>
      <c r="B125" t="s">
        <v>146</v>
      </c>
      <c r="C125">
        <v>35</v>
      </c>
      <c r="D125" s="16">
        <v>0.2</v>
      </c>
      <c r="E125" s="3">
        <f t="shared" si="141"/>
        <v>202.75654034244567</v>
      </c>
      <c r="F125" s="16">
        <v>0.1</v>
      </c>
      <c r="G125" s="3">
        <f t="shared" si="142"/>
        <v>26.047929062569729</v>
      </c>
      <c r="H125" s="16">
        <v>0.1</v>
      </c>
      <c r="I125" s="3">
        <f t="shared" si="163"/>
        <v>0.53904702479476929</v>
      </c>
      <c r="J125" s="16">
        <v>0.25</v>
      </c>
      <c r="K125" s="3">
        <f t="shared" si="164"/>
        <v>0.73314293691905197</v>
      </c>
      <c r="L125" s="16">
        <v>0.2</v>
      </c>
      <c r="M125" s="3">
        <f t="shared" si="165"/>
        <v>4.3146023778403277</v>
      </c>
      <c r="N125" s="16">
        <v>0.25</v>
      </c>
      <c r="O125" s="3">
        <f t="shared" si="166"/>
        <v>57.310047829001753</v>
      </c>
      <c r="P125" s="16">
        <v>0.05</v>
      </c>
      <c r="Q125" s="3">
        <f t="shared" si="167"/>
        <v>31.690734376958797</v>
      </c>
      <c r="R125" s="16">
        <v>5.0000000000000001E-3</v>
      </c>
      <c r="S125" s="3">
        <f t="shared" si="168"/>
        <v>0.1222376552775727</v>
      </c>
      <c r="T125" s="16">
        <v>0</v>
      </c>
      <c r="U125" s="3">
        <f t="shared" si="169"/>
        <v>0</v>
      </c>
      <c r="V125" s="16">
        <v>0</v>
      </c>
      <c r="W125" s="3">
        <f t="shared" si="170"/>
        <v>0</v>
      </c>
      <c r="X125" s="3">
        <f t="shared" si="171"/>
        <v>323.5142816058077</v>
      </c>
      <c r="Y125" s="3"/>
      <c r="AA125" s="5" t="s">
        <v>148</v>
      </c>
      <c r="AB125" s="16">
        <f t="shared" si="143"/>
        <v>0.2</v>
      </c>
      <c r="AC125" s="16">
        <f t="shared" si="144"/>
        <v>0.1</v>
      </c>
      <c r="AD125" s="16">
        <f t="shared" si="145"/>
        <v>0.1</v>
      </c>
      <c r="AE125" s="16">
        <f t="shared" si="146"/>
        <v>0.25</v>
      </c>
      <c r="AF125" s="16">
        <f t="shared" si="147"/>
        <v>0.2</v>
      </c>
      <c r="AG125" s="16">
        <f t="shared" si="148"/>
        <v>0.25</v>
      </c>
      <c r="AH125" s="16">
        <f t="shared" si="149"/>
        <v>0.05</v>
      </c>
      <c r="AI125" s="16">
        <f t="shared" si="150"/>
        <v>5.0000000000000001E-3</v>
      </c>
      <c r="AJ125" s="16">
        <f t="shared" si="151"/>
        <v>0</v>
      </c>
      <c r="AK125" s="16">
        <f t="shared" si="152"/>
        <v>0</v>
      </c>
      <c r="AN125" s="5" t="s">
        <v>148</v>
      </c>
      <c r="AO125" s="3">
        <f t="shared" si="153"/>
        <v>202.75654034244567</v>
      </c>
      <c r="AP125" s="3">
        <f t="shared" si="154"/>
        <v>26.047929062569729</v>
      </c>
      <c r="AQ125" s="3">
        <f t="shared" si="155"/>
        <v>0.53904702479476929</v>
      </c>
      <c r="AR125" s="3">
        <f t="shared" si="156"/>
        <v>0.73314293691905197</v>
      </c>
      <c r="AS125" s="3">
        <f t="shared" si="157"/>
        <v>4.3146023778403277</v>
      </c>
      <c r="AT125" s="3">
        <f t="shared" si="158"/>
        <v>57.310047829001753</v>
      </c>
      <c r="AU125" s="3">
        <f t="shared" si="159"/>
        <v>31.690734376958797</v>
      </c>
      <c r="AV125" s="3">
        <f t="shared" si="160"/>
        <v>0.1222376552775727</v>
      </c>
      <c r="AW125" s="3">
        <f t="shared" si="161"/>
        <v>0</v>
      </c>
      <c r="AX125" s="3">
        <f t="shared" si="162"/>
        <v>0</v>
      </c>
      <c r="AY125" s="3">
        <f t="shared" si="172"/>
        <v>323.51428160580764</v>
      </c>
    </row>
    <row r="126" spans="1:51" ht="15.5" x14ac:dyDescent="0.35">
      <c r="A126" s="5" t="s">
        <v>149</v>
      </c>
      <c r="B126" t="s">
        <v>143</v>
      </c>
      <c r="C126">
        <v>25</v>
      </c>
      <c r="D126" s="16">
        <v>0.53</v>
      </c>
      <c r="E126" s="3">
        <f t="shared" si="141"/>
        <v>537.304831907481</v>
      </c>
      <c r="F126" s="16">
        <v>0.63</v>
      </c>
      <c r="G126" s="3">
        <f t="shared" si="142"/>
        <v>164.1019530941893</v>
      </c>
      <c r="H126" s="16">
        <v>0.75</v>
      </c>
      <c r="I126" s="3">
        <f t="shared" si="163"/>
        <v>4.0428526859607699</v>
      </c>
      <c r="J126" s="16">
        <v>0.6</v>
      </c>
      <c r="K126" s="3">
        <f t="shared" si="164"/>
        <v>1.7595430486057246</v>
      </c>
      <c r="L126" s="16">
        <v>0.53</v>
      </c>
      <c r="M126" s="3">
        <f t="shared" si="165"/>
        <v>11.433696301276868</v>
      </c>
      <c r="N126" s="16">
        <v>0.57999999999999996</v>
      </c>
      <c r="O126" s="3">
        <f t="shared" si="166"/>
        <v>132.95931096328405</v>
      </c>
      <c r="P126" s="16">
        <v>0.75</v>
      </c>
      <c r="Q126" s="3">
        <f t="shared" si="167"/>
        <v>475.36101565438196</v>
      </c>
      <c r="R126" s="16">
        <v>0.79500000000000004</v>
      </c>
      <c r="S126" s="3">
        <f t="shared" si="168"/>
        <v>19.435787189134061</v>
      </c>
      <c r="T126" s="16">
        <v>0.7</v>
      </c>
      <c r="U126" s="3">
        <f t="shared" si="169"/>
        <v>4.1480789178829189</v>
      </c>
      <c r="V126" s="16">
        <v>0.8</v>
      </c>
      <c r="W126" s="3">
        <f t="shared" si="170"/>
        <v>143.7126628015161</v>
      </c>
      <c r="X126" s="3">
        <f t="shared" si="171"/>
        <v>1494.2597325637125</v>
      </c>
      <c r="Y126" s="3"/>
      <c r="AA126" s="5" t="s">
        <v>149</v>
      </c>
      <c r="AB126" s="16">
        <f t="shared" si="143"/>
        <v>0.53</v>
      </c>
      <c r="AC126" s="16">
        <f t="shared" si="144"/>
        <v>0.63</v>
      </c>
      <c r="AD126" s="16">
        <f t="shared" si="145"/>
        <v>0.75</v>
      </c>
      <c r="AE126" s="16">
        <f t="shared" si="146"/>
        <v>0.6</v>
      </c>
      <c r="AF126" s="16">
        <f t="shared" si="147"/>
        <v>0.53</v>
      </c>
      <c r="AG126" s="16">
        <f t="shared" si="148"/>
        <v>0.57999999999999996</v>
      </c>
      <c r="AH126" s="16">
        <f t="shared" si="149"/>
        <v>0.75</v>
      </c>
      <c r="AI126" s="16">
        <f t="shared" si="150"/>
        <v>0.79500000000000004</v>
      </c>
      <c r="AJ126" s="16">
        <f t="shared" si="151"/>
        <v>0.7</v>
      </c>
      <c r="AK126" s="16">
        <f t="shared" si="152"/>
        <v>0.8</v>
      </c>
      <c r="AN126" s="5" t="s">
        <v>149</v>
      </c>
      <c r="AO126" s="3">
        <f t="shared" si="153"/>
        <v>537.304831907481</v>
      </c>
      <c r="AP126" s="3">
        <f t="shared" si="154"/>
        <v>164.1019530941893</v>
      </c>
      <c r="AQ126" s="3">
        <f t="shared" si="155"/>
        <v>4.0428526859607699</v>
      </c>
      <c r="AR126" s="3">
        <f t="shared" si="156"/>
        <v>1.7595430486057246</v>
      </c>
      <c r="AS126" s="3">
        <f t="shared" si="157"/>
        <v>11.433696301276868</v>
      </c>
      <c r="AT126" s="3">
        <f t="shared" si="158"/>
        <v>132.95931096328405</v>
      </c>
      <c r="AU126" s="3">
        <f t="shared" si="159"/>
        <v>475.36101565438196</v>
      </c>
      <c r="AV126" s="3">
        <f t="shared" si="160"/>
        <v>19.435787189134061</v>
      </c>
      <c r="AW126" s="3">
        <f t="shared" si="161"/>
        <v>4.1480789178829189</v>
      </c>
      <c r="AX126" s="3">
        <f t="shared" si="162"/>
        <v>143.7126628015161</v>
      </c>
      <c r="AY126" s="3">
        <f t="shared" si="172"/>
        <v>1494.259732563713</v>
      </c>
    </row>
    <row r="127" spans="1:51" ht="15.5" x14ac:dyDescent="0.35">
      <c r="A127" s="5" t="s">
        <v>10</v>
      </c>
      <c r="D127" s="16">
        <f t="shared" ref="D127:F127" si="173">SUM(D121:D126)</f>
        <v>1</v>
      </c>
      <c r="E127" s="3">
        <f t="shared" si="141"/>
        <v>1013.7827017122283</v>
      </c>
      <c r="F127" s="16">
        <f t="shared" si="173"/>
        <v>1</v>
      </c>
      <c r="G127" s="3">
        <f t="shared" si="142"/>
        <v>260.47929062569727</v>
      </c>
      <c r="H127" s="16">
        <f t="shared" ref="H127" si="174">SUM(H121:H126)</f>
        <v>1</v>
      </c>
      <c r="I127" s="3">
        <f t="shared" si="163"/>
        <v>5.3904702479476931</v>
      </c>
      <c r="J127" s="16">
        <f t="shared" ref="J127" si="175">SUM(J121:J126)</f>
        <v>1</v>
      </c>
      <c r="K127" s="3">
        <f t="shared" si="164"/>
        <v>2.9325717476762079</v>
      </c>
      <c r="L127" s="16">
        <f t="shared" ref="L127" si="176">SUM(L121:L126)</f>
        <v>1</v>
      </c>
      <c r="M127" s="3">
        <f t="shared" si="165"/>
        <v>21.573011889201638</v>
      </c>
      <c r="N127" s="16">
        <f t="shared" ref="N127" si="177">SUM(N121:N126)</f>
        <v>1</v>
      </c>
      <c r="O127" s="3">
        <f t="shared" si="166"/>
        <v>229.24019131600701</v>
      </c>
      <c r="P127" s="16">
        <f t="shared" ref="P127" si="178">SUM(P121:P126)</f>
        <v>1</v>
      </c>
      <c r="Q127" s="3">
        <f t="shared" si="167"/>
        <v>633.81468753917591</v>
      </c>
      <c r="R127" s="16">
        <f t="shared" ref="R127" si="179">SUM(R121:R126)</f>
        <v>1</v>
      </c>
      <c r="S127" s="3">
        <f t="shared" si="168"/>
        <v>24.447531055514538</v>
      </c>
      <c r="T127" s="16">
        <f t="shared" ref="T127" si="180">SUM(T121:T126)</f>
        <v>1</v>
      </c>
      <c r="U127" s="3">
        <f t="shared" si="169"/>
        <v>5.9258270255470276</v>
      </c>
      <c r="V127" s="16">
        <f t="shared" ref="V127" si="181">SUM(V121:V126)</f>
        <v>1</v>
      </c>
      <c r="W127" s="3">
        <f t="shared" si="170"/>
        <v>179.64082850189513</v>
      </c>
      <c r="X127" s="3">
        <f t="shared" ref="X127" si="182">SUM(X121:X126)</f>
        <v>2377.2271116608908</v>
      </c>
      <c r="Y127" s="3"/>
      <c r="AA127" s="5" t="s">
        <v>10</v>
      </c>
      <c r="AN127" s="5" t="s">
        <v>10</v>
      </c>
      <c r="AO127" s="3">
        <f>SUM(AO121:AO126)</f>
        <v>1013.7827017122283</v>
      </c>
      <c r="AP127" s="3">
        <f t="shared" ref="AP127:AY127" si="183">SUM(AP121:AP126)</f>
        <v>260.47929062569733</v>
      </c>
      <c r="AQ127" s="3">
        <f t="shared" si="183"/>
        <v>5.3904702479476931</v>
      </c>
      <c r="AR127" s="3">
        <f t="shared" si="183"/>
        <v>2.9325717476762079</v>
      </c>
      <c r="AS127" s="3">
        <f t="shared" si="183"/>
        <v>21.573011889201638</v>
      </c>
      <c r="AT127" s="3">
        <f t="shared" si="183"/>
        <v>229.24019131600699</v>
      </c>
      <c r="AU127" s="3">
        <f t="shared" si="183"/>
        <v>633.81468753917591</v>
      </c>
      <c r="AV127" s="3">
        <f t="shared" si="183"/>
        <v>24.447531055514542</v>
      </c>
      <c r="AW127" s="3">
        <f t="shared" si="183"/>
        <v>5.9258270255470276</v>
      </c>
      <c r="AX127" s="3">
        <f t="shared" si="183"/>
        <v>179.64082850189513</v>
      </c>
      <c r="AY127" s="3">
        <f t="shared" si="183"/>
        <v>2377.2271116608908</v>
      </c>
    </row>
    <row r="128" spans="1:51" ht="15.5" x14ac:dyDescent="0.35">
      <c r="A128" s="4" t="s">
        <v>175</v>
      </c>
      <c r="E128" s="4" t="s">
        <v>72</v>
      </c>
      <c r="F128" s="4"/>
      <c r="G128" s="4" t="s">
        <v>73</v>
      </c>
      <c r="H128" s="4"/>
      <c r="I128" s="4" t="s">
        <v>80</v>
      </c>
      <c r="J128" s="4"/>
      <c r="K128" s="4" t="s">
        <v>75</v>
      </c>
      <c r="L128" s="4"/>
      <c r="M128" s="4" t="s">
        <v>76</v>
      </c>
      <c r="N128" s="4"/>
      <c r="O128" s="4" t="s">
        <v>77</v>
      </c>
      <c r="P128" s="4"/>
      <c r="Q128" s="4" t="s">
        <v>78</v>
      </c>
      <c r="R128" s="4"/>
      <c r="S128" s="4" t="s">
        <v>79</v>
      </c>
      <c r="T128" s="4"/>
      <c r="U128" s="4" t="s">
        <v>81</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12059.490393361084</v>
      </c>
      <c r="F129" s="11"/>
      <c r="G129" s="12">
        <f>+G36</f>
        <v>3382.4134852777347</v>
      </c>
      <c r="H129" s="11"/>
      <c r="I129" s="12">
        <f>+I36</f>
        <v>33.774977666339794</v>
      </c>
      <c r="J129" s="11"/>
      <c r="K129" s="12">
        <f>+K36</f>
        <v>47.78880252650702</v>
      </c>
      <c r="L129" s="11"/>
      <c r="M129" s="12">
        <f>+M36</f>
        <v>492.61017202363223</v>
      </c>
      <c r="N129" s="11"/>
      <c r="O129" s="12">
        <f>+O36</f>
        <v>1464.9771062141838</v>
      </c>
      <c r="P129" s="11"/>
      <c r="Q129" s="12">
        <f>+Q36</f>
        <v>7889.0064202955982</v>
      </c>
      <c r="R129" s="11"/>
      <c r="S129" s="12">
        <f>+S36</f>
        <v>379.27455521712932</v>
      </c>
      <c r="T129" s="11"/>
      <c r="U129" s="12">
        <f>+U36</f>
        <v>218.79306326176138</v>
      </c>
      <c r="V129" s="11"/>
      <c r="W129" s="12">
        <f>+W36</f>
        <v>3730.1342064309979</v>
      </c>
      <c r="X129" s="12">
        <f>+X36</f>
        <v>29698.263182274968</v>
      </c>
      <c r="AA129" s="5" t="s">
        <v>30</v>
      </c>
      <c r="AB129" s="12">
        <f>+E129</f>
        <v>12059.490393361084</v>
      </c>
      <c r="AC129" s="12">
        <f>+G129</f>
        <v>3382.4134852777347</v>
      </c>
      <c r="AD129" s="12">
        <f>+I129</f>
        <v>33.774977666339794</v>
      </c>
      <c r="AE129" s="12">
        <f>+K129</f>
        <v>47.78880252650702</v>
      </c>
      <c r="AF129" s="12">
        <f>+M129</f>
        <v>492.61017202363223</v>
      </c>
      <c r="AG129" s="12">
        <f>+O129</f>
        <v>1464.9771062141838</v>
      </c>
      <c r="AH129" s="12">
        <f>+Q129</f>
        <v>7889.0064202955982</v>
      </c>
      <c r="AI129" s="12">
        <f>+S129</f>
        <v>379.27455521712932</v>
      </c>
      <c r="AJ129" s="12">
        <f>+U129</f>
        <v>218.79306326176138</v>
      </c>
      <c r="AK129" s="12">
        <f>+W129</f>
        <v>3730.1342064309979</v>
      </c>
      <c r="AL129" s="12">
        <f>+X129</f>
        <v>29698.263182274968</v>
      </c>
      <c r="AM129" s="5"/>
      <c r="AN129" s="5"/>
    </row>
    <row r="130" spans="1:40" ht="15.5" x14ac:dyDescent="0.35">
      <c r="A130" s="5" t="s">
        <v>269</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63</v>
      </c>
      <c r="AB130" s="12">
        <f t="shared" ref="AB130:AB146" si="184">+E130</f>
        <v>0</v>
      </c>
      <c r="AC130" s="12">
        <f t="shared" ref="AC130:AC146" si="185">+G130</f>
        <v>0</v>
      </c>
      <c r="AD130" s="12">
        <f t="shared" ref="AD130:AD146" si="186">+I130</f>
        <v>0</v>
      </c>
      <c r="AE130" s="12">
        <f t="shared" ref="AE130:AE146" si="187">+K130</f>
        <v>0</v>
      </c>
      <c r="AF130" s="12">
        <f t="shared" ref="AF130:AF146" si="188">+M130</f>
        <v>0</v>
      </c>
      <c r="AG130" s="12">
        <f t="shared" ref="AG130:AG146" si="189">+O130</f>
        <v>0</v>
      </c>
      <c r="AH130" s="12">
        <f t="shared" ref="AH130:AH146" si="190">+Q130</f>
        <v>0</v>
      </c>
      <c r="AI130" s="12">
        <f t="shared" ref="AI130:AI146" si="191">+S130</f>
        <v>0</v>
      </c>
      <c r="AJ130" s="12">
        <f t="shared" ref="AJ130:AJ145" si="192">+U130</f>
        <v>0</v>
      </c>
      <c r="AK130" s="12">
        <f t="shared" ref="AK130:AL145" si="193">+W130</f>
        <v>0</v>
      </c>
      <c r="AL130" s="12">
        <f t="shared" si="193"/>
        <v>0</v>
      </c>
      <c r="AM130" s="5"/>
      <c r="AN130" s="5"/>
    </row>
    <row r="131" spans="1:40" ht="15.5" x14ac:dyDescent="0.35">
      <c r="A131" s="5" t="s">
        <v>282</v>
      </c>
      <c r="E131" s="12">
        <f>+E114</f>
        <v>796.39049758870692</v>
      </c>
      <c r="F131" s="11"/>
      <c r="G131" s="12">
        <f>+G114</f>
        <v>193.58653098900893</v>
      </c>
      <c r="H131" s="11"/>
      <c r="I131" s="12">
        <f>+I114</f>
        <v>1.1196419127115071</v>
      </c>
      <c r="J131" s="11"/>
      <c r="K131" s="12">
        <f>+K114</f>
        <v>2.9933443256797432</v>
      </c>
      <c r="L131" s="11"/>
      <c r="M131" s="12">
        <f>+M114</f>
        <v>26.177509104634975</v>
      </c>
      <c r="N131" s="11"/>
      <c r="O131" s="12">
        <f>+O114</f>
        <v>78.225029787235826</v>
      </c>
      <c r="P131" s="11"/>
      <c r="Q131" s="12">
        <f>+Q114</f>
        <v>484.72770770653403</v>
      </c>
      <c r="R131" s="11"/>
      <c r="S131" s="12">
        <f>+S114</f>
        <v>17.754883452856806</v>
      </c>
      <c r="T131" s="11"/>
      <c r="U131" s="12">
        <f>+U114</f>
        <v>8.1401219164409291</v>
      </c>
      <c r="V131" s="11"/>
      <c r="W131" s="12">
        <f>+W114</f>
        <v>238.7281456802811</v>
      </c>
      <c r="X131" s="12">
        <f>+X114</f>
        <v>1847.8434124640908</v>
      </c>
      <c r="AA131" s="5" t="s">
        <v>60</v>
      </c>
      <c r="AB131" s="12">
        <f t="shared" si="184"/>
        <v>796.39049758870692</v>
      </c>
      <c r="AC131" s="12">
        <f t="shared" si="185"/>
        <v>193.58653098900893</v>
      </c>
      <c r="AD131" s="12">
        <f t="shared" si="186"/>
        <v>1.1196419127115071</v>
      </c>
      <c r="AE131" s="12">
        <f t="shared" si="187"/>
        <v>2.9933443256797432</v>
      </c>
      <c r="AF131" s="12">
        <f t="shared" si="188"/>
        <v>26.177509104634975</v>
      </c>
      <c r="AG131" s="12">
        <f t="shared" si="189"/>
        <v>78.225029787235826</v>
      </c>
      <c r="AH131" s="12">
        <f t="shared" si="190"/>
        <v>484.72770770653403</v>
      </c>
      <c r="AI131" s="12">
        <f t="shared" si="191"/>
        <v>17.754883452856806</v>
      </c>
      <c r="AJ131" s="12">
        <f t="shared" si="192"/>
        <v>8.1401219164409291</v>
      </c>
      <c r="AK131" s="12">
        <f t="shared" si="193"/>
        <v>238.7281456802811</v>
      </c>
      <c r="AL131" s="12">
        <f t="shared" si="193"/>
        <v>1847.8434124640908</v>
      </c>
      <c r="AM131" s="5"/>
      <c r="AN131" s="5"/>
    </row>
    <row r="132" spans="1:40" ht="15.5" x14ac:dyDescent="0.35">
      <c r="A132" s="5" t="s">
        <v>61</v>
      </c>
      <c r="E132" s="12">
        <f>+E98+E85</f>
        <v>3269.3546945909065</v>
      </c>
      <c r="F132" s="11"/>
      <c r="G132" s="12">
        <f>+G98+G85</f>
        <v>729.79133157109504</v>
      </c>
      <c r="H132" s="11"/>
      <c r="I132" s="12">
        <f>+I98+I85</f>
        <v>1.4630179706147239</v>
      </c>
      <c r="J132" s="11"/>
      <c r="K132" s="12">
        <f>+K98+K85</f>
        <v>7.494099268454649</v>
      </c>
      <c r="L132" s="11"/>
      <c r="M132" s="12">
        <f>+M98+M85</f>
        <v>113.81511351016128</v>
      </c>
      <c r="N132" s="11"/>
      <c r="O132" s="12">
        <f>+O98+O85</f>
        <v>260.57254681638096</v>
      </c>
      <c r="P132" s="11"/>
      <c r="Q132" s="12">
        <f>+Q98+Q85</f>
        <v>1890.6806633547944</v>
      </c>
      <c r="R132" s="11"/>
      <c r="S132" s="12">
        <f>+S98+S85</f>
        <v>57.909234859689633</v>
      </c>
      <c r="T132" s="11"/>
      <c r="U132" s="12">
        <f>+U98+U85</f>
        <v>53.023732822934235</v>
      </c>
      <c r="V132" s="11"/>
      <c r="W132" s="12">
        <f>+W98+W85</f>
        <v>947.86734397163571</v>
      </c>
      <c r="X132" s="12">
        <f>+X98+X85</f>
        <v>7331.9717787366671</v>
      </c>
      <c r="AA132" s="5" t="s">
        <v>61</v>
      </c>
      <c r="AB132" s="12">
        <f t="shared" si="184"/>
        <v>3269.3546945909065</v>
      </c>
      <c r="AC132" s="12">
        <f t="shared" si="185"/>
        <v>729.79133157109504</v>
      </c>
      <c r="AD132" s="12">
        <f t="shared" si="186"/>
        <v>1.4630179706147239</v>
      </c>
      <c r="AE132" s="12">
        <f t="shared" si="187"/>
        <v>7.494099268454649</v>
      </c>
      <c r="AF132" s="12">
        <f t="shared" si="188"/>
        <v>113.81511351016128</v>
      </c>
      <c r="AG132" s="12">
        <f t="shared" si="189"/>
        <v>260.57254681638096</v>
      </c>
      <c r="AH132" s="12">
        <f t="shared" si="190"/>
        <v>1890.6806633547944</v>
      </c>
      <c r="AI132" s="12">
        <f t="shared" si="191"/>
        <v>57.909234859689633</v>
      </c>
      <c r="AJ132" s="12">
        <f t="shared" si="192"/>
        <v>53.023732822934235</v>
      </c>
      <c r="AK132" s="12">
        <f t="shared" si="193"/>
        <v>947.86734397163571</v>
      </c>
      <c r="AL132" s="12">
        <f t="shared" si="193"/>
        <v>7331.9717787366671</v>
      </c>
      <c r="AM132" s="5"/>
      <c r="AN132" s="5"/>
    </row>
    <row r="133" spans="1:40" ht="15.5" x14ac:dyDescent="0.35">
      <c r="A133" s="5" t="s">
        <v>62</v>
      </c>
      <c r="E133" s="12">
        <f>+E130+E131+E132</f>
        <v>4065.7451921796137</v>
      </c>
      <c r="F133" s="11"/>
      <c r="G133" s="12">
        <f>+G130+G131+G132</f>
        <v>923.37786256010395</v>
      </c>
      <c r="H133" s="11"/>
      <c r="I133" s="12">
        <f>+I130+I131+I132</f>
        <v>2.5826598833262313</v>
      </c>
      <c r="J133" s="11"/>
      <c r="K133" s="12">
        <f>+K130+K131+K132</f>
        <v>10.487443594134392</v>
      </c>
      <c r="L133" s="11"/>
      <c r="M133" s="12">
        <f>+M130+M131+M132</f>
        <v>139.99262261479626</v>
      </c>
      <c r="N133" s="11"/>
      <c r="O133" s="12">
        <f>+O130+O131+O132</f>
        <v>338.79757660361679</v>
      </c>
      <c r="P133" s="11"/>
      <c r="Q133" s="12">
        <f>+Q130+Q131+Q132</f>
        <v>2375.4083710613286</v>
      </c>
      <c r="R133" s="11"/>
      <c r="S133" s="12">
        <f>+S130+S131+S132</f>
        <v>75.664118312546435</v>
      </c>
      <c r="T133" s="11"/>
      <c r="U133" s="12">
        <f>+U130+U131+U132</f>
        <v>61.163854739375168</v>
      </c>
      <c r="V133" s="11"/>
      <c r="W133" s="12">
        <f>+W130+W131+W132</f>
        <v>1186.5954896519168</v>
      </c>
      <c r="X133" s="12">
        <f>+X130+X131+X132</f>
        <v>9179.8151912007579</v>
      </c>
      <c r="Y133" s="3">
        <f>SUM(E133:W133)</f>
        <v>9179.8151912007579</v>
      </c>
      <c r="AA133" s="5" t="s">
        <v>62</v>
      </c>
      <c r="AB133" s="12">
        <f t="shared" si="184"/>
        <v>4065.7451921796137</v>
      </c>
      <c r="AC133" s="12">
        <f t="shared" si="185"/>
        <v>923.37786256010395</v>
      </c>
      <c r="AD133" s="12">
        <f t="shared" si="186"/>
        <v>2.5826598833262313</v>
      </c>
      <c r="AE133" s="12">
        <f t="shared" si="187"/>
        <v>10.487443594134392</v>
      </c>
      <c r="AF133" s="12">
        <f t="shared" si="188"/>
        <v>139.99262261479626</v>
      </c>
      <c r="AG133" s="12">
        <f t="shared" si="189"/>
        <v>338.79757660361679</v>
      </c>
      <c r="AH133" s="12">
        <f t="shared" si="190"/>
        <v>2375.4083710613286</v>
      </c>
      <c r="AI133" s="12">
        <f t="shared" si="191"/>
        <v>75.664118312546435</v>
      </c>
      <c r="AJ133" s="12">
        <f t="shared" si="192"/>
        <v>61.163854739375168</v>
      </c>
      <c r="AK133" s="12">
        <f t="shared" si="193"/>
        <v>1186.5954896519168</v>
      </c>
      <c r="AL133" s="12">
        <f t="shared" si="193"/>
        <v>9179.8151912007579</v>
      </c>
      <c r="AM133" s="5"/>
      <c r="AN133" s="5"/>
    </row>
    <row r="134" spans="1:40" ht="15.5" x14ac:dyDescent="0.35">
      <c r="A134" s="5" t="s">
        <v>12</v>
      </c>
      <c r="E134" s="12">
        <f>+E73+E79</f>
        <v>963.64927337043389</v>
      </c>
      <c r="F134" s="4"/>
      <c r="G134" s="12">
        <f>+G73+G79</f>
        <v>266.12632847859277</v>
      </c>
      <c r="H134" s="4"/>
      <c r="I134" s="12">
        <f>+I73+I79</f>
        <v>0</v>
      </c>
      <c r="J134" s="4"/>
      <c r="K134" s="12">
        <f>+K73+K79</f>
        <v>1.8836532624357489</v>
      </c>
      <c r="L134" s="4"/>
      <c r="M134" s="12">
        <f>+M73+M79</f>
        <v>43.783670664241924</v>
      </c>
      <c r="N134" s="4"/>
      <c r="O134" s="12">
        <f>+O73+O79</f>
        <v>116.3353387935128</v>
      </c>
      <c r="P134" s="4"/>
      <c r="Q134" s="12">
        <f>+Q73+Q79</f>
        <v>605.29271271114931</v>
      </c>
      <c r="R134" s="4"/>
      <c r="S134" s="12">
        <f>+S73+S79</f>
        <v>37.51215982046083</v>
      </c>
      <c r="T134" s="4"/>
      <c r="U134" s="12">
        <f>+U73+U79</f>
        <v>0</v>
      </c>
      <c r="V134" s="4"/>
      <c r="W134" s="12">
        <f>+W73+W79</f>
        <v>298.62062118709014</v>
      </c>
      <c r="X134" s="12">
        <f>+E134+G134+I134+K134+M134+O134+Q134+S134+U134+W134</f>
        <v>2333.2037582879175</v>
      </c>
      <c r="Y134" s="3">
        <f>SUM(E134:W134)</f>
        <v>2333.2037582879175</v>
      </c>
      <c r="AA134" s="5" t="s">
        <v>12</v>
      </c>
      <c r="AB134" s="12">
        <f t="shared" si="184"/>
        <v>963.64927337043389</v>
      </c>
      <c r="AC134" s="12">
        <f t="shared" si="185"/>
        <v>266.12632847859277</v>
      </c>
      <c r="AD134" s="12">
        <f t="shared" si="186"/>
        <v>0</v>
      </c>
      <c r="AE134" s="12">
        <f t="shared" si="187"/>
        <v>1.8836532624357489</v>
      </c>
      <c r="AF134" s="12">
        <f t="shared" si="188"/>
        <v>43.783670664241924</v>
      </c>
      <c r="AG134" s="12">
        <f t="shared" si="189"/>
        <v>116.3353387935128</v>
      </c>
      <c r="AH134" s="12">
        <f t="shared" si="190"/>
        <v>605.29271271114931</v>
      </c>
      <c r="AI134" s="12">
        <f t="shared" si="191"/>
        <v>37.51215982046083</v>
      </c>
      <c r="AJ134" s="12">
        <f t="shared" si="192"/>
        <v>0</v>
      </c>
      <c r="AK134" s="12">
        <f t="shared" si="193"/>
        <v>298.62062118709014</v>
      </c>
      <c r="AL134" s="12">
        <f t="shared" si="193"/>
        <v>2333.2037582879175</v>
      </c>
      <c r="AM134" s="5"/>
      <c r="AN134" s="5"/>
    </row>
    <row r="135" spans="1:40" ht="15.5" x14ac:dyDescent="0.35">
      <c r="A135" s="5" t="s">
        <v>13</v>
      </c>
      <c r="E135" s="12">
        <f>+E80+E81+E106+E107</f>
        <v>574.78021116633136</v>
      </c>
      <c r="F135" s="4"/>
      <c r="G135" s="12">
        <f>+G80+G81+G106+G107</f>
        <v>48.396632747252234</v>
      </c>
      <c r="H135" s="4"/>
      <c r="I135" s="12">
        <f>+I80+I81+I106+I107</f>
        <v>0.22392838254230144</v>
      </c>
      <c r="J135" s="4"/>
      <c r="K135" s="12">
        <f>+K80+K81+K106+K107</f>
        <v>0.59866886513594864</v>
      </c>
      <c r="L135" s="4"/>
      <c r="M135" s="12">
        <f>+M80+M81+M106+M107</f>
        <v>24.922494734614759</v>
      </c>
      <c r="N135" s="4"/>
      <c r="O135" s="12">
        <f>+O80+O81+O106+O107</f>
        <v>9.2029446808512727</v>
      </c>
      <c r="P135" s="4"/>
      <c r="Q135" s="12">
        <f>+Q80+Q81+Q106+Q107</f>
        <v>284.44859553156704</v>
      </c>
      <c r="R135" s="4"/>
      <c r="S135" s="12">
        <f>+S80+S81+S106+S107</f>
        <v>24.186906512781448</v>
      </c>
      <c r="T135" s="4"/>
      <c r="U135" s="12">
        <f>+U80+U81+U106+U107</f>
        <v>0</v>
      </c>
      <c r="V135" s="4"/>
      <c r="W135" s="12">
        <f>+W80+W81+W106+W107</f>
        <v>262.16927775580211</v>
      </c>
      <c r="X135" s="12">
        <f>SUM(E135:W135)</f>
        <v>1228.9296603768785</v>
      </c>
      <c r="Y135" s="3">
        <f>+X134+X135</f>
        <v>3562.133418664796</v>
      </c>
      <c r="AA135" s="5" t="s">
        <v>13</v>
      </c>
      <c r="AB135" s="12">
        <f t="shared" si="184"/>
        <v>574.78021116633136</v>
      </c>
      <c r="AC135" s="12">
        <f t="shared" si="185"/>
        <v>48.396632747252234</v>
      </c>
      <c r="AD135" s="12">
        <f t="shared" si="186"/>
        <v>0.22392838254230144</v>
      </c>
      <c r="AE135" s="12">
        <f t="shared" si="187"/>
        <v>0.59866886513594864</v>
      </c>
      <c r="AF135" s="12">
        <f t="shared" si="188"/>
        <v>24.922494734614759</v>
      </c>
      <c r="AG135" s="12">
        <f t="shared" si="189"/>
        <v>9.2029446808512727</v>
      </c>
      <c r="AH135" s="12">
        <f t="shared" si="190"/>
        <v>284.44859553156704</v>
      </c>
      <c r="AI135" s="12">
        <f t="shared" si="191"/>
        <v>24.186906512781448</v>
      </c>
      <c r="AJ135" s="12">
        <f t="shared" si="192"/>
        <v>0</v>
      </c>
      <c r="AK135" s="12">
        <f t="shared" si="193"/>
        <v>262.16927775580211</v>
      </c>
      <c r="AL135" s="12">
        <f t="shared" si="193"/>
        <v>1228.9296603768785</v>
      </c>
      <c r="AM135" s="6">
        <f>10*AL135/1000</f>
        <v>12.289296603768785</v>
      </c>
      <c r="AN135" s="6">
        <f>5*AL135/1000</f>
        <v>6.1446483018843923</v>
      </c>
    </row>
    <row r="136" spans="1:40" ht="15.5" x14ac:dyDescent="0.35">
      <c r="A136" s="5" t="s">
        <v>14</v>
      </c>
      <c r="E136" s="12">
        <f>+E92+E93+E108+E109+E121+E122</f>
        <v>534.26836581976363</v>
      </c>
      <c r="F136" s="4"/>
      <c r="G136" s="12">
        <f>+G92+G93+G108+G109+G121+G122</f>
        <v>130.57502885929711</v>
      </c>
      <c r="H136" s="4"/>
      <c r="I136" s="12">
        <f>+I92+I93+I108+I109+I121+I122</f>
        <v>0.45463860219927155</v>
      </c>
      <c r="J136" s="4"/>
      <c r="K136" s="12">
        <f>+K92+K93+K108+K109+K121+K122</f>
        <v>0.73260719335564595</v>
      </c>
      <c r="L136" s="4"/>
      <c r="M136" s="12">
        <f>+M92+M93+M108+M109+M121+M122</f>
        <v>17.009099629219303</v>
      </c>
      <c r="N136" s="4"/>
      <c r="O136" s="12">
        <f>+O92+O93+O108+O109+O121+O122</f>
        <v>19.051959818022674</v>
      </c>
      <c r="P136" s="4"/>
      <c r="Q136" s="12">
        <f>+Q92+Q93+Q108+Q109+Q121+Q122</f>
        <v>319.20923914771936</v>
      </c>
      <c r="R136" s="4"/>
      <c r="S136" s="12">
        <f>+S92+S93+S108+S109+S121+S122</f>
        <v>7.9592870855035169</v>
      </c>
      <c r="T136" s="4"/>
      <c r="U136" s="12">
        <f>+U92+U93+U108+U109+U121+U122</f>
        <v>8.9295752623351081</v>
      </c>
      <c r="V136" s="4"/>
      <c r="W136" s="12">
        <f>+W92+W93+W108+W109+W121+W122</f>
        <v>195.46472366928174</v>
      </c>
      <c r="X136" s="12">
        <f>SUM(E136:W136)</f>
        <v>1233.6545250866975</v>
      </c>
      <c r="AA136" s="5" t="s">
        <v>14</v>
      </c>
      <c r="AB136" s="12">
        <f t="shared" si="184"/>
        <v>534.26836581976363</v>
      </c>
      <c r="AC136" s="12">
        <f t="shared" si="185"/>
        <v>130.57502885929711</v>
      </c>
      <c r="AD136" s="12">
        <f t="shared" si="186"/>
        <v>0.45463860219927155</v>
      </c>
      <c r="AE136" s="12">
        <f t="shared" si="187"/>
        <v>0.73260719335564595</v>
      </c>
      <c r="AF136" s="12">
        <f t="shared" si="188"/>
        <v>17.009099629219303</v>
      </c>
      <c r="AG136" s="12">
        <f t="shared" si="189"/>
        <v>19.051959818022674</v>
      </c>
      <c r="AH136" s="12">
        <f t="shared" si="190"/>
        <v>319.20923914771936</v>
      </c>
      <c r="AI136" s="12">
        <f t="shared" si="191"/>
        <v>7.9592870855035169</v>
      </c>
      <c r="AJ136" s="12">
        <f t="shared" si="192"/>
        <v>8.9295752623351081</v>
      </c>
      <c r="AK136" s="12">
        <f t="shared" si="193"/>
        <v>195.46472366928174</v>
      </c>
      <c r="AL136" s="12">
        <f t="shared" si="193"/>
        <v>1233.6545250866975</v>
      </c>
      <c r="AM136" s="6"/>
      <c r="AN136" s="6"/>
    </row>
    <row r="137" spans="1:40" ht="15.5" x14ac:dyDescent="0.35">
      <c r="A137" s="5" t="s">
        <v>176</v>
      </c>
      <c r="E137" s="3">
        <f>+E77+E79+E82+E90+E93+E103+E109+E119+E122</f>
        <v>1420.1111376975502</v>
      </c>
      <c r="F137" s="3"/>
      <c r="G137" s="3">
        <f>+G77+G79+G82+G90+G93+G103+G109+G119+G122</f>
        <v>377.63147982497173</v>
      </c>
      <c r="H137" s="3"/>
      <c r="I137" s="3">
        <f>+I77+I79+I82+I90+I93+I103+I109+I119+I122</f>
        <v>1.0037815559319634</v>
      </c>
      <c r="J137" s="3"/>
      <c r="K137" s="3">
        <f>+K77+K79+K82+K90+K93+K103+K109+K119+K122</f>
        <v>3.4239695699595005</v>
      </c>
      <c r="L137" s="3"/>
      <c r="M137" s="3">
        <f>+M77+M79+M82+M90+M93+M103+M109+M119+M122</f>
        <v>57.58178451618172</v>
      </c>
      <c r="N137" s="3"/>
      <c r="O137" s="3">
        <f>+O77+O79+O82+O90+O93+O103+O109+O119+O122</f>
        <v>168.05588525655193</v>
      </c>
      <c r="P137" s="3"/>
      <c r="Q137" s="3">
        <f>+Q77+Q79+Q82+Q90+Q93+Q103+Q109+Q119+Q122</f>
        <v>981.4670547974697</v>
      </c>
      <c r="R137" s="3"/>
      <c r="S137" s="3">
        <f>+S77+S79+S82+S90+S93+S103+S109+S119+S122</f>
        <v>44.895529817927638</v>
      </c>
      <c r="T137" s="3"/>
      <c r="U137" s="3">
        <f>+U77+U79+U82+U90+U93+U103+U109+U119+U122</f>
        <v>11.959890266801516</v>
      </c>
      <c r="V137" s="3"/>
      <c r="W137" s="3">
        <f>+W77+W79+W82+W90+W93+W103+W109+W119+W122</f>
        <v>504.69611324048617</v>
      </c>
      <c r="X137" s="3">
        <f>SUM(E137:W137)</f>
        <v>3570.8266265438319</v>
      </c>
      <c r="Y137" s="1">
        <f>+X137/(X137+X138)</f>
        <v>0.12023688404361081</v>
      </c>
      <c r="Z137" s="1">
        <f>+X137/80415</f>
        <v>4.4404981987736514E-2</v>
      </c>
      <c r="AA137" s="5" t="s">
        <v>15</v>
      </c>
      <c r="AB137" s="12">
        <f t="shared" si="184"/>
        <v>1420.1111376975502</v>
      </c>
      <c r="AC137" s="12">
        <f t="shared" si="185"/>
        <v>377.63147982497173</v>
      </c>
      <c r="AD137" s="12">
        <f t="shared" si="186"/>
        <v>1.0037815559319634</v>
      </c>
      <c r="AE137" s="12">
        <f t="shared" si="187"/>
        <v>3.4239695699595005</v>
      </c>
      <c r="AF137" s="12">
        <f t="shared" si="188"/>
        <v>57.58178451618172</v>
      </c>
      <c r="AG137" s="12">
        <f t="shared" si="189"/>
        <v>168.05588525655193</v>
      </c>
      <c r="AH137" s="12">
        <f t="shared" si="190"/>
        <v>981.4670547974697</v>
      </c>
      <c r="AI137" s="12">
        <f t="shared" si="191"/>
        <v>44.895529817927638</v>
      </c>
      <c r="AJ137" s="12">
        <f t="shared" si="192"/>
        <v>11.959890266801516</v>
      </c>
      <c r="AK137" s="12">
        <f t="shared" si="193"/>
        <v>504.69611324048617</v>
      </c>
      <c r="AL137" s="12">
        <f t="shared" si="193"/>
        <v>3570.8266265438319</v>
      </c>
      <c r="AM137" s="6"/>
      <c r="AN137" s="6"/>
    </row>
    <row r="138" spans="1:40" ht="15.5" x14ac:dyDescent="0.35">
      <c r="A138" s="5" t="s">
        <v>16</v>
      </c>
      <c r="E138" s="3">
        <f>+E36-E137</f>
        <v>10639.379255663534</v>
      </c>
      <c r="F138" s="3"/>
      <c r="G138" s="3">
        <f>+G36-G137</f>
        <v>3004.7820054527629</v>
      </c>
      <c r="H138" s="3"/>
      <c r="I138" s="3">
        <f>+I36-I137</f>
        <v>32.771196110407828</v>
      </c>
      <c r="J138" s="3"/>
      <c r="K138" s="3">
        <f>+K36-K137</f>
        <v>44.364832956547517</v>
      </c>
      <c r="L138" s="3"/>
      <c r="M138" s="3">
        <f>+M36-M137</f>
        <v>435.02838750745053</v>
      </c>
      <c r="N138" s="3"/>
      <c r="O138" s="3">
        <f>+O36-O137</f>
        <v>1296.9212209576319</v>
      </c>
      <c r="P138" s="3"/>
      <c r="Q138" s="3">
        <f>+Q36-Q137</f>
        <v>6907.539365498129</v>
      </c>
      <c r="R138" s="3"/>
      <c r="S138" s="3">
        <f>+S36-S137</f>
        <v>334.37902539920168</v>
      </c>
      <c r="T138" s="3"/>
      <c r="U138" s="3">
        <f>+U36-U137</f>
        <v>206.83317299495985</v>
      </c>
      <c r="V138" s="3"/>
      <c r="W138" s="3">
        <f t="shared" ref="W138" si="194">+W36-W137</f>
        <v>3225.4380931905116</v>
      </c>
      <c r="X138" s="3">
        <f>SUM(E138:W138)</f>
        <v>26127.436555731139</v>
      </c>
      <c r="AA138" s="5" t="s">
        <v>16</v>
      </c>
      <c r="AB138" s="12">
        <f t="shared" si="184"/>
        <v>10639.379255663534</v>
      </c>
      <c r="AC138" s="12">
        <f t="shared" si="185"/>
        <v>3004.7820054527629</v>
      </c>
      <c r="AD138" s="12">
        <f t="shared" si="186"/>
        <v>32.771196110407828</v>
      </c>
      <c r="AE138" s="12">
        <f t="shared" si="187"/>
        <v>44.364832956547517</v>
      </c>
      <c r="AF138" s="12">
        <f t="shared" si="188"/>
        <v>435.02838750745053</v>
      </c>
      <c r="AG138" s="12">
        <f t="shared" si="189"/>
        <v>1296.9212209576319</v>
      </c>
      <c r="AH138" s="12">
        <f t="shared" si="190"/>
        <v>6907.539365498129</v>
      </c>
      <c r="AI138" s="12">
        <f t="shared" si="191"/>
        <v>334.37902539920168</v>
      </c>
      <c r="AJ138" s="12">
        <f t="shared" si="192"/>
        <v>206.83317299495985</v>
      </c>
      <c r="AK138" s="12">
        <f t="shared" si="193"/>
        <v>3225.4380931905116</v>
      </c>
      <c r="AL138" s="12">
        <f t="shared" si="193"/>
        <v>26127.436555731139</v>
      </c>
      <c r="AM138" s="6"/>
      <c r="AN138" s="6"/>
    </row>
    <row r="139" spans="1:40" ht="15.5" x14ac:dyDescent="0.35">
      <c r="A139" s="5" t="s">
        <v>17</v>
      </c>
      <c r="E139" s="7">
        <f>-E137/E129</f>
        <v>-0.11775880168861373</v>
      </c>
      <c r="F139" s="7"/>
      <c r="G139" s="7">
        <f>-G137/G129</f>
        <v>-0.11164556949309935</v>
      </c>
      <c r="H139" s="7"/>
      <c r="I139" s="7">
        <f>-I137/I129</f>
        <v>-2.9719680819577092E-2</v>
      </c>
      <c r="J139" s="7"/>
      <c r="K139" s="7">
        <f>-K137/K129</f>
        <v>-7.1647946567824694E-2</v>
      </c>
      <c r="L139" s="7"/>
      <c r="M139" s="7">
        <f>-M137/M129</f>
        <v>-0.11689118046352344</v>
      </c>
      <c r="N139" s="7"/>
      <c r="O139" s="7">
        <f>-O137/O129</f>
        <v>-0.11471570753132417</v>
      </c>
      <c r="P139" s="7"/>
      <c r="Q139" s="7">
        <f>-Q137/Q129</f>
        <v>-0.12440946330991762</v>
      </c>
      <c r="R139" s="7"/>
      <c r="S139" s="7">
        <f>-S137/S129</f>
        <v>-0.1183721111800542</v>
      </c>
      <c r="T139" s="7"/>
      <c r="U139" s="7">
        <f>-U137/U129</f>
        <v>-5.4663023079908377E-2</v>
      </c>
      <c r="V139" s="7"/>
      <c r="W139" s="7">
        <f>-W137/W129</f>
        <v>-0.13530240074750038</v>
      </c>
      <c r="X139" s="7">
        <f>-X137/X129</f>
        <v>-0.12023688404361083</v>
      </c>
      <c r="AA139" s="5" t="s">
        <v>17</v>
      </c>
      <c r="AB139" s="52">
        <f t="shared" si="184"/>
        <v>-0.11775880168861373</v>
      </c>
      <c r="AC139" s="52">
        <f t="shared" si="185"/>
        <v>-0.11164556949309935</v>
      </c>
      <c r="AD139" s="52">
        <f t="shared" si="186"/>
        <v>-2.9719680819577092E-2</v>
      </c>
      <c r="AE139" s="52">
        <f t="shared" si="187"/>
        <v>-7.1647946567824694E-2</v>
      </c>
      <c r="AF139" s="52">
        <f t="shared" si="188"/>
        <v>-0.11689118046352344</v>
      </c>
      <c r="AG139" s="52">
        <f t="shared" si="189"/>
        <v>-0.11471570753132417</v>
      </c>
      <c r="AH139" s="52">
        <f t="shared" si="190"/>
        <v>-0.12440946330991762</v>
      </c>
      <c r="AI139" s="52">
        <f t="shared" si="191"/>
        <v>-0.1183721111800542</v>
      </c>
      <c r="AJ139" s="52">
        <f t="shared" si="192"/>
        <v>-5.4663023079908377E-2</v>
      </c>
      <c r="AK139" s="52">
        <f t="shared" si="193"/>
        <v>-0.13530240074750038</v>
      </c>
      <c r="AL139" s="52">
        <f>-AL137/AL129</f>
        <v>-0.12023688404361083</v>
      </c>
      <c r="AM139" s="6"/>
      <c r="AN139" s="6"/>
    </row>
    <row r="140" spans="1:40" ht="15.5" x14ac:dyDescent="0.35">
      <c r="A140" s="5" t="s">
        <v>18</v>
      </c>
      <c r="E140" s="1">
        <f>+E35</f>
        <v>0.7771306825004235</v>
      </c>
      <c r="F140" s="3"/>
      <c r="G140" s="1">
        <f>+G35</f>
        <v>0.7796208273996611</v>
      </c>
      <c r="H140" s="3"/>
      <c r="I140" s="1">
        <f>+I35</f>
        <v>1.9185800991536939</v>
      </c>
      <c r="J140" s="3"/>
      <c r="K140" s="1">
        <f>+K35</f>
        <v>3.3935983206535845</v>
      </c>
      <c r="L140" s="3"/>
      <c r="M140" s="1">
        <f>+M35</f>
        <v>0.64271916817992769</v>
      </c>
      <c r="N140" s="3"/>
      <c r="O140" s="1">
        <f>+O35</f>
        <v>7.8021697073052426E-2</v>
      </c>
      <c r="P140" s="3"/>
      <c r="Q140" s="1">
        <f>+Q35</f>
        <v>2.9889695538004732E-2</v>
      </c>
      <c r="R140" s="3"/>
      <c r="S140" s="1">
        <f>+S35</f>
        <v>0.19247270610655262</v>
      </c>
      <c r="T140" s="3"/>
      <c r="U140" s="1">
        <f>+U35</f>
        <v>0</v>
      </c>
      <c r="V140" s="3"/>
      <c r="W140" s="1">
        <f>+W35</f>
        <v>0</v>
      </c>
      <c r="X140" s="1">
        <f>+X35</f>
        <v>0</v>
      </c>
      <c r="AA140" s="5" t="s">
        <v>18</v>
      </c>
      <c r="AB140" s="34">
        <f t="shared" si="184"/>
        <v>0.7771306825004235</v>
      </c>
      <c r="AC140" s="34">
        <f t="shared" si="185"/>
        <v>0.7796208273996611</v>
      </c>
      <c r="AD140" s="34">
        <f t="shared" si="186"/>
        <v>1.9185800991536939</v>
      </c>
      <c r="AE140" s="34">
        <f t="shared" si="187"/>
        <v>3.3935983206535845</v>
      </c>
      <c r="AF140" s="34">
        <f t="shared" si="188"/>
        <v>0.64271916817992769</v>
      </c>
      <c r="AG140" s="34">
        <f t="shared" si="189"/>
        <v>7.8021697073052426E-2</v>
      </c>
      <c r="AH140" s="34">
        <f t="shared" si="190"/>
        <v>2.9889695538004732E-2</v>
      </c>
      <c r="AI140" s="34">
        <f t="shared" si="191"/>
        <v>0.19247270610655262</v>
      </c>
      <c r="AJ140" s="34">
        <f t="shared" si="192"/>
        <v>0</v>
      </c>
      <c r="AK140" s="12">
        <f t="shared" si="193"/>
        <v>0</v>
      </c>
      <c r="AL140" s="12"/>
      <c r="AM140" s="6"/>
      <c r="AN140" s="6"/>
    </row>
    <row r="141" spans="1:40" ht="15.5" x14ac:dyDescent="0.35">
      <c r="A141" s="5" t="s">
        <v>19</v>
      </c>
      <c r="E141" s="1">
        <f>+E34/E138</f>
        <v>0.88085966058698584</v>
      </c>
      <c r="F141" s="1"/>
      <c r="G141" s="1">
        <f>+G34/G138</f>
        <v>0.87760110224789967</v>
      </c>
      <c r="H141" s="1"/>
      <c r="I141" s="1">
        <f>+I34/I138</f>
        <v>1.9773461969982877</v>
      </c>
      <c r="J141" s="1"/>
      <c r="K141" s="1">
        <f>+K34/K138</f>
        <v>3.6555079596229043</v>
      </c>
      <c r="L141" s="1"/>
      <c r="M141" s="1">
        <f>+M34/M138</f>
        <v>0.72779158577226777</v>
      </c>
      <c r="N141" s="1"/>
      <c r="O141" s="1">
        <f>+O34/O138</f>
        <v>8.8131798719125104E-2</v>
      </c>
      <c r="P141" s="1"/>
      <c r="Q141" s="1">
        <f>+Q34/Q138</f>
        <v>3.4136613274732393E-2</v>
      </c>
      <c r="R141" s="1"/>
      <c r="S141" s="1">
        <f>+S34/S138</f>
        <v>0.21831512880584611</v>
      </c>
      <c r="T141" s="1"/>
      <c r="U141" s="1">
        <f>+U34/U138</f>
        <v>0</v>
      </c>
      <c r="V141" s="1"/>
      <c r="W141" s="1">
        <f>+W34/W138</f>
        <v>0</v>
      </c>
      <c r="X141" s="1">
        <f>+X34/X138</f>
        <v>0.49662300288520961</v>
      </c>
      <c r="AA141" s="5" t="s">
        <v>19</v>
      </c>
      <c r="AB141" s="34">
        <f t="shared" si="184"/>
        <v>0.88085966058698584</v>
      </c>
      <c r="AC141" s="34">
        <f t="shared" si="185"/>
        <v>0.87760110224789967</v>
      </c>
      <c r="AD141" s="34">
        <f t="shared" si="186"/>
        <v>1.9773461969982877</v>
      </c>
      <c r="AE141" s="34">
        <f t="shared" si="187"/>
        <v>3.6555079596229043</v>
      </c>
      <c r="AF141" s="34">
        <f t="shared" si="188"/>
        <v>0.72779158577226777</v>
      </c>
      <c r="AG141" s="34">
        <f t="shared" si="189"/>
        <v>8.8131798719125104E-2</v>
      </c>
      <c r="AH141" s="34">
        <f t="shared" si="190"/>
        <v>3.4136613274732393E-2</v>
      </c>
      <c r="AI141" s="34">
        <f t="shared" si="191"/>
        <v>0.21831512880584611</v>
      </c>
      <c r="AJ141" s="34">
        <f t="shared" si="192"/>
        <v>0</v>
      </c>
      <c r="AK141" s="12">
        <f t="shared" si="193"/>
        <v>0</v>
      </c>
      <c r="AL141" s="12"/>
      <c r="AM141" s="6"/>
      <c r="AN141" s="6"/>
    </row>
    <row r="142" spans="1:40" ht="15.5" x14ac:dyDescent="0.35">
      <c r="A142" s="5" t="s">
        <v>177</v>
      </c>
      <c r="E142" s="1">
        <f>+E141-E35</f>
        <v>0.10372897808656234</v>
      </c>
      <c r="F142" s="1"/>
      <c r="G142" s="1">
        <f>+G141-G35</f>
        <v>9.7980274848238569E-2</v>
      </c>
      <c r="H142" s="1"/>
      <c r="I142" s="1">
        <f>+I141-I35</f>
        <v>5.8766097844593856E-2</v>
      </c>
      <c r="J142" s="1"/>
      <c r="K142" s="1">
        <f>+K141-K35</f>
        <v>0.26190963896931985</v>
      </c>
      <c r="L142" s="1"/>
      <c r="M142" s="1">
        <f>+M141-M35</f>
        <v>8.5072417592340077E-2</v>
      </c>
      <c r="N142" s="1"/>
      <c r="O142" s="1">
        <f>+O141-O35</f>
        <v>1.0110101646072678E-2</v>
      </c>
      <c r="P142" s="1"/>
      <c r="Q142" s="1">
        <f>+Q141-Q35</f>
        <v>4.2469177367276609E-3</v>
      </c>
      <c r="R142" s="1"/>
      <c r="S142" s="1">
        <f>+S141-S35</f>
        <v>2.5842422699293488E-2</v>
      </c>
      <c r="T142" s="1"/>
      <c r="U142" s="1">
        <f>+U141-U35</f>
        <v>0</v>
      </c>
      <c r="V142" s="1"/>
      <c r="W142" s="1">
        <f>+W141-W35</f>
        <v>0</v>
      </c>
      <c r="X142" s="1">
        <f>+X141-X35</f>
        <v>0.49662300288520961</v>
      </c>
      <c r="AA142" s="5" t="s">
        <v>20</v>
      </c>
      <c r="AB142" s="34">
        <f t="shared" si="184"/>
        <v>0.10372897808656234</v>
      </c>
      <c r="AC142" s="34">
        <f t="shared" si="185"/>
        <v>9.7980274848238569E-2</v>
      </c>
      <c r="AD142" s="34">
        <f t="shared" si="186"/>
        <v>5.8766097844593856E-2</v>
      </c>
      <c r="AE142" s="34">
        <f t="shared" si="187"/>
        <v>0.26190963896931985</v>
      </c>
      <c r="AF142" s="34">
        <f t="shared" si="188"/>
        <v>8.5072417592340077E-2</v>
      </c>
      <c r="AG142" s="34">
        <f t="shared" si="189"/>
        <v>1.0110101646072678E-2</v>
      </c>
      <c r="AH142" s="34">
        <f t="shared" si="190"/>
        <v>4.2469177367276609E-3</v>
      </c>
      <c r="AI142" s="34">
        <f t="shared" si="191"/>
        <v>2.5842422699293488E-2</v>
      </c>
      <c r="AJ142" s="34">
        <f t="shared" si="192"/>
        <v>0</v>
      </c>
      <c r="AK142" s="12">
        <f t="shared" si="193"/>
        <v>0</v>
      </c>
      <c r="AL142" s="12"/>
      <c r="AM142" s="6"/>
      <c r="AN142" s="6"/>
    </row>
    <row r="143" spans="1:40" ht="15.5" x14ac:dyDescent="0.35">
      <c r="A143" s="5" t="s">
        <v>21</v>
      </c>
      <c r="E143" s="3">
        <f>+E43</f>
        <v>613.97748916322405</v>
      </c>
      <c r="F143" s="1"/>
      <c r="G143" s="3">
        <f>+G43</f>
        <v>73.397151201891816</v>
      </c>
      <c r="H143" s="1"/>
      <c r="I143" s="3">
        <f>+I43</f>
        <v>1.8460108384071765</v>
      </c>
      <c r="J143" s="1"/>
      <c r="K143" s="3">
        <f>+K43</f>
        <v>3.6760860869379304</v>
      </c>
      <c r="L143" s="1"/>
      <c r="M143" s="3">
        <f>+M43</f>
        <v>10.08024504680124</v>
      </c>
      <c r="N143" s="1"/>
      <c r="O143" s="3">
        <f>+O43</f>
        <v>123.1133113580198</v>
      </c>
      <c r="P143" s="1"/>
      <c r="Q143" s="3">
        <f>+Q43</f>
        <v>152.38286289090945</v>
      </c>
      <c r="R143" s="1"/>
      <c r="S143" s="3">
        <f>+S43</f>
        <v>0.27055450220727911</v>
      </c>
      <c r="T143" s="1"/>
      <c r="U143" s="3">
        <f>+U43</f>
        <v>0</v>
      </c>
      <c r="V143" s="1"/>
      <c r="W143" s="3">
        <f>+W43</f>
        <v>0</v>
      </c>
      <c r="X143" s="3">
        <f>+X43</f>
        <v>978.74371108839864</v>
      </c>
      <c r="Y143" s="3">
        <f>SUM(E143:W143)</f>
        <v>978.74371108839875</v>
      </c>
      <c r="AA143" s="5" t="s">
        <v>21</v>
      </c>
      <c r="AB143" s="12">
        <f t="shared" si="184"/>
        <v>613.97748916322405</v>
      </c>
      <c r="AC143" s="12">
        <f t="shared" si="185"/>
        <v>73.397151201891816</v>
      </c>
      <c r="AD143" s="12">
        <f t="shared" si="186"/>
        <v>1.8460108384071765</v>
      </c>
      <c r="AE143" s="12">
        <f t="shared" si="187"/>
        <v>3.6760860869379304</v>
      </c>
      <c r="AF143" s="12">
        <f t="shared" si="188"/>
        <v>10.08024504680124</v>
      </c>
      <c r="AG143" s="12">
        <f t="shared" si="189"/>
        <v>123.1133113580198</v>
      </c>
      <c r="AH143" s="12">
        <f t="shared" si="190"/>
        <v>152.38286289090945</v>
      </c>
      <c r="AI143" s="12">
        <f t="shared" si="191"/>
        <v>0.27055450220727911</v>
      </c>
      <c r="AJ143" s="12">
        <f t="shared" si="192"/>
        <v>0</v>
      </c>
      <c r="AK143" s="12">
        <f t="shared" si="193"/>
        <v>0</v>
      </c>
      <c r="AL143" s="12">
        <f t="shared" si="193"/>
        <v>978.74371108839864</v>
      </c>
      <c r="AM143" s="6"/>
      <c r="AN143" s="6"/>
    </row>
    <row r="144" spans="1:40" ht="15.5" x14ac:dyDescent="0.35">
      <c r="A144" s="5" t="s">
        <v>22</v>
      </c>
      <c r="E144" s="3">
        <f>+E112+E96+E83+E125+E107</f>
        <v>303.61051061046521</v>
      </c>
      <c r="G144" s="3">
        <f>+G112+G96+G83+G125+G107</f>
        <v>50.096089784750269</v>
      </c>
      <c r="I144" s="3">
        <f>+I112+I96+I83+I125+I107</f>
        <v>1.4601467868541109</v>
      </c>
      <c r="K144" s="3">
        <f>+K112+K96+K83+K125+K107</f>
        <v>3.077057360806394</v>
      </c>
      <c r="M144" s="3">
        <f>+M112+M96+M83+M125+M107</f>
        <v>7.1604843861443488</v>
      </c>
      <c r="O144" s="3">
        <f>+O112+O96+O83+O125+O107</f>
        <v>86.294365354723311</v>
      </c>
      <c r="Q144" s="3">
        <f>+Q112+Q96+Q83+Q125+Q107</f>
        <v>111.13184880320628</v>
      </c>
      <c r="S144" s="3">
        <f>+S112+S96+S83+S125+S107</f>
        <v>0.1222376552775727</v>
      </c>
      <c r="U144" s="3">
        <f>+U112+U96+U83+U125+U107</f>
        <v>0</v>
      </c>
      <c r="W144" s="3">
        <f>+W112+W96+W83+W125+W107</f>
        <v>0</v>
      </c>
      <c r="X144" s="3">
        <f>+X112+X96+X83+X125+X107</f>
        <v>562.95274074222743</v>
      </c>
      <c r="AA144" s="5" t="s">
        <v>22</v>
      </c>
      <c r="AB144" s="12">
        <f t="shared" si="184"/>
        <v>303.61051061046521</v>
      </c>
      <c r="AC144" s="12">
        <f t="shared" si="185"/>
        <v>50.096089784750269</v>
      </c>
      <c r="AD144" s="12">
        <f t="shared" si="186"/>
        <v>1.4601467868541109</v>
      </c>
      <c r="AE144" s="12">
        <f t="shared" si="187"/>
        <v>3.077057360806394</v>
      </c>
      <c r="AF144" s="12">
        <f t="shared" si="188"/>
        <v>7.1604843861443488</v>
      </c>
      <c r="AG144" s="12">
        <f t="shared" si="189"/>
        <v>86.294365354723311</v>
      </c>
      <c r="AH144" s="12">
        <f t="shared" si="190"/>
        <v>111.13184880320628</v>
      </c>
      <c r="AI144" s="12">
        <f t="shared" si="191"/>
        <v>0.1222376552775727</v>
      </c>
      <c r="AJ144" s="12">
        <f t="shared" si="192"/>
        <v>0</v>
      </c>
      <c r="AK144" s="12">
        <f t="shared" si="193"/>
        <v>0</v>
      </c>
      <c r="AL144" s="12">
        <f t="shared" si="193"/>
        <v>562.95274074222743</v>
      </c>
      <c r="AM144" s="6"/>
      <c r="AN144" s="6"/>
    </row>
    <row r="145" spans="1:41" ht="15.5" x14ac:dyDescent="0.35">
      <c r="A145" s="5" t="s">
        <v>23</v>
      </c>
      <c r="E145" s="3">
        <f>+E43-E144</f>
        <v>310.36697855275884</v>
      </c>
      <c r="G145" s="3">
        <f>+G43-G144</f>
        <v>23.301061417141547</v>
      </c>
      <c r="I145" s="3">
        <f>+I43-I144</f>
        <v>0.38586405155306558</v>
      </c>
      <c r="K145" s="3">
        <f>+K43-K144</f>
        <v>0.59902872613153635</v>
      </c>
      <c r="M145" s="3">
        <f>+M43-M144</f>
        <v>2.9197606606568911</v>
      </c>
      <c r="O145" s="3">
        <f>+O43-O144</f>
        <v>36.818946003296489</v>
      </c>
      <c r="Q145" s="3">
        <f>+Q43-Q144</f>
        <v>41.251014087703169</v>
      </c>
      <c r="S145" s="3">
        <f>+S43-S144</f>
        <v>0.14831684692970643</v>
      </c>
      <c r="U145" s="3">
        <f>+U43-U144</f>
        <v>0</v>
      </c>
      <c r="W145" s="3">
        <f>+W43-W144</f>
        <v>0</v>
      </c>
      <c r="X145" s="3">
        <f>+X43-X144</f>
        <v>415.79097034617121</v>
      </c>
      <c r="AA145" s="5" t="s">
        <v>23</v>
      </c>
      <c r="AB145" s="12">
        <f t="shared" si="184"/>
        <v>310.36697855275884</v>
      </c>
      <c r="AC145" s="12">
        <f t="shared" si="185"/>
        <v>23.301061417141547</v>
      </c>
      <c r="AD145" s="12">
        <f t="shared" si="186"/>
        <v>0.38586405155306558</v>
      </c>
      <c r="AE145" s="12">
        <f t="shared" si="187"/>
        <v>0.59902872613153635</v>
      </c>
      <c r="AF145" s="12">
        <f t="shared" si="188"/>
        <v>2.9197606606568911</v>
      </c>
      <c r="AG145" s="12">
        <f t="shared" si="189"/>
        <v>36.818946003296489</v>
      </c>
      <c r="AH145" s="12">
        <f t="shared" si="190"/>
        <v>41.251014087703169</v>
      </c>
      <c r="AI145" s="12">
        <f t="shared" si="191"/>
        <v>0.14831684692970643</v>
      </c>
      <c r="AJ145" s="12">
        <f t="shared" si="192"/>
        <v>0</v>
      </c>
      <c r="AK145" s="12">
        <f t="shared" si="193"/>
        <v>0</v>
      </c>
      <c r="AL145" s="12">
        <f t="shared" si="193"/>
        <v>415.79097034617121</v>
      </c>
      <c r="AM145" s="6">
        <f>10*AL145/1000</f>
        <v>4.1579097034617112</v>
      </c>
      <c r="AN145" s="6">
        <f>5*AL145/1000</f>
        <v>2.0789548517308556</v>
      </c>
    </row>
    <row r="146" spans="1:41" ht="15.5" x14ac:dyDescent="0.35">
      <c r="A146" s="5" t="s">
        <v>178</v>
      </c>
      <c r="E146" s="16">
        <f>-E145/E143</f>
        <v>-0.50550221145037566</v>
      </c>
      <c r="G146" s="16">
        <f>-G145/G143</f>
        <v>-0.3174654742804372</v>
      </c>
      <c r="I146" s="16">
        <f>-I145/I143</f>
        <v>-0.20902588626511365</v>
      </c>
      <c r="K146" s="16">
        <f>-K145/K143</f>
        <v>-0.16295285582675495</v>
      </c>
      <c r="M146" s="16">
        <f>-M145/M143</f>
        <v>-0.28965175420843736</v>
      </c>
      <c r="O146" s="16">
        <f>-O145/O143</f>
        <v>-0.2990655161262385</v>
      </c>
      <c r="Q146" s="16">
        <f>-Q145/Q143</f>
        <v>-0.270706385909252</v>
      </c>
      <c r="S146" s="16">
        <f>-S145/S143</f>
        <v>-0.54819581902975278</v>
      </c>
      <c r="U146" s="16" t="e">
        <f>-U145/U143</f>
        <v>#DIV/0!</v>
      </c>
      <c r="W146" s="16"/>
      <c r="X146" s="16">
        <f>-X145/X143</f>
        <v>-0.42482109017466535</v>
      </c>
      <c r="AA146" s="5" t="s">
        <v>24</v>
      </c>
      <c r="AB146" s="33">
        <f t="shared" si="184"/>
        <v>-0.50550221145037566</v>
      </c>
      <c r="AC146" s="33">
        <f t="shared" si="185"/>
        <v>-0.3174654742804372</v>
      </c>
      <c r="AD146" s="33">
        <f t="shared" si="186"/>
        <v>-0.20902588626511365</v>
      </c>
      <c r="AE146" s="33">
        <f t="shared" si="187"/>
        <v>-0.16295285582675495</v>
      </c>
      <c r="AF146" s="33">
        <f t="shared" si="188"/>
        <v>-0.28965175420843736</v>
      </c>
      <c r="AG146" s="33">
        <f t="shared" si="189"/>
        <v>-0.2990655161262385</v>
      </c>
      <c r="AH146" s="33">
        <f t="shared" si="190"/>
        <v>-0.270706385909252</v>
      </c>
      <c r="AI146" s="33">
        <f t="shared" si="191"/>
        <v>-0.54819581902975278</v>
      </c>
      <c r="AJ146" s="12">
        <f>+V146</f>
        <v>0</v>
      </c>
      <c r="AK146" s="12">
        <f t="shared" ref="AK146" si="195">+W146</f>
        <v>0</v>
      </c>
      <c r="AL146" s="33">
        <f>+X146</f>
        <v>-0.42482109017466535</v>
      </c>
      <c r="AM146" s="6"/>
      <c r="AN146" s="6"/>
    </row>
    <row r="147" spans="1:41" ht="15.5" x14ac:dyDescent="0.35">
      <c r="AB147" s="5"/>
      <c r="AM147" s="2">
        <f>+AM135+AM145</f>
        <v>16.447206307230495</v>
      </c>
      <c r="AN147" s="2">
        <f>+AN135+AN145</f>
        <v>8.2236031536152474</v>
      </c>
      <c r="AO147" s="2">
        <f>+AM147-AN147</f>
        <v>8.2236031536152474</v>
      </c>
    </row>
    <row r="148" spans="1:41" ht="15.5" x14ac:dyDescent="0.35">
      <c r="E148" s="4" t="s">
        <v>72</v>
      </c>
      <c r="F148" s="4"/>
      <c r="G148" s="4" t="s">
        <v>73</v>
      </c>
      <c r="H148" s="4"/>
      <c r="I148" s="4" t="s">
        <v>80</v>
      </c>
      <c r="J148" s="4"/>
      <c r="K148" s="4" t="s">
        <v>75</v>
      </c>
      <c r="L148" s="4"/>
      <c r="M148" s="4" t="s">
        <v>76</v>
      </c>
      <c r="N148" s="4"/>
      <c r="O148" s="4" t="s">
        <v>77</v>
      </c>
      <c r="P148" s="4"/>
      <c r="Q148" s="4" t="s">
        <v>78</v>
      </c>
      <c r="R148" s="4"/>
      <c r="S148" s="4" t="s">
        <v>79</v>
      </c>
      <c r="T148" s="4"/>
      <c r="U148" s="4" t="s">
        <v>81</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51</v>
      </c>
      <c r="AN148" s="4" t="s">
        <v>52</v>
      </c>
    </row>
    <row r="149" spans="1:41" ht="15.5" x14ac:dyDescent="0.35">
      <c r="A149" t="s">
        <v>25</v>
      </c>
      <c r="E149" s="6">
        <f>+E54</f>
        <v>114.84953938841333</v>
      </c>
      <c r="F149" s="6"/>
      <c r="G149" s="6">
        <f>+G54</f>
        <v>25.423219174053784</v>
      </c>
      <c r="H149" s="6"/>
      <c r="I149" s="6">
        <f>+I54</f>
        <v>8.7515185478356003E-2</v>
      </c>
      <c r="J149" s="6"/>
      <c r="K149" s="6">
        <f>+K54</f>
        <v>0.31717379119382832</v>
      </c>
      <c r="L149" s="6"/>
      <c r="M149" s="6">
        <f>+M54</f>
        <v>3.8439207022005331</v>
      </c>
      <c r="N149" s="6"/>
      <c r="O149" s="6">
        <f>+O54</f>
        <v>10.658993905689655</v>
      </c>
      <c r="P149" s="6"/>
      <c r="Q149" s="6">
        <f>+Q54</f>
        <v>65.037421438035523</v>
      </c>
      <c r="R149" s="6"/>
      <c r="S149" s="6">
        <f>+S54</f>
        <v>2.0258103127372182</v>
      </c>
      <c r="T149" s="6"/>
      <c r="U149" s="6">
        <f>+U54</f>
        <v>1.6353971855447904</v>
      </c>
      <c r="V149" s="6"/>
      <c r="W149" s="6">
        <f>+W54</f>
        <v>31.727152129730392</v>
      </c>
      <c r="X149" s="6">
        <f>+X54</f>
        <v>255.60614321307742</v>
      </c>
      <c r="AA149" t="s">
        <v>25</v>
      </c>
      <c r="AB149" s="12">
        <f>+E149</f>
        <v>114.84953938841333</v>
      </c>
      <c r="AC149" s="12">
        <f>+G149</f>
        <v>25.423219174053784</v>
      </c>
      <c r="AD149" s="12">
        <f>+I149</f>
        <v>8.7515185478356003E-2</v>
      </c>
      <c r="AE149" s="12">
        <f>+K149</f>
        <v>0.31717379119382832</v>
      </c>
      <c r="AF149" s="12">
        <f>+M149</f>
        <v>3.8439207022005331</v>
      </c>
      <c r="AG149" s="12">
        <f>+O149</f>
        <v>10.658993905689655</v>
      </c>
      <c r="AH149" s="12">
        <f>+Q149</f>
        <v>65.037421438035523</v>
      </c>
      <c r="AI149" s="12">
        <f>+S149</f>
        <v>2.0258103127372182</v>
      </c>
      <c r="AJ149" s="12">
        <f>+U149</f>
        <v>1.6353971855447904</v>
      </c>
      <c r="AK149" s="12">
        <f>+W149</f>
        <v>31.727152129730392</v>
      </c>
      <c r="AL149" s="12">
        <f>+X149</f>
        <v>255.60614321307742</v>
      </c>
      <c r="AM149" s="2">
        <f>+AL149</f>
        <v>255.60614321307742</v>
      </c>
      <c r="AN149" s="3">
        <f>+AL149</f>
        <v>255.60614321307742</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81.08815424931845</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18.187696755151542</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7.4482719365626449E-2</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0.25120794319002338</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2.5094320239284649</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6.575411128642962</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47.19718349566277</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0.94571000007910155</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1.5988297044760094</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22.139868117944697</v>
      </c>
      <c r="X150" s="2">
        <f>0.001*($C73*X73+$C74*X74+$C75*X75+$C76*X76+$C79*X79+$C80*X80+$C81*X81+$C82*X82+$C83*X83+$C84*X84+$C88*X88+$C89*X89+$C92*X92+$C93*X93+$C94*X94+$C95*X95+$C96*X96+$C97*X97+$C101*X101+$C102*X102+$C106*X106+$C107*X107+$C108*X108+$C109*X109+$C110*X110+$C111*X111+$C112*X112+$C113*X113+$N$2*($C117*X117+$C118*X118+$C121*X121+$C122*X122+$C123*X123+$C124*X124+$C125*X125+$C126*X126))</f>
        <v>180.56797613775964</v>
      </c>
      <c r="AA150" t="s">
        <v>26</v>
      </c>
      <c r="AB150" s="12">
        <f t="shared" ref="AB150:AB152" si="196">+E150</f>
        <v>81.08815424931845</v>
      </c>
      <c r="AC150" s="12">
        <f t="shared" ref="AC150:AC152" si="197">+G150</f>
        <v>18.187696755151542</v>
      </c>
      <c r="AD150" s="12">
        <f t="shared" ref="AD150:AD152" si="198">+I150</f>
        <v>7.4482719365626449E-2</v>
      </c>
      <c r="AE150" s="12">
        <f t="shared" ref="AE150:AE152" si="199">+K150</f>
        <v>0.25120794319002338</v>
      </c>
      <c r="AF150" s="12">
        <f t="shared" ref="AF150:AF152" si="200">+M150</f>
        <v>2.5094320239284649</v>
      </c>
      <c r="AG150" s="12">
        <f t="shared" ref="AG150:AG152" si="201">+O150</f>
        <v>6.575411128642962</v>
      </c>
      <c r="AH150" s="12">
        <f t="shared" ref="AH150:AH152" si="202">+Q150</f>
        <v>47.19718349566277</v>
      </c>
      <c r="AI150" s="12">
        <f t="shared" ref="AI150:AI152" si="203">+S150</f>
        <v>0.94571000007910155</v>
      </c>
      <c r="AJ150" s="12">
        <f t="shared" ref="AJ150:AJ152" si="204">+U150</f>
        <v>1.5988297044760094</v>
      </c>
      <c r="AK150" s="12">
        <f t="shared" ref="AK150:AK152" si="205">+W150</f>
        <v>22.139868117944697</v>
      </c>
      <c r="AL150" s="12">
        <f t="shared" ref="AL150:AL152" si="206">+X150</f>
        <v>180.56797613775964</v>
      </c>
      <c r="AM150" s="2">
        <f>+AL150+AO147</f>
        <v>188.79157929137489</v>
      </c>
      <c r="AN150" s="2">
        <f>+AL150+AM147</f>
        <v>197.01518244499013</v>
      </c>
    </row>
    <row r="151" spans="1:41" ht="15.5" x14ac:dyDescent="0.35">
      <c r="A151" t="s">
        <v>35</v>
      </c>
      <c r="E151" s="2">
        <f>+E150-E149</f>
        <v>-33.761385139094884</v>
      </c>
      <c r="F151" s="2"/>
      <c r="G151" s="2">
        <f t="shared" ref="G151:W151" si="207">+G150-G149</f>
        <v>-7.2355224189022422</v>
      </c>
      <c r="H151" s="2"/>
      <c r="I151" s="2">
        <f t="shared" ref="I151" si="208">+I150-I149</f>
        <v>-1.3032466112729554E-2</v>
      </c>
      <c r="J151" s="2"/>
      <c r="K151" s="2">
        <f t="shared" ref="K151" si="209">+K150-K149</f>
        <v>-6.596584800380495E-2</v>
      </c>
      <c r="L151" s="2"/>
      <c r="M151" s="2">
        <f t="shared" si="207"/>
        <v>-1.3344886782720682</v>
      </c>
      <c r="N151" s="2"/>
      <c r="O151" s="2">
        <f t="shared" si="207"/>
        <v>-4.0835827770466935</v>
      </c>
      <c r="P151" s="2"/>
      <c r="Q151" s="2">
        <f t="shared" si="207"/>
        <v>-17.840237942372752</v>
      </c>
      <c r="R151" s="2"/>
      <c r="S151" s="2">
        <f t="shared" si="207"/>
        <v>-1.0801003126581166</v>
      </c>
      <c r="T151" s="2"/>
      <c r="U151" s="2">
        <f t="shared" si="207"/>
        <v>-3.6567481068781049E-2</v>
      </c>
      <c r="V151" s="2"/>
      <c r="W151" s="2">
        <f t="shared" si="207"/>
        <v>-9.5872840117856946</v>
      </c>
      <c r="X151" s="3">
        <f>SUM(E151:W151)</f>
        <v>-75.038167075317773</v>
      </c>
      <c r="AA151" t="s">
        <v>27</v>
      </c>
      <c r="AB151" s="12">
        <f t="shared" si="196"/>
        <v>-33.761385139094884</v>
      </c>
      <c r="AC151" s="12">
        <f t="shared" si="197"/>
        <v>-7.2355224189022422</v>
      </c>
      <c r="AD151" s="12">
        <f t="shared" si="198"/>
        <v>-1.3032466112729554E-2</v>
      </c>
      <c r="AE151" s="12">
        <f t="shared" si="199"/>
        <v>-6.596584800380495E-2</v>
      </c>
      <c r="AF151" s="12">
        <f t="shared" si="200"/>
        <v>-1.3344886782720682</v>
      </c>
      <c r="AG151" s="12">
        <f t="shared" si="201"/>
        <v>-4.0835827770466935</v>
      </c>
      <c r="AH151" s="12">
        <f t="shared" si="202"/>
        <v>-17.840237942372752</v>
      </c>
      <c r="AI151" s="12">
        <f t="shared" si="203"/>
        <v>-1.0801003126581166</v>
      </c>
      <c r="AJ151" s="12">
        <f t="shared" si="204"/>
        <v>-3.6567481068781049E-2</v>
      </c>
      <c r="AK151" s="12">
        <f t="shared" si="205"/>
        <v>-9.5872840117856946</v>
      </c>
      <c r="AL151" s="12">
        <f t="shared" si="206"/>
        <v>-75.038167075317773</v>
      </c>
      <c r="AM151" s="2">
        <f>+AM150-AM149</f>
        <v>-66.814563921702529</v>
      </c>
      <c r="AN151" s="2">
        <f>+AN150-AN149</f>
        <v>-58.590960768087285</v>
      </c>
    </row>
    <row r="152" spans="1:41" ht="15.5" x14ac:dyDescent="0.35">
      <c r="A152" t="s">
        <v>28</v>
      </c>
      <c r="E152" s="2">
        <f>100*E151/E149</f>
        <v>-29.396186801338551</v>
      </c>
      <c r="F152" s="2"/>
      <c r="G152" s="2">
        <f>100*G151/G149</f>
        <v>-28.460292024255569</v>
      </c>
      <c r="H152" s="2"/>
      <c r="I152" s="2">
        <f>100*I151/I149</f>
        <v>-14.891662562896249</v>
      </c>
      <c r="J152" s="2"/>
      <c r="K152" s="2">
        <f>100*K151/K149</f>
        <v>-20.7980135292744</v>
      </c>
      <c r="L152" s="2"/>
      <c r="M152" s="2">
        <f>100*M151/M149</f>
        <v>-34.716862850685551</v>
      </c>
      <c r="N152" s="2"/>
      <c r="O152" s="2">
        <f>100*O151/O149</f>
        <v>-38.311146560154441</v>
      </c>
      <c r="P152" s="2"/>
      <c r="Q152" s="2">
        <f>100*Q151/Q149</f>
        <v>-27.430727645575647</v>
      </c>
      <c r="R152" s="2"/>
      <c r="S152" s="2">
        <f>100*S151/S149</f>
        <v>-53.316952029862819</v>
      </c>
      <c r="T152" s="2"/>
      <c r="U152" s="2">
        <f>100*U151/U149</f>
        <v>-2.2359999999999718</v>
      </c>
      <c r="V152" s="2"/>
      <c r="W152" s="2">
        <f>100*W151/W149</f>
        <v>-30.217915470584547</v>
      </c>
      <c r="X152" s="2">
        <f t="shared" ref="X152" si="210">100*X151/X149</f>
        <v>-29.356949771259895</v>
      </c>
      <c r="AA152" t="s">
        <v>28</v>
      </c>
      <c r="AB152" s="6">
        <f t="shared" si="196"/>
        <v>-29.396186801338551</v>
      </c>
      <c r="AC152" s="6">
        <f t="shared" si="197"/>
        <v>-28.460292024255569</v>
      </c>
      <c r="AD152" s="6">
        <f t="shared" si="198"/>
        <v>-14.891662562896249</v>
      </c>
      <c r="AE152" s="6">
        <f t="shared" si="199"/>
        <v>-20.7980135292744</v>
      </c>
      <c r="AF152" s="6">
        <f t="shared" si="200"/>
        <v>-34.716862850685551</v>
      </c>
      <c r="AG152" s="6">
        <f t="shared" si="201"/>
        <v>-38.311146560154441</v>
      </c>
      <c r="AH152" s="6">
        <f t="shared" si="202"/>
        <v>-27.430727645575647</v>
      </c>
      <c r="AI152" s="6">
        <f t="shared" si="203"/>
        <v>-53.316952029862819</v>
      </c>
      <c r="AJ152" s="6">
        <f t="shared" si="204"/>
        <v>-2.2359999999999718</v>
      </c>
      <c r="AK152" s="6">
        <f t="shared" si="205"/>
        <v>-30.217915470584547</v>
      </c>
      <c r="AL152" s="6">
        <f t="shared" si="206"/>
        <v>-29.356949771259895</v>
      </c>
      <c r="AM152" s="2">
        <f>100*AM151/AM149</f>
        <v>-26.139654971439722</v>
      </c>
      <c r="AN152" s="2">
        <f>100*AN151/AN149</f>
        <v>-22.922360171619552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CA4F2-5F56-4E8F-A5B0-D311B3E1815F}">
  <dimension ref="A2:AZ150"/>
  <sheetViews>
    <sheetView topLeftCell="A2" zoomScale="50" zoomScaleNormal="50" workbookViewId="0">
      <selection activeCell="O3" sqref="O3"/>
    </sheetView>
  </sheetViews>
  <sheetFormatPr defaultRowHeight="14.5" x14ac:dyDescent="0.35"/>
  <cols>
    <col min="1" max="1" width="48" customWidth="1"/>
    <col min="24" max="24" width="10.7265625" customWidth="1"/>
    <col min="27" max="27" width="37.453125" customWidth="1"/>
  </cols>
  <sheetData>
    <row r="2" spans="1:25" x14ac:dyDescent="0.35">
      <c r="N2">
        <f>+Koko_maa!N1</f>
        <v>0</v>
      </c>
      <c r="O2" t="s">
        <v>186</v>
      </c>
    </row>
    <row r="3" spans="1:25" x14ac:dyDescent="0.35">
      <c r="A3" s="8" t="s">
        <v>64</v>
      </c>
      <c r="O3" t="s">
        <v>304</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72</v>
      </c>
    </row>
    <row r="7" spans="1:25" ht="15.5" x14ac:dyDescent="0.35">
      <c r="A7" s="4" t="s">
        <v>73</v>
      </c>
    </row>
    <row r="8" spans="1:25" ht="15.5" x14ac:dyDescent="0.35">
      <c r="A8" s="4" t="s">
        <v>74</v>
      </c>
    </row>
    <row r="9" spans="1:25" ht="15.5" x14ac:dyDescent="0.35">
      <c r="A9" s="4" t="s">
        <v>75</v>
      </c>
    </row>
    <row r="10" spans="1:25" ht="15.5" x14ac:dyDescent="0.35">
      <c r="A10" s="4" t="s">
        <v>76</v>
      </c>
    </row>
    <row r="11" spans="1:25" ht="15.5" x14ac:dyDescent="0.35">
      <c r="A11" s="4" t="s">
        <v>77</v>
      </c>
    </row>
    <row r="12" spans="1:25" ht="15.5" x14ac:dyDescent="0.35">
      <c r="A12" s="4" t="s">
        <v>78</v>
      </c>
      <c r="F12" s="9"/>
    </row>
    <row r="13" spans="1:25" ht="15.5" x14ac:dyDescent="0.35">
      <c r="A13" s="4" t="s">
        <v>79</v>
      </c>
    </row>
    <row r="14" spans="1:25" ht="15.5" x14ac:dyDescent="0.35">
      <c r="A14" s="22"/>
      <c r="B14" s="24"/>
      <c r="C14" s="24"/>
      <c r="D14" s="24"/>
      <c r="E14" s="22" t="s">
        <v>72</v>
      </c>
      <c r="F14" s="22" t="s">
        <v>73</v>
      </c>
      <c r="G14" s="22" t="s">
        <v>80</v>
      </c>
      <c r="H14" s="22" t="s">
        <v>75</v>
      </c>
      <c r="I14" s="22" t="s">
        <v>76</v>
      </c>
      <c r="J14" s="22" t="s">
        <v>77</v>
      </c>
      <c r="K14" s="22" t="s">
        <v>78</v>
      </c>
      <c r="L14" s="22" t="s">
        <v>79</v>
      </c>
      <c r="M14" s="22" t="s">
        <v>81</v>
      </c>
      <c r="N14" s="22" t="s">
        <v>9</v>
      </c>
      <c r="O14" s="24"/>
    </row>
    <row r="15" spans="1:25" ht="15.5" x14ac:dyDescent="0.35">
      <c r="A15" s="22" t="s">
        <v>82</v>
      </c>
      <c r="B15" s="24"/>
      <c r="C15" s="24"/>
      <c r="D15" s="24"/>
      <c r="E15" s="53">
        <v>13465.80000000001</v>
      </c>
      <c r="F15" s="53">
        <v>6050.6000000000013</v>
      </c>
      <c r="G15" s="53">
        <v>0</v>
      </c>
      <c r="H15" s="53">
        <v>0</v>
      </c>
      <c r="I15" s="53">
        <v>1735.9</v>
      </c>
      <c r="J15" s="53">
        <v>0</v>
      </c>
      <c r="K15" s="53">
        <v>306.2</v>
      </c>
      <c r="L15" s="53">
        <v>50.8</v>
      </c>
      <c r="M15" s="53">
        <v>0.2</v>
      </c>
      <c r="N15" s="54">
        <v>0</v>
      </c>
      <c r="O15" s="24"/>
    </row>
    <row r="16" spans="1:25" ht="15.5" x14ac:dyDescent="0.35">
      <c r="A16" s="55" t="s">
        <v>65</v>
      </c>
      <c r="B16" s="26"/>
      <c r="C16" s="26"/>
      <c r="D16" s="26"/>
      <c r="E16" s="26">
        <v>6724.7856355301892</v>
      </c>
      <c r="F16" s="26">
        <v>3128.5741984368497</v>
      </c>
      <c r="G16" s="26">
        <v>0</v>
      </c>
      <c r="H16" s="26">
        <v>0.38958085678267601</v>
      </c>
      <c r="I16" s="26">
        <v>1360.9583128503994</v>
      </c>
      <c r="J16" s="26">
        <v>83.363282165377512</v>
      </c>
      <c r="K16" s="26">
        <v>8806.0539652704574</v>
      </c>
      <c r="L16" s="26">
        <v>365.32874193750177</v>
      </c>
      <c r="M16" s="26">
        <v>68.226320082361028</v>
      </c>
      <c r="N16" s="26">
        <v>1693.4197761962546</v>
      </c>
      <c r="O16" s="26">
        <v>22231.099813326171</v>
      </c>
    </row>
    <row r="17" spans="1:19" ht="15.5" x14ac:dyDescent="0.35">
      <c r="A17" s="56" t="s">
        <v>192</v>
      </c>
      <c r="B17" s="26"/>
      <c r="C17" s="26"/>
      <c r="D17" s="26"/>
      <c r="E17" s="26">
        <v>1736.8690356574848</v>
      </c>
      <c r="F17" s="26">
        <v>705.64693671187308</v>
      </c>
      <c r="G17" s="26">
        <v>0</v>
      </c>
      <c r="H17" s="26">
        <v>0.24441342797434254</v>
      </c>
      <c r="I17" s="26">
        <v>290.28938563548007</v>
      </c>
      <c r="J17" s="26">
        <v>37.108653021227063</v>
      </c>
      <c r="K17" s="26">
        <v>1310.4686106144018</v>
      </c>
      <c r="L17" s="26">
        <v>60.49204467167587</v>
      </c>
      <c r="M17" s="26">
        <v>8.0283568724628687</v>
      </c>
      <c r="N17" s="26">
        <v>226.53361143931986</v>
      </c>
      <c r="O17" s="26">
        <v>4375.6810480518989</v>
      </c>
    </row>
    <row r="18" spans="1:19" ht="15.5" x14ac:dyDescent="0.35">
      <c r="A18" s="56" t="s">
        <v>84</v>
      </c>
      <c r="B18" s="26"/>
      <c r="C18" s="26"/>
      <c r="D18" s="26"/>
      <c r="E18" s="26">
        <v>1989.3168805544383</v>
      </c>
      <c r="F18" s="53">
        <v>828.34366116899196</v>
      </c>
      <c r="G18" s="26">
        <v>0</v>
      </c>
      <c r="H18" s="26">
        <v>2.1296209414636884</v>
      </c>
      <c r="I18" s="26">
        <v>301.01525772852938</v>
      </c>
      <c r="J18" s="26">
        <v>17.285855721572212</v>
      </c>
      <c r="K18" s="26">
        <v>1515.0145266957531</v>
      </c>
      <c r="L18" s="26">
        <v>56.857911359332512</v>
      </c>
      <c r="M18" s="26">
        <v>12.163764943516698</v>
      </c>
      <c r="N18" s="26">
        <v>328.67579851358408</v>
      </c>
      <c r="O18" s="26">
        <v>5050.8032776271821</v>
      </c>
    </row>
    <row r="19" spans="1:19" ht="15.5" x14ac:dyDescent="0.35">
      <c r="A19" s="56" t="s">
        <v>85</v>
      </c>
      <c r="B19" s="26"/>
      <c r="C19" s="26"/>
      <c r="D19" s="26"/>
      <c r="E19" s="26">
        <v>7636.5377301064818</v>
      </c>
      <c r="F19" s="53">
        <v>3475.6383572065979</v>
      </c>
      <c r="G19" s="26">
        <v>0</v>
      </c>
      <c r="H19" s="26">
        <v>14.507862521027668</v>
      </c>
      <c r="I19" s="26">
        <v>947.08263605274135</v>
      </c>
      <c r="J19" s="26">
        <v>115.98933685034594</v>
      </c>
      <c r="K19" s="26">
        <v>6642.0099932275843</v>
      </c>
      <c r="L19" s="26">
        <v>174.66506722571839</v>
      </c>
      <c r="M19" s="26">
        <v>50.809679409325597</v>
      </c>
      <c r="N19" s="26">
        <v>1293.5023176888485</v>
      </c>
      <c r="O19" s="26">
        <v>20350.742980288676</v>
      </c>
    </row>
    <row r="20" spans="1:19" ht="15.5" x14ac:dyDescent="0.35">
      <c r="A20" s="55" t="s">
        <v>66</v>
      </c>
      <c r="B20" s="26"/>
      <c r="C20" s="26"/>
      <c r="D20" s="26"/>
      <c r="E20" s="26">
        <f>E17*$N$2+E18+E19</f>
        <v>9625.854610660921</v>
      </c>
      <c r="F20" s="26">
        <f t="shared" ref="F20:O20" si="0">F17*$N$2+F18+F19</f>
        <v>4303.9820183755901</v>
      </c>
      <c r="G20" s="26">
        <f t="shared" si="0"/>
        <v>0</v>
      </c>
      <c r="H20" s="26">
        <f t="shared" si="0"/>
        <v>16.637483462491357</v>
      </c>
      <c r="I20" s="26">
        <f t="shared" si="0"/>
        <v>1248.0978937812706</v>
      </c>
      <c r="J20" s="26">
        <f t="shared" si="0"/>
        <v>133.27519257191815</v>
      </c>
      <c r="K20" s="26">
        <f t="shared" si="0"/>
        <v>8157.0245199233377</v>
      </c>
      <c r="L20" s="26">
        <f t="shared" si="0"/>
        <v>231.52297858505091</v>
      </c>
      <c r="M20" s="26">
        <f t="shared" si="0"/>
        <v>62.973444352842293</v>
      </c>
      <c r="N20" s="26">
        <f t="shared" si="0"/>
        <v>1622.1781162024326</v>
      </c>
      <c r="O20" s="26">
        <f t="shared" si="0"/>
        <v>25401.546257915859</v>
      </c>
      <c r="P20" s="3">
        <f t="shared" ref="P20" si="1">SUM(E20:N20)</f>
        <v>25401.546257915856</v>
      </c>
    </row>
    <row r="21" spans="1:19" ht="15.5" x14ac:dyDescent="0.35">
      <c r="A21" s="55" t="s">
        <v>67</v>
      </c>
      <c r="B21" s="26"/>
      <c r="C21" s="26"/>
      <c r="D21" s="26"/>
      <c r="E21" s="26">
        <v>706.60084787268158</v>
      </c>
      <c r="F21" s="26">
        <v>258.83073988575097</v>
      </c>
      <c r="G21" s="26">
        <v>0</v>
      </c>
      <c r="H21" s="26">
        <v>7.875480569964652</v>
      </c>
      <c r="I21" s="26">
        <v>107.08483518780669</v>
      </c>
      <c r="J21" s="26">
        <v>11.502841005098517</v>
      </c>
      <c r="K21" s="26">
        <v>198.45292274179366</v>
      </c>
      <c r="L21" s="26">
        <v>4.3849497229012346</v>
      </c>
      <c r="M21" s="26">
        <v>0</v>
      </c>
      <c r="N21" s="26">
        <v>0</v>
      </c>
      <c r="O21" s="26">
        <v>1294.7326169859973</v>
      </c>
    </row>
    <row r="22" spans="1:19" ht="15.5" x14ac:dyDescent="0.35">
      <c r="A22" s="55" t="s">
        <v>68</v>
      </c>
      <c r="B22" s="26"/>
      <c r="C22" s="26"/>
      <c r="D22" s="26"/>
      <c r="E22" s="26">
        <v>8496.0156564139397</v>
      </c>
      <c r="F22" s="26">
        <v>3788.168308970176</v>
      </c>
      <c r="G22" s="26">
        <v>0</v>
      </c>
      <c r="H22" s="26">
        <v>8.7620097981089629</v>
      </c>
      <c r="I22" s="26">
        <v>964.50412325846946</v>
      </c>
      <c r="J22" s="26">
        <v>81.888871210208904</v>
      </c>
      <c r="K22" s="26">
        <v>6637.6425067022283</v>
      </c>
      <c r="L22" s="26">
        <v>171.68824275823147</v>
      </c>
      <c r="M22" s="26">
        <v>9.4093242211644181</v>
      </c>
      <c r="N22" s="26">
        <v>0</v>
      </c>
      <c r="O22" s="26">
        <v>20158.079043332527</v>
      </c>
    </row>
    <row r="23" spans="1:19" ht="15.5" x14ac:dyDescent="0.35">
      <c r="A23" s="55" t="s">
        <v>86</v>
      </c>
      <c r="B23" s="26"/>
      <c r="C23" s="26"/>
      <c r="D23" s="26"/>
      <c r="E23" s="26">
        <v>140.91927959908776</v>
      </c>
      <c r="F23" s="26">
        <v>123.31758456514207</v>
      </c>
      <c r="G23" s="26">
        <v>0</v>
      </c>
      <c r="H23" s="26">
        <v>0</v>
      </c>
      <c r="I23" s="26">
        <v>12.482536328704946</v>
      </c>
      <c r="J23" s="26">
        <v>10.789335461217201</v>
      </c>
      <c r="K23" s="26">
        <v>335.04162733935095</v>
      </c>
      <c r="L23" s="26">
        <v>7.5938625752878739</v>
      </c>
      <c r="M23" s="26">
        <v>0</v>
      </c>
      <c r="N23" s="26">
        <v>0</v>
      </c>
      <c r="O23" s="26">
        <v>630.14422586879084</v>
      </c>
    </row>
    <row r="24" spans="1:19" ht="15.5" x14ac:dyDescent="0.35">
      <c r="A24" s="57" t="s">
        <v>87</v>
      </c>
      <c r="B24" s="27"/>
      <c r="C24" s="27"/>
      <c r="D24" s="27"/>
      <c r="E24" s="27">
        <f>E26/E19*100</f>
        <v>32.936807244247227</v>
      </c>
      <c r="F24" s="27">
        <f t="shared" ref="F24:O24" si="2">F26/F19*100</f>
        <v>34.710288562600276</v>
      </c>
      <c r="G24" s="27">
        <v>0</v>
      </c>
      <c r="H24" s="27">
        <f t="shared" si="2"/>
        <v>27.292560133170348</v>
      </c>
      <c r="I24" s="27">
        <f t="shared" si="2"/>
        <v>31.974344265162408</v>
      </c>
      <c r="J24" s="27">
        <f t="shared" si="2"/>
        <v>69.850400346258979</v>
      </c>
      <c r="K24" s="27">
        <f t="shared" si="2"/>
        <v>37.363703692631347</v>
      </c>
      <c r="L24" s="27">
        <f t="shared" si="2"/>
        <v>63.384152919651918</v>
      </c>
      <c r="M24" s="27">
        <f t="shared" si="2"/>
        <v>0</v>
      </c>
      <c r="N24" s="27">
        <f t="shared" si="2"/>
        <v>49.64719792928495</v>
      </c>
      <c r="O24" s="27">
        <f t="shared" si="2"/>
        <v>36.087313522975826</v>
      </c>
    </row>
    <row r="25" spans="1:19" ht="15.5" x14ac:dyDescent="0.35">
      <c r="A25" s="22" t="s">
        <v>88</v>
      </c>
      <c r="B25" s="24"/>
      <c r="C25" s="24"/>
      <c r="D25" s="24"/>
      <c r="E25" s="53">
        <v>3425.5126386633369</v>
      </c>
      <c r="F25" s="53">
        <v>1601.4841091174806</v>
      </c>
      <c r="G25" s="53">
        <v>0</v>
      </c>
      <c r="H25" s="53">
        <v>3.8765236743533973</v>
      </c>
      <c r="I25" s="53">
        <v>453.40783081058856</v>
      </c>
      <c r="J25" s="53">
        <v>88.373816250176063</v>
      </c>
      <c r="K25" s="53">
        <v>3507.330375398059</v>
      </c>
      <c r="L25" s="53">
        <v>157.30127228769004</v>
      </c>
      <c r="M25" s="26">
        <v>0</v>
      </c>
      <c r="N25" s="26">
        <v>826.95140634456357</v>
      </c>
      <c r="O25" s="26">
        <v>10064.237972546249</v>
      </c>
    </row>
    <row r="26" spans="1:19" ht="15.5" x14ac:dyDescent="0.35">
      <c r="A26" s="22" t="s">
        <v>89</v>
      </c>
      <c r="B26" s="24"/>
      <c r="C26" s="24"/>
      <c r="D26" s="24"/>
      <c r="E26" s="53">
        <v>2515.2317122993845</v>
      </c>
      <c r="F26" s="53">
        <v>1206.4041031788299</v>
      </c>
      <c r="G26" s="53">
        <v>0</v>
      </c>
      <c r="H26" s="53">
        <v>3.9595671025891601</v>
      </c>
      <c r="I26" s="53">
        <v>302.82346252707868</v>
      </c>
      <c r="J26" s="53">
        <v>81.019016148937524</v>
      </c>
      <c r="K26" s="53">
        <v>2481.7009331045178</v>
      </c>
      <c r="L26" s="53">
        <v>110.70997330756217</v>
      </c>
      <c r="M26" s="53">
        <v>0</v>
      </c>
      <c r="N26" s="53">
        <v>642.1876558828709</v>
      </c>
      <c r="O26" s="26">
        <v>7344.03642355177</v>
      </c>
    </row>
    <row r="27" spans="1:19" ht="15.5" x14ac:dyDescent="0.35">
      <c r="A27" s="22" t="s">
        <v>90</v>
      </c>
      <c r="B27" s="24"/>
      <c r="C27" s="24"/>
      <c r="D27" s="24"/>
      <c r="E27" s="26">
        <v>5121.3060178070973</v>
      </c>
      <c r="F27" s="26">
        <v>2269.2342540277677</v>
      </c>
      <c r="G27" s="26">
        <v>0</v>
      </c>
      <c r="H27" s="26">
        <v>10.548295418438508</v>
      </c>
      <c r="I27" s="26">
        <v>644.25917352566262</v>
      </c>
      <c r="J27" s="26">
        <v>34.970320701408411</v>
      </c>
      <c r="K27" s="26">
        <v>4160.309060123067</v>
      </c>
      <c r="L27" s="26">
        <v>63.955093918156223</v>
      </c>
      <c r="M27" s="26">
        <v>50.809679409325597</v>
      </c>
      <c r="N27" s="26"/>
      <c r="O27" s="26">
        <f t="shared" ref="O27:O29" si="3">SUM(E27:N27)</f>
        <v>12355.391894930921</v>
      </c>
    </row>
    <row r="28" spans="1:19" ht="15.5" x14ac:dyDescent="0.35">
      <c r="A28" s="55" t="s">
        <v>91</v>
      </c>
      <c r="B28" s="26"/>
      <c r="C28" s="26"/>
      <c r="D28" s="26"/>
      <c r="E28" s="58">
        <v>1092.0999999999999</v>
      </c>
      <c r="F28" s="26">
        <v>657.2</v>
      </c>
      <c r="G28" s="26">
        <v>0</v>
      </c>
      <c r="H28" s="26">
        <v>0</v>
      </c>
      <c r="I28" s="26">
        <v>137.69999999999999</v>
      </c>
      <c r="J28" s="26">
        <v>12.2</v>
      </c>
      <c r="K28" s="26">
        <v>952.7</v>
      </c>
      <c r="L28" s="26">
        <v>29.8</v>
      </c>
      <c r="M28" s="26">
        <v>0</v>
      </c>
      <c r="N28" s="26">
        <v>87.2</v>
      </c>
      <c r="O28" s="26">
        <f t="shared" si="3"/>
        <v>2968.9</v>
      </c>
    </row>
    <row r="29" spans="1:19" ht="15.5" x14ac:dyDescent="0.35">
      <c r="A29" s="22" t="s">
        <v>92</v>
      </c>
      <c r="B29" s="24"/>
      <c r="C29" s="24"/>
      <c r="D29" s="24"/>
      <c r="E29" s="59">
        <v>5603.5240989032272</v>
      </c>
      <c r="F29" s="59">
        <v>2165.8466341342382</v>
      </c>
      <c r="G29" s="59">
        <v>0</v>
      </c>
      <c r="H29" s="59">
        <v>0</v>
      </c>
      <c r="I29" s="59">
        <v>552.78883603705242</v>
      </c>
      <c r="J29" s="59">
        <v>30.573632124022001</v>
      </c>
      <c r="K29" s="59">
        <v>3439.4488239219731</v>
      </c>
      <c r="L29" s="59">
        <v>95.089079943934863</v>
      </c>
      <c r="M29" s="59">
        <v>0</v>
      </c>
      <c r="N29" s="59">
        <v>439.36624764849466</v>
      </c>
      <c r="O29" s="26">
        <f t="shared" si="3"/>
        <v>12326.637352712944</v>
      </c>
    </row>
    <row r="30" spans="1:19" ht="15.5" x14ac:dyDescent="0.35">
      <c r="A30" s="4"/>
      <c r="E30" s="9"/>
      <c r="F30" s="9"/>
      <c r="G30" s="9"/>
      <c r="H30" s="9"/>
      <c r="I30" s="9"/>
      <c r="J30" s="9"/>
      <c r="K30" s="9"/>
      <c r="L30" s="9"/>
      <c r="M30" s="9"/>
      <c r="N30" s="9"/>
    </row>
    <row r="31" spans="1:19" ht="15.5" x14ac:dyDescent="0.35">
      <c r="A31" s="4" t="s">
        <v>193</v>
      </c>
      <c r="E31" s="4"/>
      <c r="F31" s="4"/>
    </row>
    <row r="32" spans="1:19" ht="15.5" x14ac:dyDescent="0.35">
      <c r="A32" s="4" t="s">
        <v>194</v>
      </c>
      <c r="E32" t="s">
        <v>95</v>
      </c>
      <c r="G32" t="s">
        <v>95</v>
      </c>
      <c r="I32" t="s">
        <v>95</v>
      </c>
      <c r="K32" t="s">
        <v>95</v>
      </c>
      <c r="M32" t="s">
        <v>95</v>
      </c>
      <c r="O32" t="s">
        <v>95</v>
      </c>
      <c r="Q32" t="s">
        <v>95</v>
      </c>
      <c r="S32" t="s">
        <v>95</v>
      </c>
    </row>
    <row r="33" spans="1:39" ht="23.5" x14ac:dyDescent="0.55000000000000004">
      <c r="A33" s="14" t="s">
        <v>64</v>
      </c>
      <c r="E33" s="4" t="s">
        <v>72</v>
      </c>
      <c r="F33" s="4"/>
      <c r="G33" s="4" t="s">
        <v>73</v>
      </c>
      <c r="H33" s="4"/>
      <c r="I33" s="4" t="s">
        <v>80</v>
      </c>
      <c r="J33" s="4"/>
      <c r="K33" s="4" t="s">
        <v>75</v>
      </c>
      <c r="L33" s="4"/>
      <c r="M33" s="4" t="s">
        <v>76</v>
      </c>
      <c r="N33" s="4"/>
      <c r="O33" s="4" t="s">
        <v>77</v>
      </c>
      <c r="P33" s="4"/>
      <c r="Q33" s="4" t="s">
        <v>78</v>
      </c>
      <c r="R33" s="4"/>
      <c r="S33" s="4" t="s">
        <v>79</v>
      </c>
      <c r="T33" s="4"/>
      <c r="U33" s="4" t="s">
        <v>81</v>
      </c>
      <c r="V33" s="4"/>
      <c r="W33" s="4" t="s">
        <v>9</v>
      </c>
      <c r="X33" s="4" t="s">
        <v>10</v>
      </c>
      <c r="AB33" s="4" t="s">
        <v>0</v>
      </c>
      <c r="AC33" s="4" t="s">
        <v>1</v>
      </c>
      <c r="AD33" s="4" t="s">
        <v>2</v>
      </c>
      <c r="AE33" s="4" t="s">
        <v>3</v>
      </c>
      <c r="AF33" s="4" t="s">
        <v>4</v>
      </c>
      <c r="AG33" s="4" t="s">
        <v>5</v>
      </c>
      <c r="AH33" s="4" t="s">
        <v>195</v>
      </c>
      <c r="AI33" s="4" t="s">
        <v>79</v>
      </c>
      <c r="AJ33" s="4" t="s">
        <v>81</v>
      </c>
      <c r="AK33" s="4" t="s">
        <v>9</v>
      </c>
      <c r="AL33" s="4" t="s">
        <v>10</v>
      </c>
    </row>
    <row r="34" spans="1:39" ht="23.5" x14ac:dyDescent="0.55000000000000004">
      <c r="A34" s="14" t="s">
        <v>96</v>
      </c>
      <c r="E34" s="9">
        <f>+E15</f>
        <v>13465.80000000001</v>
      </c>
      <c r="F34" s="9"/>
      <c r="G34" s="9">
        <f>+F15</f>
        <v>6050.6000000000013</v>
      </c>
      <c r="H34" s="9"/>
      <c r="I34" s="9">
        <v>0</v>
      </c>
      <c r="J34" s="9"/>
      <c r="K34" s="9">
        <v>0</v>
      </c>
      <c r="L34" s="9"/>
      <c r="M34" s="9">
        <f>+I15</f>
        <v>1735.9</v>
      </c>
      <c r="N34" s="9"/>
      <c r="O34" s="9">
        <f>+J15</f>
        <v>0</v>
      </c>
      <c r="P34" s="9"/>
      <c r="Q34" s="9">
        <f>+K15</f>
        <v>306.2</v>
      </c>
      <c r="R34" s="9"/>
      <c r="S34" s="9">
        <f>+L15</f>
        <v>50.8</v>
      </c>
      <c r="T34" s="9"/>
      <c r="U34" s="9">
        <f>+M15</f>
        <v>0.2</v>
      </c>
      <c r="V34" s="9"/>
      <c r="W34" s="9">
        <f>+N15</f>
        <v>0</v>
      </c>
      <c r="X34">
        <f>SUM(E34:U34)</f>
        <v>21609.500000000015</v>
      </c>
      <c r="Y34" t="s">
        <v>97</v>
      </c>
      <c r="AA34" t="s">
        <v>98</v>
      </c>
      <c r="AB34" s="3">
        <f>+E34</f>
        <v>13465.80000000001</v>
      </c>
      <c r="AC34" s="3">
        <f>+G34</f>
        <v>6050.6000000000013</v>
      </c>
      <c r="AD34" s="3"/>
      <c r="AE34" s="3"/>
      <c r="AF34" s="3">
        <f>+M34</f>
        <v>1735.9</v>
      </c>
      <c r="AG34" s="3">
        <f>+O34</f>
        <v>0</v>
      </c>
      <c r="AH34" s="3">
        <f>+Q34</f>
        <v>306.2</v>
      </c>
      <c r="AI34" s="3">
        <f>+S34</f>
        <v>50.8</v>
      </c>
      <c r="AJ34" s="3">
        <f>+U34</f>
        <v>0.2</v>
      </c>
      <c r="AK34" s="3">
        <f>+W34</f>
        <v>0</v>
      </c>
      <c r="AL34" s="2">
        <f>SUM(AB34:AK34)</f>
        <v>21609.500000000015</v>
      </c>
      <c r="AM34" t="s">
        <v>98</v>
      </c>
    </row>
    <row r="35" spans="1:39" ht="23.5" x14ac:dyDescent="0.55000000000000004">
      <c r="A35" s="14" t="s">
        <v>99</v>
      </c>
      <c r="E35" s="15">
        <f>+E34/E37</f>
        <v>0.82356408050362895</v>
      </c>
      <c r="F35" s="15"/>
      <c r="G35" s="15">
        <f>+G34/G37</f>
        <v>0.81406716928874967</v>
      </c>
      <c r="H35" s="15"/>
      <c r="I35" s="15">
        <f>+I34/I37</f>
        <v>0</v>
      </c>
      <c r="J35" s="15"/>
      <c r="K35" s="15">
        <f>+K34/K37</f>
        <v>0</v>
      </c>
      <c r="L35" s="15"/>
      <c r="M35" s="15">
        <f>+M34/M37</f>
        <v>0.66533637550149705</v>
      </c>
      <c r="N35" s="15"/>
      <c r="O35" s="15">
        <f>+O34/O37</f>
        <v>0</v>
      </c>
      <c r="P35" s="15"/>
      <c r="Q35" s="15">
        <f>+Q34/Q37</f>
        <v>1.8050968771220765E-2</v>
      </c>
      <c r="R35" s="15"/>
      <c r="S35" s="15">
        <f>+S34/S37</f>
        <v>8.511326725425844E-2</v>
      </c>
      <c r="T35" s="15"/>
      <c r="U35" s="15">
        <f>+U34/U37</f>
        <v>1.5243929808942272E-3</v>
      </c>
      <c r="V35" s="15"/>
      <c r="W35" s="15">
        <f>+W34/W37</f>
        <v>0</v>
      </c>
      <c r="X35" s="4"/>
      <c r="AA35" t="s">
        <v>100</v>
      </c>
      <c r="AB35" s="1">
        <f>+E35</f>
        <v>0.82356408050362895</v>
      </c>
      <c r="AC35" s="1">
        <f>+G35</f>
        <v>0.81406716928874967</v>
      </c>
      <c r="AD35" s="1"/>
      <c r="AE35" s="1"/>
      <c r="AF35" s="1">
        <f>+M35</f>
        <v>0.66533637550149705</v>
      </c>
      <c r="AG35" s="1">
        <f>+O35</f>
        <v>0</v>
      </c>
      <c r="AH35" s="1">
        <f>+Q35</f>
        <v>1.8050968771220765E-2</v>
      </c>
      <c r="AI35" s="1">
        <f>+S35</f>
        <v>8.511326725425844E-2</v>
      </c>
      <c r="AJ35" s="1">
        <f>+U35</f>
        <v>1.5243929808942272E-3</v>
      </c>
      <c r="AK35" s="1">
        <f>+W35</f>
        <v>0</v>
      </c>
      <c r="AL35" s="1">
        <f>+AL34/AL37</f>
        <v>0.45383217630454936</v>
      </c>
      <c r="AM35" t="s">
        <v>100</v>
      </c>
    </row>
    <row r="36" spans="1:39" ht="23.5" x14ac:dyDescent="0.55000000000000004">
      <c r="A36" s="14"/>
      <c r="E36" s="11"/>
      <c r="F36" s="4"/>
      <c r="G36" s="4"/>
      <c r="H36" s="4"/>
      <c r="I36" s="4"/>
      <c r="J36" s="4"/>
      <c r="K36" s="4"/>
      <c r="L36" s="4"/>
      <c r="M36" s="4"/>
      <c r="N36" s="4"/>
      <c r="O36" s="4"/>
      <c r="P36" s="4"/>
      <c r="Q36" s="4"/>
      <c r="R36" s="4"/>
      <c r="S36" s="4"/>
      <c r="T36" s="4"/>
      <c r="U36" s="4"/>
      <c r="V36" s="4"/>
      <c r="W36" s="4"/>
      <c r="X36" s="4"/>
    </row>
    <row r="37" spans="1:39" ht="23.5" x14ac:dyDescent="0.55000000000000004">
      <c r="A37" s="14" t="s">
        <v>101</v>
      </c>
      <c r="E37" s="11">
        <f>+E38+E43</f>
        <v>16350.640246191109</v>
      </c>
      <c r="F37" s="11"/>
      <c r="G37" s="11">
        <f>+G38+G43</f>
        <v>7432.5562168124397</v>
      </c>
      <c r="H37" s="11"/>
      <c r="I37" s="11">
        <f>+I38+I43</f>
        <v>1</v>
      </c>
      <c r="J37" s="11"/>
      <c r="K37" s="11">
        <f>+K38+K43</f>
        <v>17.637483462491357</v>
      </c>
      <c r="L37" s="11"/>
      <c r="M37" s="11">
        <f>+M38+M43</f>
        <v>2609.0562066316697</v>
      </c>
      <c r="N37" s="11"/>
      <c r="O37" s="11">
        <f>+O38+O43</f>
        <v>216.63847473729567</v>
      </c>
      <c r="P37" s="11"/>
      <c r="Q37" s="11">
        <f>+Q38+Q43</f>
        <v>16963.078485193793</v>
      </c>
      <c r="R37" s="11"/>
      <c r="S37" s="11">
        <f>+S38+S43</f>
        <v>596.85172052255268</v>
      </c>
      <c r="T37" s="11"/>
      <c r="U37" s="11">
        <f>+U38+U43</f>
        <v>131.19976443520332</v>
      </c>
      <c r="V37" s="11"/>
      <c r="W37" s="11">
        <f>+W38+W43</f>
        <v>3315.5978923986872</v>
      </c>
      <c r="X37" s="11">
        <f>+W37+U37+S37+Q37+O37+M37+K37+I37+G37+E37</f>
        <v>47634.256490385247</v>
      </c>
      <c r="AA37" t="s">
        <v>101</v>
      </c>
      <c r="AB37" s="3">
        <f t="shared" ref="AB37:AB52" si="4">+E37</f>
        <v>16350.640246191109</v>
      </c>
      <c r="AC37" s="3">
        <f t="shared" ref="AC37:AC52" si="5">+G37</f>
        <v>7432.5562168124397</v>
      </c>
      <c r="AD37" s="3"/>
      <c r="AE37" s="3"/>
      <c r="AF37" s="3">
        <f t="shared" ref="AF37:AF52" si="6">+M37</f>
        <v>2609.0562066316697</v>
      </c>
      <c r="AG37" s="3">
        <f t="shared" ref="AG37:AG52" si="7">+O37</f>
        <v>216.63847473729567</v>
      </c>
      <c r="AH37" s="3">
        <f t="shared" ref="AH37:AH52" si="8">+Q37</f>
        <v>16963.078485193793</v>
      </c>
      <c r="AI37" s="3">
        <f t="shared" ref="AI37:AI52" si="9">+S37</f>
        <v>596.85172052255268</v>
      </c>
      <c r="AJ37" s="3">
        <f t="shared" ref="AJ37:AJ52" si="10">+U37</f>
        <v>131.19976443520332</v>
      </c>
      <c r="AK37" s="3">
        <f t="shared" ref="AK37:AK52" si="11">+W37</f>
        <v>3315.5978923986872</v>
      </c>
      <c r="AL37" s="3">
        <f>SUM(AB37:AK37)</f>
        <v>47615.619006922745</v>
      </c>
      <c r="AM37" t="s">
        <v>101</v>
      </c>
    </row>
    <row r="38" spans="1:39" ht="15.5" x14ac:dyDescent="0.35">
      <c r="A38" s="4" t="s">
        <v>65</v>
      </c>
      <c r="E38" s="3">
        <f>+E16</f>
        <v>6724.7856355301892</v>
      </c>
      <c r="F38" s="3"/>
      <c r="G38" s="3">
        <f>+F16</f>
        <v>3128.5741984368497</v>
      </c>
      <c r="H38" s="3"/>
      <c r="I38" s="3">
        <v>1</v>
      </c>
      <c r="J38" s="3"/>
      <c r="K38" s="3">
        <v>1</v>
      </c>
      <c r="L38" s="3"/>
      <c r="M38" s="3">
        <f>+I16</f>
        <v>1360.9583128503994</v>
      </c>
      <c r="N38" s="3"/>
      <c r="O38" s="3">
        <f>+J16</f>
        <v>83.363282165377512</v>
      </c>
      <c r="P38" s="3"/>
      <c r="Q38" s="3">
        <f>+K16</f>
        <v>8806.0539652704574</v>
      </c>
      <c r="R38" s="3"/>
      <c r="S38" s="3">
        <f>+L16</f>
        <v>365.32874193750177</v>
      </c>
      <c r="T38" s="3"/>
      <c r="U38" s="3">
        <f>+M16</f>
        <v>68.226320082361028</v>
      </c>
      <c r="V38" s="3"/>
      <c r="W38" s="3">
        <f>+N16</f>
        <v>1693.4197761962546</v>
      </c>
      <c r="X38" s="11">
        <f>+W38+U38+S38+Q38+O38+M38+K38+I38+G38+E38</f>
        <v>22232.710232469391</v>
      </c>
      <c r="AA38" s="4" t="s">
        <v>65</v>
      </c>
      <c r="AB38" s="3">
        <f t="shared" si="4"/>
        <v>6724.7856355301892</v>
      </c>
      <c r="AC38" s="3">
        <f t="shared" si="5"/>
        <v>3128.5741984368497</v>
      </c>
      <c r="AD38" s="3"/>
      <c r="AE38" s="3"/>
      <c r="AF38" s="3">
        <f t="shared" si="6"/>
        <v>1360.9583128503994</v>
      </c>
      <c r="AG38" s="3">
        <f t="shared" si="7"/>
        <v>83.363282165377512</v>
      </c>
      <c r="AH38" s="3">
        <f t="shared" si="8"/>
        <v>8806.0539652704574</v>
      </c>
      <c r="AI38" s="3">
        <f t="shared" si="9"/>
        <v>365.32874193750177</v>
      </c>
      <c r="AJ38" s="3">
        <f t="shared" si="10"/>
        <v>68.226320082361028</v>
      </c>
      <c r="AK38" s="3">
        <f t="shared" si="11"/>
        <v>1693.4197761962546</v>
      </c>
      <c r="AL38" s="3">
        <f>SUM(AB38:AK38)</f>
        <v>22230.710232469388</v>
      </c>
      <c r="AM38" s="4" t="s">
        <v>65</v>
      </c>
    </row>
    <row r="39" spans="1:39" ht="15.5" x14ac:dyDescent="0.35">
      <c r="A39" s="4" t="s">
        <v>102</v>
      </c>
      <c r="E39" s="16">
        <f>+E38/E37</f>
        <v>0.41128576828034191</v>
      </c>
      <c r="G39" s="16">
        <f>+G38/G37</f>
        <v>0.42092842720247658</v>
      </c>
      <c r="I39" s="16">
        <f>+I38/I37</f>
        <v>1</v>
      </c>
      <c r="K39" s="16">
        <f>+K38/K37</f>
        <v>5.6697430907682707E-2</v>
      </c>
      <c r="M39" s="16">
        <f>+M38/M37</f>
        <v>0.52162859097904091</v>
      </c>
      <c r="O39" s="16">
        <f>+O38/O37</f>
        <v>0.38480367933935605</v>
      </c>
      <c r="Q39" s="16">
        <f>+Q38/Q37</f>
        <v>0.5191306503095422</v>
      </c>
      <c r="S39" s="16">
        <f>+S38/S37</f>
        <v>0.61209296945253167</v>
      </c>
      <c r="U39" s="16">
        <f>+U38/U37</f>
        <v>0.52001861722897003</v>
      </c>
      <c r="W39" s="16">
        <f>+W38/W37</f>
        <v>0.51074341073704232</v>
      </c>
      <c r="X39" s="16">
        <f>+X38/X37</f>
        <v>0.46673784520929723</v>
      </c>
      <c r="AA39" s="4" t="s">
        <v>102</v>
      </c>
      <c r="AB39" s="17">
        <f t="shared" si="4"/>
        <v>0.41128576828034191</v>
      </c>
      <c r="AC39" s="17">
        <f t="shared" si="5"/>
        <v>0.42092842720247658</v>
      </c>
      <c r="AD39" s="17"/>
      <c r="AE39" s="17"/>
      <c r="AF39" s="17">
        <f t="shared" si="6"/>
        <v>0.52162859097904091</v>
      </c>
      <c r="AG39" s="17">
        <f t="shared" si="7"/>
        <v>0.38480367933935605</v>
      </c>
      <c r="AH39" s="17">
        <f t="shared" si="8"/>
        <v>0.5191306503095422</v>
      </c>
      <c r="AI39" s="17">
        <f t="shared" si="9"/>
        <v>0.61209296945253167</v>
      </c>
      <c r="AJ39" s="17">
        <f t="shared" si="10"/>
        <v>0.52001861722897003</v>
      </c>
      <c r="AK39" s="17">
        <f t="shared" si="11"/>
        <v>0.51074341073704232</v>
      </c>
      <c r="AL39" s="17">
        <f>+AL43/AL37</f>
        <v>0.53312146946493955</v>
      </c>
      <c r="AM39" s="4" t="s">
        <v>102</v>
      </c>
    </row>
    <row r="40" spans="1:39" ht="15.5" x14ac:dyDescent="0.35">
      <c r="A40" s="5" t="s">
        <v>103</v>
      </c>
      <c r="E40" s="3">
        <f>+E17</f>
        <v>1736.8690356574848</v>
      </c>
      <c r="F40" s="3"/>
      <c r="G40" s="3">
        <f>+F17</f>
        <v>705.64693671187308</v>
      </c>
      <c r="H40" s="3"/>
      <c r="I40" s="3">
        <f>+G17</f>
        <v>0</v>
      </c>
      <c r="J40" s="3"/>
      <c r="K40" s="3">
        <f>+H17</f>
        <v>0.24441342797434254</v>
      </c>
      <c r="L40" s="3"/>
      <c r="M40" s="3">
        <f>+I17</f>
        <v>290.28938563548007</v>
      </c>
      <c r="N40" s="3"/>
      <c r="O40" s="3">
        <f>+J17</f>
        <v>37.108653021227063</v>
      </c>
      <c r="P40" s="3"/>
      <c r="Q40" s="3">
        <f>+K17</f>
        <v>1310.4686106144018</v>
      </c>
      <c r="R40" s="3"/>
      <c r="S40" s="3">
        <f>+L17</f>
        <v>60.49204467167587</v>
      </c>
      <c r="T40" s="3"/>
      <c r="U40" s="3">
        <f>+M17</f>
        <v>8.0283568724628687</v>
      </c>
      <c r="V40" s="3"/>
      <c r="W40" s="3">
        <f>+N17</f>
        <v>226.53361143931986</v>
      </c>
      <c r="X40" s="11">
        <f>+W40+U40+S40+Q40+O40+M40+K40+I40+G40+E40</f>
        <v>4375.6810480518998</v>
      </c>
      <c r="AA40" s="5" t="s">
        <v>103</v>
      </c>
      <c r="AB40" s="3">
        <f t="shared" si="4"/>
        <v>1736.8690356574848</v>
      </c>
      <c r="AC40" s="3">
        <f t="shared" si="5"/>
        <v>705.64693671187308</v>
      </c>
      <c r="AD40" s="3"/>
      <c r="AE40" s="3"/>
      <c r="AF40" s="3">
        <f t="shared" si="6"/>
        <v>290.28938563548007</v>
      </c>
      <c r="AG40" s="3">
        <f t="shared" si="7"/>
        <v>37.108653021227063</v>
      </c>
      <c r="AH40" s="3">
        <f t="shared" si="8"/>
        <v>1310.4686106144018</v>
      </c>
      <c r="AI40" s="3">
        <f t="shared" si="9"/>
        <v>60.49204467167587</v>
      </c>
      <c r="AJ40" s="3">
        <f t="shared" si="10"/>
        <v>8.0283568724628687</v>
      </c>
      <c r="AK40" s="3">
        <f t="shared" si="11"/>
        <v>226.53361143931986</v>
      </c>
      <c r="AL40" s="3">
        <f>SUM(AB40:AK40)</f>
        <v>4375.436634623924</v>
      </c>
      <c r="AM40" s="5" t="s">
        <v>104</v>
      </c>
    </row>
    <row r="41" spans="1:39" ht="15.5" x14ac:dyDescent="0.35">
      <c r="A41" s="18" t="s">
        <v>84</v>
      </c>
      <c r="E41" s="3">
        <f>+E18</f>
        <v>1989.3168805544383</v>
      </c>
      <c r="F41" s="3"/>
      <c r="G41" s="3">
        <f>+F18</f>
        <v>828.34366116899196</v>
      </c>
      <c r="H41" s="3"/>
      <c r="I41" s="3">
        <f>+G18</f>
        <v>0</v>
      </c>
      <c r="J41" s="3"/>
      <c r="K41" s="3">
        <f>+H18</f>
        <v>2.1296209414636884</v>
      </c>
      <c r="L41" s="3"/>
      <c r="M41" s="3">
        <f>+I18</f>
        <v>301.01525772852938</v>
      </c>
      <c r="N41" s="3"/>
      <c r="O41" s="3">
        <f>+J18</f>
        <v>17.285855721572212</v>
      </c>
      <c r="P41" s="3"/>
      <c r="Q41" s="3">
        <f>+K18</f>
        <v>1515.0145266957531</v>
      </c>
      <c r="R41" s="3"/>
      <c r="S41" s="3">
        <f>+L18</f>
        <v>56.857911359332512</v>
      </c>
      <c r="T41" s="3"/>
      <c r="U41" s="3">
        <f>+M18</f>
        <v>12.163764943516698</v>
      </c>
      <c r="V41" s="3"/>
      <c r="W41" s="3">
        <f>+N18</f>
        <v>328.67579851358408</v>
      </c>
      <c r="X41" s="11">
        <f>+W41+U41+S41+Q41+O41+M41+K41+I41+G41+E41</f>
        <v>5050.8032776271821</v>
      </c>
      <c r="AA41" s="18" t="s">
        <v>84</v>
      </c>
      <c r="AB41" s="26">
        <f t="shared" si="4"/>
        <v>1989.3168805544383</v>
      </c>
      <c r="AC41" s="26">
        <f t="shared" si="5"/>
        <v>828.34366116899196</v>
      </c>
      <c r="AD41" s="26"/>
      <c r="AE41" s="26"/>
      <c r="AF41" s="26">
        <f t="shared" si="6"/>
        <v>301.01525772852938</v>
      </c>
      <c r="AG41" s="26">
        <f t="shared" si="7"/>
        <v>17.285855721572212</v>
      </c>
      <c r="AH41" s="26">
        <f t="shared" si="8"/>
        <v>1515.0145266957531</v>
      </c>
      <c r="AI41" s="26">
        <f t="shared" si="9"/>
        <v>56.857911359332512</v>
      </c>
      <c r="AJ41" s="26">
        <f t="shared" si="10"/>
        <v>12.163764943516698</v>
      </c>
      <c r="AK41" s="26">
        <f t="shared" si="11"/>
        <v>328.67579851358408</v>
      </c>
      <c r="AL41" s="3">
        <f t="shared" ref="AL41:AL44" si="12">SUM(AB41:AK41)</f>
        <v>5048.673656685718</v>
      </c>
      <c r="AM41" s="5" t="s">
        <v>84</v>
      </c>
    </row>
    <row r="42" spans="1:39" ht="15.5" x14ac:dyDescent="0.35">
      <c r="A42" s="18" t="s">
        <v>85</v>
      </c>
      <c r="B42">
        <f>+E42/E43</f>
        <v>0.79333607653379556</v>
      </c>
      <c r="D42" s="3"/>
      <c r="E42" s="3">
        <f>+E19</f>
        <v>7636.5377301064818</v>
      </c>
      <c r="F42" s="3"/>
      <c r="G42" s="3">
        <f>+F19</f>
        <v>3475.6383572065979</v>
      </c>
      <c r="H42" s="3"/>
      <c r="I42" s="3">
        <f>+G19</f>
        <v>0</v>
      </c>
      <c r="J42" s="3"/>
      <c r="K42" s="3">
        <f>+H19</f>
        <v>14.507862521027668</v>
      </c>
      <c r="L42" s="3"/>
      <c r="M42" s="3">
        <f>+I19</f>
        <v>947.08263605274135</v>
      </c>
      <c r="N42" s="3"/>
      <c r="O42" s="3">
        <f>+J19</f>
        <v>115.98933685034594</v>
      </c>
      <c r="P42" s="3"/>
      <c r="Q42" s="3">
        <f>+K19</f>
        <v>6642.0099932275843</v>
      </c>
      <c r="R42" s="3"/>
      <c r="S42" s="3">
        <f>+L19</f>
        <v>174.66506722571839</v>
      </c>
      <c r="T42" s="3"/>
      <c r="U42" s="3">
        <f>+M19</f>
        <v>50.809679409325597</v>
      </c>
      <c r="V42" s="3"/>
      <c r="W42" s="3">
        <f>+N19</f>
        <v>1293.5023176888485</v>
      </c>
      <c r="X42" s="11">
        <f>+W42+U42+S42+Q42+O42+M42+K42+I42+G42+E42</f>
        <v>20350.742980288669</v>
      </c>
      <c r="Y42" s="3">
        <f>SUM(E42:W42)</f>
        <v>20350.742980288676</v>
      </c>
      <c r="AA42" s="18" t="s">
        <v>85</v>
      </c>
      <c r="AB42" s="26">
        <f t="shared" si="4"/>
        <v>7636.5377301064818</v>
      </c>
      <c r="AC42" s="26">
        <f t="shared" si="5"/>
        <v>3475.6383572065979</v>
      </c>
      <c r="AD42" s="26"/>
      <c r="AE42" s="26"/>
      <c r="AF42" s="26">
        <f t="shared" si="6"/>
        <v>947.08263605274135</v>
      </c>
      <c r="AG42" s="26">
        <f t="shared" si="7"/>
        <v>115.98933685034594</v>
      </c>
      <c r="AH42" s="26">
        <f t="shared" si="8"/>
        <v>6642.0099932275843</v>
      </c>
      <c r="AI42" s="26">
        <f t="shared" si="9"/>
        <v>174.66506722571839</v>
      </c>
      <c r="AJ42" s="26">
        <f t="shared" si="10"/>
        <v>50.809679409325597</v>
      </c>
      <c r="AK42" s="26">
        <f t="shared" si="11"/>
        <v>1293.5023176888485</v>
      </c>
      <c r="AL42" s="3">
        <f t="shared" si="12"/>
        <v>20336.235117767646</v>
      </c>
      <c r="AM42" s="5" t="s">
        <v>85</v>
      </c>
    </row>
    <row r="43" spans="1:39" ht="15.5" x14ac:dyDescent="0.35">
      <c r="A43" s="4" t="s">
        <v>66</v>
      </c>
      <c r="D43" s="3"/>
      <c r="E43" s="19">
        <f>+E40*$N$2+E41+E42</f>
        <v>9625.854610660921</v>
      </c>
      <c r="F43" s="19"/>
      <c r="G43" s="19">
        <f>+G40*$N$2+G41+G42</f>
        <v>4303.9820183755901</v>
      </c>
      <c r="H43" s="19"/>
      <c r="I43" s="19">
        <f>+I40*$N$2+I41+I42</f>
        <v>0</v>
      </c>
      <c r="J43" s="19"/>
      <c r="K43" s="19">
        <f>+K40*$N$2+K41+K42</f>
        <v>16.637483462491357</v>
      </c>
      <c r="L43" s="19"/>
      <c r="M43" s="19">
        <f>+M40*$N$2+M41+M42</f>
        <v>1248.0978937812706</v>
      </c>
      <c r="N43" s="19"/>
      <c r="O43" s="19">
        <f>+O40*$N$2+O41+O42</f>
        <v>133.27519257191815</v>
      </c>
      <c r="P43" s="19"/>
      <c r="Q43" s="19">
        <f>+Q40*$N$2+Q41+Q42</f>
        <v>8157.0245199233377</v>
      </c>
      <c r="R43" s="19"/>
      <c r="S43" s="19">
        <f>+S40*$N$2+S41+S42</f>
        <v>231.52297858505091</v>
      </c>
      <c r="T43" s="19"/>
      <c r="U43" s="19">
        <f>+U40*$N$2+U41+U42</f>
        <v>62.973444352842293</v>
      </c>
      <c r="V43" s="19"/>
      <c r="W43" s="19">
        <f>+W40*$N$2+W41+W42</f>
        <v>1622.1781162024326</v>
      </c>
      <c r="X43" s="49">
        <f>+E43+G43+I43+K43+M43+O43+Q43+S43+U43+W43</f>
        <v>25401.546257915856</v>
      </c>
      <c r="AA43" s="4" t="s">
        <v>66</v>
      </c>
      <c r="AB43" s="3">
        <f t="shared" si="4"/>
        <v>9625.854610660921</v>
      </c>
      <c r="AC43" s="3">
        <f t="shared" si="5"/>
        <v>4303.9820183755901</v>
      </c>
      <c r="AD43" s="3"/>
      <c r="AE43" s="3"/>
      <c r="AF43" s="3">
        <f t="shared" si="6"/>
        <v>1248.0978937812706</v>
      </c>
      <c r="AG43" s="3">
        <f t="shared" si="7"/>
        <v>133.27519257191815</v>
      </c>
      <c r="AH43" s="3">
        <f t="shared" si="8"/>
        <v>8157.0245199233377</v>
      </c>
      <c r="AI43" s="3">
        <f t="shared" si="9"/>
        <v>231.52297858505091</v>
      </c>
      <c r="AJ43" s="3">
        <f t="shared" si="10"/>
        <v>62.973444352842293</v>
      </c>
      <c r="AK43" s="3">
        <f t="shared" si="11"/>
        <v>1622.1781162024326</v>
      </c>
      <c r="AL43" s="3">
        <f t="shared" si="12"/>
        <v>25384.908774453361</v>
      </c>
      <c r="AM43" s="4" t="s">
        <v>66</v>
      </c>
    </row>
    <row r="44" spans="1:39" ht="15.5" x14ac:dyDescent="0.35">
      <c r="A44" s="4" t="s">
        <v>67</v>
      </c>
      <c r="B44" s="21">
        <f>+E44/(E44+E46+E47)</f>
        <v>7.5624566996502315E-2</v>
      </c>
      <c r="E44" s="3">
        <f>+E21</f>
        <v>706.60084787268158</v>
      </c>
      <c r="F44" s="3"/>
      <c r="G44" s="3">
        <f>+F21</f>
        <v>258.83073988575097</v>
      </c>
      <c r="H44" s="3"/>
      <c r="I44" s="3">
        <f>+G21</f>
        <v>0</v>
      </c>
      <c r="J44" s="3"/>
      <c r="K44" s="3">
        <f>+H21</f>
        <v>7.875480569964652</v>
      </c>
      <c r="L44" s="3"/>
      <c r="M44" s="3">
        <f>+I21</f>
        <v>107.08483518780669</v>
      </c>
      <c r="N44" s="3"/>
      <c r="O44" s="3">
        <f>+J21</f>
        <v>11.502841005098517</v>
      </c>
      <c r="P44" s="3"/>
      <c r="Q44" s="3">
        <f>+K21</f>
        <v>198.45292274179366</v>
      </c>
      <c r="R44" s="3"/>
      <c r="S44" s="3">
        <f>+L21</f>
        <v>4.3849497229012346</v>
      </c>
      <c r="T44" s="3"/>
      <c r="U44" s="3">
        <f>+M21</f>
        <v>0</v>
      </c>
      <c r="V44" s="3"/>
      <c r="W44" s="3">
        <f>+N21</f>
        <v>0</v>
      </c>
      <c r="X44" s="11">
        <f>+W44+U44+S44+Q44+O44+M44+K44+I44+G44+E44</f>
        <v>1294.7326169859973</v>
      </c>
      <c r="AA44" s="4" t="s">
        <v>67</v>
      </c>
      <c r="AB44" s="3">
        <f t="shared" si="4"/>
        <v>706.60084787268158</v>
      </c>
      <c r="AC44" s="3">
        <f t="shared" si="5"/>
        <v>258.83073988575097</v>
      </c>
      <c r="AD44" s="3"/>
      <c r="AE44" s="3"/>
      <c r="AF44" s="3">
        <f t="shared" si="6"/>
        <v>107.08483518780669</v>
      </c>
      <c r="AG44" s="3">
        <f t="shared" si="7"/>
        <v>11.502841005098517</v>
      </c>
      <c r="AH44" s="3">
        <f t="shared" si="8"/>
        <v>198.45292274179366</v>
      </c>
      <c r="AI44" s="3">
        <f t="shared" si="9"/>
        <v>4.3849497229012346</v>
      </c>
      <c r="AJ44" s="3">
        <f t="shared" si="10"/>
        <v>0</v>
      </c>
      <c r="AK44" s="3">
        <f t="shared" si="11"/>
        <v>0</v>
      </c>
      <c r="AL44" s="3">
        <f t="shared" si="12"/>
        <v>1286.8571364160327</v>
      </c>
      <c r="AM44" s="4" t="s">
        <v>67</v>
      </c>
    </row>
    <row r="45" spans="1:39" ht="15.5" x14ac:dyDescent="0.35">
      <c r="A45" s="22" t="s">
        <v>105</v>
      </c>
      <c r="B45" s="23"/>
      <c r="C45" s="24"/>
      <c r="D45" s="24"/>
      <c r="E45" s="25">
        <f>+E44/(E43+E44)</f>
        <v>6.838653703453404E-2</v>
      </c>
      <c r="F45" s="26"/>
      <c r="G45" s="25">
        <f>+G44/(G43+G44)</f>
        <v>5.6726136617619688E-2</v>
      </c>
      <c r="H45" s="26"/>
      <c r="I45" s="25"/>
      <c r="J45" s="26"/>
      <c r="K45" s="25"/>
      <c r="L45" s="26"/>
      <c r="M45" s="25">
        <f>+M44/(M43+M44)</f>
        <v>7.9018742564162484E-2</v>
      </c>
      <c r="N45" s="26"/>
      <c r="O45" s="25">
        <f>+O44/(O43+O44)</f>
        <v>7.9451562650071639E-2</v>
      </c>
      <c r="P45" s="26"/>
      <c r="Q45" s="25">
        <f>+Q44/(Q43+Q44)</f>
        <v>2.3751236731062671E-2</v>
      </c>
      <c r="R45" s="26"/>
      <c r="S45" s="25">
        <f>+S44/(S43+S44)</f>
        <v>1.8587547075472426E-2</v>
      </c>
      <c r="T45" s="26"/>
      <c r="U45" s="25">
        <f>+U44/(U43+U44)</f>
        <v>0</v>
      </c>
      <c r="V45" s="26"/>
      <c r="W45" s="25"/>
      <c r="X45" s="25">
        <f>+X44/(X43+X44)</f>
        <v>4.849861746849006E-2</v>
      </c>
      <c r="AA45" s="4" t="s">
        <v>105</v>
      </c>
      <c r="AB45" s="17">
        <f t="shared" si="4"/>
        <v>6.838653703453404E-2</v>
      </c>
      <c r="AC45" s="17">
        <f t="shared" si="5"/>
        <v>5.6726136617619688E-2</v>
      </c>
      <c r="AD45" s="17"/>
      <c r="AE45" s="17"/>
      <c r="AF45" s="17">
        <f t="shared" si="6"/>
        <v>7.9018742564162484E-2</v>
      </c>
      <c r="AG45" s="17">
        <f t="shared" si="7"/>
        <v>7.9451562650071639E-2</v>
      </c>
      <c r="AH45" s="17">
        <f t="shared" si="8"/>
        <v>2.3751236731062671E-2</v>
      </c>
      <c r="AI45" s="17">
        <f t="shared" si="9"/>
        <v>1.8587547075472426E-2</v>
      </c>
      <c r="AJ45" s="17">
        <f t="shared" si="10"/>
        <v>0</v>
      </c>
      <c r="AK45" s="17">
        <f t="shared" si="11"/>
        <v>0</v>
      </c>
      <c r="AL45" s="17">
        <f>+AL44/AL43</f>
        <v>5.0693786132928263E-2</v>
      </c>
      <c r="AM45" s="4" t="s">
        <v>105</v>
      </c>
    </row>
    <row r="46" spans="1:39" ht="15.5" x14ac:dyDescent="0.35">
      <c r="A46" s="4" t="s">
        <v>106</v>
      </c>
      <c r="B46" s="21">
        <f>1-B44</f>
        <v>0.92437543300349767</v>
      </c>
      <c r="E46" s="3">
        <f t="shared" ref="E46:E53" si="13">+E22</f>
        <v>8496.0156564139397</v>
      </c>
      <c r="F46" s="3"/>
      <c r="G46" s="3">
        <f t="shared" ref="G46:G53" si="14">+F22</f>
        <v>3788.168308970176</v>
      </c>
      <c r="H46" s="3"/>
      <c r="I46" s="3">
        <f t="shared" ref="I46:I53" si="15">+G22</f>
        <v>0</v>
      </c>
      <c r="J46" s="3"/>
      <c r="K46" s="3">
        <f t="shared" ref="K46:K53" si="16">+H22</f>
        <v>8.7620097981089629</v>
      </c>
      <c r="L46" s="3"/>
      <c r="M46" s="3">
        <f t="shared" ref="M46:M53" si="17">+I22</f>
        <v>964.50412325846946</v>
      </c>
      <c r="N46" s="3"/>
      <c r="O46" s="3">
        <f t="shared" ref="O46:O53" si="18">+J22</f>
        <v>81.888871210208904</v>
      </c>
      <c r="P46" s="3"/>
      <c r="Q46" s="3">
        <f t="shared" ref="Q46:Q53" si="19">+K22</f>
        <v>6637.6425067022283</v>
      </c>
      <c r="R46" s="3"/>
      <c r="S46" s="3">
        <f t="shared" ref="S46:S53" si="20">+L22</f>
        <v>171.68824275823147</v>
      </c>
      <c r="T46" s="3"/>
      <c r="U46" s="3">
        <f t="shared" ref="U46:U53" si="21">+M22</f>
        <v>9.4093242211644181</v>
      </c>
      <c r="V46" s="3"/>
      <c r="W46" s="3">
        <f t="shared" ref="W46:W53" si="22">+N22</f>
        <v>0</v>
      </c>
      <c r="X46" s="11">
        <f>+W46+U46+S46+Q46+O46+M46+K46+I46+G46+E46</f>
        <v>20158.079043332527</v>
      </c>
      <c r="AA46" s="4" t="s">
        <v>68</v>
      </c>
      <c r="AB46" s="3">
        <f t="shared" si="4"/>
        <v>8496.0156564139397</v>
      </c>
      <c r="AC46" s="3">
        <f t="shared" si="5"/>
        <v>3788.168308970176</v>
      </c>
      <c r="AD46" s="3"/>
      <c r="AE46" s="3"/>
      <c r="AF46" s="3">
        <f t="shared" si="6"/>
        <v>964.50412325846946</v>
      </c>
      <c r="AG46" s="3">
        <f t="shared" si="7"/>
        <v>81.888871210208904</v>
      </c>
      <c r="AH46" s="3">
        <f t="shared" si="8"/>
        <v>6637.6425067022283</v>
      </c>
      <c r="AI46" s="3">
        <f t="shared" si="9"/>
        <v>171.68824275823147</v>
      </c>
      <c r="AJ46" s="3">
        <f t="shared" si="10"/>
        <v>9.4093242211644181</v>
      </c>
      <c r="AK46" s="3">
        <f t="shared" si="11"/>
        <v>0</v>
      </c>
      <c r="AL46" s="3">
        <f>SUM(AB46:AK46)</f>
        <v>20149.317033534418</v>
      </c>
      <c r="AM46" s="4" t="s">
        <v>68</v>
      </c>
    </row>
    <row r="47" spans="1:39" ht="15.5" x14ac:dyDescent="0.35">
      <c r="A47" s="4" t="s">
        <v>86</v>
      </c>
      <c r="B47" s="3"/>
      <c r="E47" s="3">
        <f t="shared" si="13"/>
        <v>140.91927959908776</v>
      </c>
      <c r="F47" s="3"/>
      <c r="G47" s="3">
        <f t="shared" si="14"/>
        <v>123.31758456514207</v>
      </c>
      <c r="H47" s="3"/>
      <c r="I47" s="3">
        <f t="shared" si="15"/>
        <v>0</v>
      </c>
      <c r="J47" s="3"/>
      <c r="K47" s="3">
        <f t="shared" si="16"/>
        <v>0</v>
      </c>
      <c r="L47" s="3"/>
      <c r="M47" s="3">
        <f t="shared" si="17"/>
        <v>12.482536328704946</v>
      </c>
      <c r="N47" s="3"/>
      <c r="O47" s="3">
        <f t="shared" si="18"/>
        <v>10.789335461217201</v>
      </c>
      <c r="P47" s="3"/>
      <c r="Q47" s="3">
        <f t="shared" si="19"/>
        <v>335.04162733935095</v>
      </c>
      <c r="R47" s="3"/>
      <c r="S47" s="3">
        <f t="shared" si="20"/>
        <v>7.5938625752878739</v>
      </c>
      <c r="T47" s="3"/>
      <c r="U47" s="3">
        <f t="shared" si="21"/>
        <v>0</v>
      </c>
      <c r="V47" s="3"/>
      <c r="W47" s="3">
        <f t="shared" si="22"/>
        <v>0</v>
      </c>
      <c r="X47" s="11">
        <f>+W47+U47+S47+Q47+O47+M47+K47+I47+G47+E47</f>
        <v>630.14422586879073</v>
      </c>
      <c r="Y47">
        <f>+X47/X43</f>
        <v>2.4807317612502412E-2</v>
      </c>
      <c r="AA47" s="4" t="s">
        <v>86</v>
      </c>
      <c r="AB47" s="3">
        <f t="shared" si="4"/>
        <v>140.91927959908776</v>
      </c>
      <c r="AC47" s="3">
        <f t="shared" si="5"/>
        <v>123.31758456514207</v>
      </c>
      <c r="AD47" s="3"/>
      <c r="AE47" s="3"/>
      <c r="AF47" s="3">
        <f t="shared" si="6"/>
        <v>12.482536328704946</v>
      </c>
      <c r="AG47" s="3">
        <f t="shared" si="7"/>
        <v>10.789335461217201</v>
      </c>
      <c r="AH47" s="3">
        <f t="shared" si="8"/>
        <v>335.04162733935095</v>
      </c>
      <c r="AI47" s="3">
        <f t="shared" si="9"/>
        <v>7.5938625752878739</v>
      </c>
      <c r="AJ47" s="3">
        <f t="shared" si="10"/>
        <v>0</v>
      </c>
      <c r="AK47" s="3">
        <f t="shared" si="11"/>
        <v>0</v>
      </c>
      <c r="AL47" s="3">
        <f>SUM(AB47:AK47)</f>
        <v>630.14422586879073</v>
      </c>
      <c r="AM47" s="4" t="s">
        <v>69</v>
      </c>
    </row>
    <row r="48" spans="1:39" ht="15.5" x14ac:dyDescent="0.35">
      <c r="A48" s="22" t="s">
        <v>107</v>
      </c>
      <c r="E48" s="26">
        <f t="shared" si="13"/>
        <v>32.936807244247227</v>
      </c>
      <c r="F48" s="26"/>
      <c r="G48" s="26">
        <f t="shared" si="14"/>
        <v>34.710288562600276</v>
      </c>
      <c r="H48" s="26"/>
      <c r="I48" s="26">
        <f t="shared" si="15"/>
        <v>0</v>
      </c>
      <c r="J48" s="26"/>
      <c r="K48" s="26">
        <f t="shared" si="16"/>
        <v>27.292560133170348</v>
      </c>
      <c r="L48" s="26"/>
      <c r="M48" s="26">
        <f t="shared" si="17"/>
        <v>31.974344265162408</v>
      </c>
      <c r="N48" s="26"/>
      <c r="O48" s="26">
        <f t="shared" si="18"/>
        <v>69.850400346258979</v>
      </c>
      <c r="P48" s="26"/>
      <c r="Q48" s="26">
        <f t="shared" si="19"/>
        <v>37.363703692631347</v>
      </c>
      <c r="R48" s="26"/>
      <c r="S48" s="26">
        <f t="shared" si="20"/>
        <v>63.384152919651918</v>
      </c>
      <c r="T48" s="26"/>
      <c r="U48" s="26">
        <f t="shared" si="21"/>
        <v>0</v>
      </c>
      <c r="V48" s="26"/>
      <c r="W48" s="26">
        <f t="shared" si="22"/>
        <v>49.64719792928495</v>
      </c>
      <c r="X48" s="26">
        <v>36.1</v>
      </c>
      <c r="AA48" s="4" t="s">
        <v>107</v>
      </c>
      <c r="AB48" s="19">
        <f t="shared" si="4"/>
        <v>32.936807244247227</v>
      </c>
      <c r="AC48" s="19">
        <f t="shared" si="5"/>
        <v>34.710288562600276</v>
      </c>
      <c r="AD48" s="19"/>
      <c r="AE48" s="19"/>
      <c r="AF48" s="19">
        <f t="shared" si="6"/>
        <v>31.974344265162408</v>
      </c>
      <c r="AG48" s="19">
        <f t="shared" si="7"/>
        <v>69.850400346258979</v>
      </c>
      <c r="AH48" s="19">
        <f t="shared" si="8"/>
        <v>37.363703692631347</v>
      </c>
      <c r="AI48" s="19">
        <f t="shared" si="9"/>
        <v>63.384152919651918</v>
      </c>
      <c r="AJ48" s="19">
        <f t="shared" si="10"/>
        <v>0</v>
      </c>
      <c r="AK48" s="19">
        <f t="shared" si="11"/>
        <v>49.64719792928495</v>
      </c>
      <c r="AL48" s="3">
        <f>+X48</f>
        <v>36.1</v>
      </c>
      <c r="AM48" s="4" t="s">
        <v>107</v>
      </c>
    </row>
    <row r="49" spans="1:39" ht="15.5" x14ac:dyDescent="0.35">
      <c r="A49" s="4" t="s">
        <v>88</v>
      </c>
      <c r="E49" s="3">
        <f t="shared" si="13"/>
        <v>3425.5126386633369</v>
      </c>
      <c r="F49" s="3"/>
      <c r="G49" s="3">
        <f t="shared" si="14"/>
        <v>1601.4841091174806</v>
      </c>
      <c r="H49" s="3"/>
      <c r="I49" s="3">
        <f t="shared" si="15"/>
        <v>0</v>
      </c>
      <c r="J49" s="3"/>
      <c r="K49" s="3">
        <f t="shared" si="16"/>
        <v>3.8765236743533973</v>
      </c>
      <c r="L49" s="3"/>
      <c r="M49" s="3">
        <f t="shared" si="17"/>
        <v>453.40783081058856</v>
      </c>
      <c r="N49" s="3"/>
      <c r="O49" s="3">
        <f t="shared" si="18"/>
        <v>88.373816250176063</v>
      </c>
      <c r="P49" s="3"/>
      <c r="Q49" s="3">
        <f t="shared" si="19"/>
        <v>3507.330375398059</v>
      </c>
      <c r="R49" s="3"/>
      <c r="S49" s="3">
        <f t="shared" si="20"/>
        <v>157.30127228769004</v>
      </c>
      <c r="T49" s="3"/>
      <c r="U49" s="3">
        <f t="shared" si="21"/>
        <v>0</v>
      </c>
      <c r="V49" s="3"/>
      <c r="W49" s="3">
        <f t="shared" si="22"/>
        <v>826.95140634456357</v>
      </c>
      <c r="X49" s="11">
        <f>+W49+U49+S49+Q49+O49+M49+K49+I49+G49+E49</f>
        <v>10064.237972546247</v>
      </c>
      <c r="AA49" s="4" t="s">
        <v>88</v>
      </c>
      <c r="AB49" s="3">
        <f t="shared" si="4"/>
        <v>3425.5126386633369</v>
      </c>
      <c r="AC49" s="3">
        <f t="shared" si="5"/>
        <v>1601.4841091174806</v>
      </c>
      <c r="AD49" s="3"/>
      <c r="AE49" s="3"/>
      <c r="AF49" s="3">
        <f t="shared" si="6"/>
        <v>453.40783081058856</v>
      </c>
      <c r="AG49" s="3">
        <f t="shared" si="7"/>
        <v>88.373816250176063</v>
      </c>
      <c r="AH49" s="3">
        <f t="shared" si="8"/>
        <v>3507.330375398059</v>
      </c>
      <c r="AI49" s="3">
        <f t="shared" si="9"/>
        <v>157.30127228769004</v>
      </c>
      <c r="AJ49" s="3">
        <f t="shared" si="10"/>
        <v>0</v>
      </c>
      <c r="AK49" s="3">
        <f t="shared" si="11"/>
        <v>826.95140634456357</v>
      </c>
      <c r="AL49" s="3">
        <f t="shared" ref="AL49:AL54" si="23">SUM(AB49:AK49)</f>
        <v>10060.361448871894</v>
      </c>
      <c r="AM49" s="4" t="s">
        <v>88</v>
      </c>
    </row>
    <row r="50" spans="1:39" ht="15.5" x14ac:dyDescent="0.35">
      <c r="A50" s="22" t="s">
        <v>89</v>
      </c>
      <c r="E50" s="3">
        <f t="shared" si="13"/>
        <v>2515.2317122993845</v>
      </c>
      <c r="F50" s="3"/>
      <c r="G50" s="3">
        <f t="shared" si="14"/>
        <v>1206.4041031788299</v>
      </c>
      <c r="H50" s="3"/>
      <c r="I50" s="3">
        <f t="shared" si="15"/>
        <v>0</v>
      </c>
      <c r="J50" s="3"/>
      <c r="K50" s="3">
        <f t="shared" si="16"/>
        <v>3.9595671025891601</v>
      </c>
      <c r="L50" s="3"/>
      <c r="M50" s="3">
        <f t="shared" si="17"/>
        <v>302.82346252707868</v>
      </c>
      <c r="N50" s="3"/>
      <c r="O50" s="3">
        <f t="shared" si="18"/>
        <v>81.019016148937524</v>
      </c>
      <c r="P50" s="3"/>
      <c r="Q50" s="3">
        <f t="shared" si="19"/>
        <v>2481.7009331045178</v>
      </c>
      <c r="R50" s="3"/>
      <c r="S50" s="3">
        <f t="shared" si="20"/>
        <v>110.70997330756217</v>
      </c>
      <c r="T50" s="3"/>
      <c r="U50" s="3">
        <f t="shared" si="21"/>
        <v>0</v>
      </c>
      <c r="V50" s="3"/>
      <c r="W50" s="3">
        <f t="shared" si="22"/>
        <v>642.1876558828709</v>
      </c>
      <c r="X50" s="11">
        <f>+W50+U50+S50+Q50+O50+M50+K50+I50+G50+E50</f>
        <v>7344.0364235517709</v>
      </c>
      <c r="AA50" s="4" t="s">
        <v>89</v>
      </c>
      <c r="AB50" s="3">
        <f t="shared" si="4"/>
        <v>2515.2317122993845</v>
      </c>
      <c r="AC50" s="3">
        <f t="shared" si="5"/>
        <v>1206.4041031788299</v>
      </c>
      <c r="AD50" s="3"/>
      <c r="AE50" s="3"/>
      <c r="AF50" s="3">
        <f t="shared" si="6"/>
        <v>302.82346252707868</v>
      </c>
      <c r="AG50" s="3">
        <f t="shared" si="7"/>
        <v>81.019016148937524</v>
      </c>
      <c r="AH50" s="3">
        <f t="shared" si="8"/>
        <v>2481.7009331045178</v>
      </c>
      <c r="AI50" s="3">
        <f t="shared" si="9"/>
        <v>110.70997330756217</v>
      </c>
      <c r="AJ50" s="3">
        <f t="shared" si="10"/>
        <v>0</v>
      </c>
      <c r="AK50" s="3">
        <f t="shared" si="11"/>
        <v>642.1876558828709</v>
      </c>
      <c r="AL50" s="3">
        <f t="shared" si="23"/>
        <v>7340.0768564491809</v>
      </c>
      <c r="AM50" s="4" t="s">
        <v>89</v>
      </c>
    </row>
    <row r="51" spans="1:39" ht="15.5" x14ac:dyDescent="0.35">
      <c r="A51" s="4" t="s">
        <v>90</v>
      </c>
      <c r="E51" s="3">
        <f t="shared" si="13"/>
        <v>5121.3060178070973</v>
      </c>
      <c r="F51" s="3"/>
      <c r="G51" s="3">
        <f t="shared" si="14"/>
        <v>2269.2342540277677</v>
      </c>
      <c r="H51" s="3"/>
      <c r="I51" s="3">
        <f t="shared" si="15"/>
        <v>0</v>
      </c>
      <c r="J51" s="3"/>
      <c r="K51" s="3">
        <f t="shared" si="16"/>
        <v>10.548295418438508</v>
      </c>
      <c r="L51" s="3"/>
      <c r="M51" s="3">
        <f t="shared" si="17"/>
        <v>644.25917352566262</v>
      </c>
      <c r="N51" s="3"/>
      <c r="O51" s="3">
        <f t="shared" si="18"/>
        <v>34.970320701408411</v>
      </c>
      <c r="P51" s="3"/>
      <c r="Q51" s="3">
        <f t="shared" si="19"/>
        <v>4160.309060123067</v>
      </c>
      <c r="R51" s="3"/>
      <c r="S51" s="3">
        <f t="shared" si="20"/>
        <v>63.955093918156223</v>
      </c>
      <c r="T51" s="3"/>
      <c r="U51" s="3">
        <f t="shared" si="21"/>
        <v>50.809679409325597</v>
      </c>
      <c r="V51" s="3"/>
      <c r="W51" s="3">
        <f t="shared" si="22"/>
        <v>0</v>
      </c>
      <c r="X51" s="11">
        <f>+W51+U51+S51+Q51+O51+M51+K51+I51+G51+E51</f>
        <v>12355.391894930923</v>
      </c>
      <c r="AA51" s="4" t="s">
        <v>90</v>
      </c>
      <c r="AB51" s="19">
        <f t="shared" si="4"/>
        <v>5121.3060178070973</v>
      </c>
      <c r="AC51" s="19">
        <f t="shared" si="5"/>
        <v>2269.2342540277677</v>
      </c>
      <c r="AD51" s="19"/>
      <c r="AE51" s="19"/>
      <c r="AF51" s="19">
        <f t="shared" si="6"/>
        <v>644.25917352566262</v>
      </c>
      <c r="AG51" s="19">
        <f t="shared" si="7"/>
        <v>34.970320701408411</v>
      </c>
      <c r="AH51" s="19">
        <f t="shared" si="8"/>
        <v>4160.309060123067</v>
      </c>
      <c r="AI51" s="19">
        <f t="shared" si="9"/>
        <v>63.955093918156223</v>
      </c>
      <c r="AJ51" s="19">
        <f t="shared" si="10"/>
        <v>50.809679409325597</v>
      </c>
      <c r="AK51" s="19">
        <f t="shared" si="11"/>
        <v>0</v>
      </c>
      <c r="AL51" s="19">
        <f t="shared" si="23"/>
        <v>12344.843599512484</v>
      </c>
      <c r="AM51" s="4" t="s">
        <v>90</v>
      </c>
    </row>
    <row r="52" spans="1:39" ht="15.5" x14ac:dyDescent="0.35">
      <c r="A52" s="4" t="s">
        <v>70</v>
      </c>
      <c r="E52" s="3">
        <f t="shared" si="13"/>
        <v>1092.0999999999999</v>
      </c>
      <c r="F52" s="3"/>
      <c r="G52" s="3">
        <f t="shared" si="14"/>
        <v>657.2</v>
      </c>
      <c r="H52" s="3"/>
      <c r="I52" s="3">
        <f t="shared" si="15"/>
        <v>0</v>
      </c>
      <c r="J52" s="3"/>
      <c r="K52" s="3">
        <f t="shared" si="16"/>
        <v>0</v>
      </c>
      <c r="L52" s="3"/>
      <c r="M52" s="3">
        <f t="shared" si="17"/>
        <v>137.69999999999999</v>
      </c>
      <c r="N52" s="3"/>
      <c r="O52" s="3">
        <f t="shared" si="18"/>
        <v>12.2</v>
      </c>
      <c r="P52" s="3"/>
      <c r="Q52" s="3">
        <f t="shared" si="19"/>
        <v>952.7</v>
      </c>
      <c r="R52" s="3"/>
      <c r="S52" s="3">
        <f t="shared" si="20"/>
        <v>29.8</v>
      </c>
      <c r="T52" s="3"/>
      <c r="U52" s="3">
        <f t="shared" si="21"/>
        <v>0</v>
      </c>
      <c r="V52" s="3"/>
      <c r="W52" s="3">
        <f t="shared" si="22"/>
        <v>87.2</v>
      </c>
      <c r="X52" s="11">
        <f>+W52+U52+S52+Q52+O52+M52+K52+I52+G52+E52</f>
        <v>2968.9</v>
      </c>
      <c r="AA52" s="4" t="s">
        <v>70</v>
      </c>
      <c r="AB52" s="3">
        <f t="shared" si="4"/>
        <v>1092.0999999999999</v>
      </c>
      <c r="AC52" s="3">
        <f t="shared" si="5"/>
        <v>657.2</v>
      </c>
      <c r="AD52" s="3"/>
      <c r="AE52" s="3"/>
      <c r="AF52" s="3">
        <f t="shared" si="6"/>
        <v>137.69999999999999</v>
      </c>
      <c r="AG52" s="3">
        <f t="shared" si="7"/>
        <v>12.2</v>
      </c>
      <c r="AH52" s="3">
        <f t="shared" si="8"/>
        <v>952.7</v>
      </c>
      <c r="AI52" s="3">
        <f t="shared" si="9"/>
        <v>29.8</v>
      </c>
      <c r="AJ52" s="3">
        <f t="shared" si="10"/>
        <v>0</v>
      </c>
      <c r="AK52" s="3">
        <f t="shared" si="11"/>
        <v>87.2</v>
      </c>
      <c r="AL52" s="3">
        <f t="shared" si="23"/>
        <v>2968.9</v>
      </c>
      <c r="AM52" s="4" t="s">
        <v>70</v>
      </c>
    </row>
    <row r="53" spans="1:39" ht="15.5" x14ac:dyDescent="0.35">
      <c r="A53" s="4" t="s">
        <v>71</v>
      </c>
      <c r="E53" s="3">
        <f t="shared" si="13"/>
        <v>5603.5240989032272</v>
      </c>
      <c r="F53" s="3"/>
      <c r="G53" s="3">
        <f t="shared" si="14"/>
        <v>2165.8466341342382</v>
      </c>
      <c r="H53" s="3"/>
      <c r="I53" s="3">
        <f t="shared" si="15"/>
        <v>0</v>
      </c>
      <c r="J53" s="3"/>
      <c r="K53" s="3">
        <f t="shared" si="16"/>
        <v>0</v>
      </c>
      <c r="L53" s="3"/>
      <c r="M53" s="3">
        <f t="shared" si="17"/>
        <v>552.78883603705242</v>
      </c>
      <c r="N53" s="3"/>
      <c r="O53" s="3">
        <f t="shared" si="18"/>
        <v>30.573632124022001</v>
      </c>
      <c r="P53" s="3"/>
      <c r="Q53" s="3">
        <f t="shared" si="19"/>
        <v>3439.4488239219731</v>
      </c>
      <c r="R53" s="3"/>
      <c r="S53" s="3">
        <f t="shared" si="20"/>
        <v>95.089079943934863</v>
      </c>
      <c r="T53" s="3"/>
      <c r="U53" s="3">
        <f t="shared" si="21"/>
        <v>0</v>
      </c>
      <c r="V53" s="3"/>
      <c r="W53" s="3">
        <f t="shared" si="22"/>
        <v>439.36624764849466</v>
      </c>
      <c r="X53" s="11">
        <f>+W53+U53+S53+Q53+O53+M53+K53+I53+G53+E53</f>
        <v>12326.637352712944</v>
      </c>
      <c r="AA53" s="4" t="s">
        <v>71</v>
      </c>
      <c r="AB53" s="3">
        <f>+E53</f>
        <v>5603.5240989032272</v>
      </c>
      <c r="AC53" s="3">
        <f t="shared" ref="AC53:AK53" si="24">+F53</f>
        <v>0</v>
      </c>
      <c r="AD53" s="3"/>
      <c r="AE53" s="3">
        <f t="shared" si="24"/>
        <v>0</v>
      </c>
      <c r="AF53" s="3">
        <f t="shared" si="24"/>
        <v>0</v>
      </c>
      <c r="AG53" s="3">
        <f t="shared" si="24"/>
        <v>0</v>
      </c>
      <c r="AH53" s="3">
        <f t="shared" si="24"/>
        <v>0</v>
      </c>
      <c r="AI53" s="3">
        <f t="shared" si="24"/>
        <v>0</v>
      </c>
      <c r="AJ53" s="3">
        <f t="shared" si="24"/>
        <v>552.78883603705242</v>
      </c>
      <c r="AK53" s="3">
        <f t="shared" si="24"/>
        <v>0</v>
      </c>
      <c r="AL53" s="3">
        <f t="shared" si="23"/>
        <v>6156.3129349402798</v>
      </c>
      <c r="AM53" s="4" t="s">
        <v>71</v>
      </c>
    </row>
    <row r="54" spans="1:39" ht="15.5" x14ac:dyDescent="0.35">
      <c r="A54" s="4" t="s">
        <v>108</v>
      </c>
      <c r="E54" s="2">
        <f>0.001*(35*E44+25*E46+25*E47)</f>
        <v>240.65440307586954</v>
      </c>
      <c r="F54" s="2"/>
      <c r="G54" s="2">
        <f>0.001*(35*G44+25*G46+25*G47+35*G45*G40+25*(1-G45)*G40)</f>
        <v>124.8876828975383</v>
      </c>
      <c r="H54" s="2"/>
      <c r="I54" s="2">
        <f>0.001*(35*I44+25*I46+25*I47+35*I45*I40+25*(1-I45)*I40)</f>
        <v>0</v>
      </c>
      <c r="J54" s="2"/>
      <c r="K54" s="2">
        <f>0.001*(35*K44+25*K46+25*K47+35*K45*K40+25*(1-K45)*K40)</f>
        <v>0.50080240060084547</v>
      </c>
      <c r="L54" s="2"/>
      <c r="M54" s="2">
        <f>0.001*(35*M44+25*M46+25*M47+35*M45*M40+25*(1-M45)*M40)</f>
        <v>35.659253384465984</v>
      </c>
      <c r="N54" s="2"/>
      <c r="O54" s="2">
        <f>0.001*(35*O44+25*O46+25*O47+35*O45*O40+25*(1-O45)*O40)</f>
        <v>3.6767543321985352</v>
      </c>
      <c r="P54" s="2"/>
      <c r="Q54" s="2">
        <f>0.001*(35*Q44+25*Q46+25*Q47+35*Q45*Q40+25*(1-Q45)*Q40)</f>
        <v>214.33592341435556</v>
      </c>
      <c r="R54" s="2"/>
      <c r="S54" s="2">
        <f>0.001*(35*S44+25*S46+25*S47+35*S45*S40+25*(1-S45)*S40)</f>
        <v>6.1590709777116865</v>
      </c>
      <c r="T54" s="2"/>
      <c r="U54" s="2">
        <f>0.001*(35*U44+25*U46+25*U47+35*U45*U40+25*(1-U45)*U40)</f>
        <v>0.43594202734068216</v>
      </c>
      <c r="V54" s="2"/>
      <c r="W54" s="2">
        <f>0.001*(35*W44+25*W46+25*W47+35*W45*W40+25*(1-W45)*W40)</f>
        <v>5.6633402859829971</v>
      </c>
      <c r="X54" s="2">
        <f>SUM(E54:W54)</f>
        <v>631.97317279606432</v>
      </c>
      <c r="AA54" s="4" t="s">
        <v>109</v>
      </c>
      <c r="AB54" s="3">
        <f t="shared" ref="AB54" si="25">+E54</f>
        <v>240.65440307586954</v>
      </c>
      <c r="AC54" s="3">
        <f t="shared" ref="AC54" si="26">+G54</f>
        <v>124.8876828975383</v>
      </c>
      <c r="AD54" s="3"/>
      <c r="AE54" s="3"/>
      <c r="AF54" s="3">
        <f t="shared" ref="AF54" si="27">+M54</f>
        <v>35.659253384465984</v>
      </c>
      <c r="AG54" s="3">
        <f t="shared" ref="AG54" si="28">+O54</f>
        <v>3.6767543321985352</v>
      </c>
      <c r="AH54" s="3">
        <f t="shared" ref="AH54" si="29">+Q54</f>
        <v>214.33592341435556</v>
      </c>
      <c r="AI54" s="3">
        <f t="shared" ref="AI54" si="30">+S54</f>
        <v>6.1590709777116865</v>
      </c>
      <c r="AJ54" s="3">
        <f t="shared" ref="AJ54" si="31">+U54</f>
        <v>0.43594202734068216</v>
      </c>
      <c r="AK54" s="3">
        <f>+W54</f>
        <v>5.6633402859829971</v>
      </c>
      <c r="AL54" s="3">
        <f t="shared" si="23"/>
        <v>631.47237039546349</v>
      </c>
      <c r="AM54" s="4" t="s">
        <v>109</v>
      </c>
    </row>
    <row r="55" spans="1:39" ht="15.5" x14ac:dyDescent="0.35">
      <c r="A55" s="4" t="s">
        <v>110</v>
      </c>
      <c r="E55" s="2">
        <f>+(E45*E43*35+(1-E45)*E43*25)/1000</f>
        <v>247.22915389473306</v>
      </c>
      <c r="F55" s="3"/>
      <c r="G55" s="2">
        <f>+(G45*G43*35+(1-G45)*G43*25)/1000</f>
        <v>110.04103317913128</v>
      </c>
      <c r="H55" s="3"/>
      <c r="I55" s="2">
        <f>+(I45*I43*35+(1-I45)*I43*25)/1000</f>
        <v>0</v>
      </c>
      <c r="J55" s="3"/>
      <c r="K55" s="2">
        <f>+(K45*K43*35+(1-K45)*K43*25)/1000</f>
        <v>0.4159370865622839</v>
      </c>
      <c r="L55" s="3"/>
      <c r="M55" s="2">
        <f>+(M45*M43*35+(1-M45)*M43*25)/1000</f>
        <v>32.188678606167521</v>
      </c>
      <c r="N55" s="3"/>
      <c r="O55" s="2">
        <f>+(O45*O43*35+(1-O45)*O43*25)/1000</f>
        <v>3.4377690374212353</v>
      </c>
      <c r="P55" s="3"/>
      <c r="Q55" s="2">
        <f>+(Q45*Q43*35+(1-Q45)*Q43*25)/1000</f>
        <v>205.86300720202127</v>
      </c>
      <c r="R55" s="3"/>
      <c r="S55" s="2">
        <f>+(S45*S43*35+(1-S45)*S43*25)/1000</f>
        <v>5.8311089072613047</v>
      </c>
      <c r="T55" s="3"/>
      <c r="U55" s="2">
        <f>+(U45*U43*35+(1-U45)*U43*25)/1000</f>
        <v>1.5743361088210572</v>
      </c>
      <c r="V55" s="3"/>
      <c r="W55" s="2">
        <f>+(W45*W43*35+(1-W45)*W43*25)/1000</f>
        <v>40.55445290506082</v>
      </c>
      <c r="X55" s="49">
        <f>+E55+G55+I55+K55+M55+O55+Q55+S55+U55+W55</f>
        <v>647.13547692717975</v>
      </c>
    </row>
    <row r="56" spans="1:39" ht="15.5" x14ac:dyDescent="0.35">
      <c r="A56" s="4" t="s">
        <v>111</v>
      </c>
    </row>
    <row r="57" spans="1:39" ht="15.5" x14ac:dyDescent="0.35">
      <c r="A57" s="4" t="s">
        <v>196</v>
      </c>
      <c r="E57" s="3">
        <f>0.056*E42</f>
        <v>427.64611288596296</v>
      </c>
      <c r="F57" s="3"/>
      <c r="G57" s="3">
        <f>0.056*G42</f>
        <v>194.63574800356949</v>
      </c>
      <c r="H57" s="3"/>
      <c r="I57" s="3">
        <f>0.056*I42</f>
        <v>0</v>
      </c>
      <c r="J57" s="3"/>
      <c r="K57" s="3">
        <f>0.056*K42</f>
        <v>0.8124403011775494</v>
      </c>
      <c r="L57" s="3"/>
      <c r="M57" s="3">
        <f>0.056*M42</f>
        <v>53.036627618953517</v>
      </c>
      <c r="N57" s="3"/>
      <c r="O57" s="3">
        <f>0.056*O42</f>
        <v>6.4954028636193728</v>
      </c>
      <c r="P57" s="3"/>
      <c r="Q57" s="3">
        <f>0.056*Q42</f>
        <v>371.95255962074475</v>
      </c>
      <c r="R57" s="3"/>
      <c r="S57" s="3">
        <f>0.056*S42</f>
        <v>9.7812437646402302</v>
      </c>
      <c r="T57" s="3"/>
      <c r="U57" s="3">
        <f>0.056*U42</f>
        <v>2.8453420469222332</v>
      </c>
      <c r="V57" s="3"/>
      <c r="W57" s="3">
        <f>0.056*W42</f>
        <v>72.436129790575521</v>
      </c>
      <c r="X57" s="3">
        <f>0.056*X42</f>
        <v>1139.6416068961655</v>
      </c>
    </row>
    <row r="58" spans="1:39" ht="15.5" x14ac:dyDescent="0.35">
      <c r="A58" s="4" t="s">
        <v>113</v>
      </c>
      <c r="B58" s="21">
        <f>+E58/(E58+E59)</f>
        <v>0.32936807244247235</v>
      </c>
      <c r="E58" s="28">
        <f>E48/100*E57</f>
        <v>140.85297588876554</v>
      </c>
      <c r="F58" s="28"/>
      <c r="G58" s="28">
        <f t="shared" ref="G58:W58" si="32">G48/100*G57</f>
        <v>67.558629778014478</v>
      </c>
      <c r="H58" s="28"/>
      <c r="I58" s="28">
        <f t="shared" si="32"/>
        <v>0</v>
      </c>
      <c r="J58" s="28"/>
      <c r="K58" s="28">
        <f t="shared" si="32"/>
        <v>0.22173575774499293</v>
      </c>
      <c r="L58" s="28"/>
      <c r="M58" s="28">
        <f t="shared" si="32"/>
        <v>16.958113901516406</v>
      </c>
      <c r="N58" s="28"/>
      <c r="O58" s="28">
        <f t="shared" si="32"/>
        <v>4.537064904340502</v>
      </c>
      <c r="P58" s="28"/>
      <c r="Q58" s="28">
        <f t="shared" si="32"/>
        <v>138.975252253853</v>
      </c>
      <c r="R58" s="28"/>
      <c r="S58" s="28">
        <f t="shared" si="32"/>
        <v>6.1997585052234809</v>
      </c>
      <c r="T58" s="28"/>
      <c r="U58" s="28">
        <f t="shared" si="32"/>
        <v>0</v>
      </c>
      <c r="V58" s="28"/>
      <c r="W58" s="28">
        <f t="shared" si="32"/>
        <v>35.962508729440763</v>
      </c>
      <c r="X58" s="28">
        <f>+W58+U58+S58+Q58+O58+M58+K58+I58+G58+E58</f>
        <v>411.26603971889915</v>
      </c>
      <c r="Y58" s="3"/>
    </row>
    <row r="59" spans="1:39" ht="15.5" x14ac:dyDescent="0.35">
      <c r="A59" s="29" t="s">
        <v>114</v>
      </c>
      <c r="B59" s="21">
        <f>1-B58</f>
        <v>0.67063192755752765</v>
      </c>
      <c r="E59" s="30">
        <f>E57-E58</f>
        <v>286.79313699719739</v>
      </c>
      <c r="F59" s="30"/>
      <c r="G59" s="30">
        <f t="shared" ref="G59:W59" si="33">G57-G58</f>
        <v>127.07711822555501</v>
      </c>
      <c r="H59" s="30"/>
      <c r="I59" s="30">
        <f t="shared" si="33"/>
        <v>0</v>
      </c>
      <c r="J59" s="30"/>
      <c r="K59" s="30">
        <f t="shared" si="33"/>
        <v>0.59070454343255641</v>
      </c>
      <c r="L59" s="30"/>
      <c r="M59" s="30">
        <f t="shared" si="33"/>
        <v>36.078513717437112</v>
      </c>
      <c r="N59" s="30"/>
      <c r="O59" s="30">
        <f t="shared" si="33"/>
        <v>1.9583379592788708</v>
      </c>
      <c r="P59" s="30"/>
      <c r="Q59" s="30">
        <f t="shared" si="33"/>
        <v>232.97730736689175</v>
      </c>
      <c r="R59" s="30"/>
      <c r="S59" s="30">
        <f t="shared" si="33"/>
        <v>3.5814852594167492</v>
      </c>
      <c r="T59" s="30"/>
      <c r="U59" s="30">
        <f t="shared" si="33"/>
        <v>2.8453420469222332</v>
      </c>
      <c r="V59" s="30"/>
      <c r="W59" s="30">
        <f t="shared" si="33"/>
        <v>36.473621061134757</v>
      </c>
      <c r="X59" s="28">
        <f t="shared" ref="X59:X61" si="34">+W59+U59+S59+Q59+O59+M59+K59+I59+G59+E59</f>
        <v>728.37556717726648</v>
      </c>
    </row>
    <row r="60" spans="1:39" ht="15.5" x14ac:dyDescent="0.35">
      <c r="A60" s="29" t="s">
        <v>115</v>
      </c>
      <c r="E60" s="3">
        <f t="shared" ref="E60:U60" si="35">+E42-E57</f>
        <v>7208.891617220519</v>
      </c>
      <c r="F60" s="3"/>
      <c r="G60" s="3">
        <f t="shared" si="35"/>
        <v>3281.0026092030284</v>
      </c>
      <c r="H60" s="3"/>
      <c r="I60" s="3">
        <f t="shared" si="35"/>
        <v>0</v>
      </c>
      <c r="J60" s="3"/>
      <c r="K60" s="3">
        <f t="shared" si="35"/>
        <v>13.695422219850119</v>
      </c>
      <c r="L60" s="3"/>
      <c r="M60" s="3">
        <f t="shared" si="35"/>
        <v>894.04600843378785</v>
      </c>
      <c r="N60" s="3"/>
      <c r="O60" s="3">
        <f t="shared" si="35"/>
        <v>109.49393398672656</v>
      </c>
      <c r="P60" s="3"/>
      <c r="Q60" s="3">
        <f t="shared" si="35"/>
        <v>6270.0574336068394</v>
      </c>
      <c r="R60" s="3"/>
      <c r="S60" s="3">
        <f t="shared" si="35"/>
        <v>164.88382346107815</v>
      </c>
      <c r="T60" s="3"/>
      <c r="U60" s="3">
        <f t="shared" si="35"/>
        <v>47.964337362403363</v>
      </c>
      <c r="V60" s="3"/>
      <c r="W60" s="3">
        <f t="shared" ref="W60" si="36">+W42-W57</f>
        <v>1221.066187898273</v>
      </c>
      <c r="X60" s="28">
        <f t="shared" si="34"/>
        <v>19211.101373392507</v>
      </c>
    </row>
    <row r="61" spans="1:39" ht="15.5" x14ac:dyDescent="0.35">
      <c r="A61" s="4" t="s">
        <v>116</v>
      </c>
      <c r="B61" s="21">
        <f>+E61/(E61+E62)</f>
        <v>0.32936807244247229</v>
      </c>
      <c r="E61" s="28">
        <f>E48/100*E60</f>
        <v>2374.3787364106192</v>
      </c>
      <c r="F61" s="28"/>
      <c r="G61" s="28">
        <f t="shared" ref="G61:W61" si="37">G48/100*G60</f>
        <v>1138.8454734008155</v>
      </c>
      <c r="H61" s="28"/>
      <c r="I61" s="28">
        <f t="shared" si="37"/>
        <v>0</v>
      </c>
      <c r="J61" s="28"/>
      <c r="K61" s="28">
        <f t="shared" si="37"/>
        <v>3.7378313448441669</v>
      </c>
      <c r="L61" s="28"/>
      <c r="M61" s="28">
        <f t="shared" si="37"/>
        <v>285.86534862556226</v>
      </c>
      <c r="N61" s="28"/>
      <c r="O61" s="28">
        <f t="shared" si="37"/>
        <v>76.481951244597028</v>
      </c>
      <c r="P61" s="28"/>
      <c r="Q61" s="28">
        <f t="shared" si="37"/>
        <v>2342.725680850665</v>
      </c>
      <c r="R61" s="28"/>
      <c r="S61" s="28">
        <f t="shared" si="37"/>
        <v>104.51021480233868</v>
      </c>
      <c r="T61" s="28"/>
      <c r="U61" s="28">
        <f t="shared" si="37"/>
        <v>0</v>
      </c>
      <c r="V61" s="28"/>
      <c r="W61" s="28">
        <f t="shared" si="37"/>
        <v>606.22514715343004</v>
      </c>
      <c r="X61" s="28">
        <f t="shared" si="34"/>
        <v>6932.7703838328716</v>
      </c>
    </row>
    <row r="62" spans="1:39" ht="15.5" x14ac:dyDescent="0.35">
      <c r="A62" s="29" t="s">
        <v>114</v>
      </c>
      <c r="B62" s="21">
        <f>1-B61</f>
        <v>0.67063192755752765</v>
      </c>
      <c r="E62" s="30">
        <f>E60-E61</f>
        <v>4834.5128808098998</v>
      </c>
      <c r="F62" s="30"/>
      <c r="G62" s="30">
        <f t="shared" ref="G62:W62" si="38">G60-G61</f>
        <v>2142.1571358022129</v>
      </c>
      <c r="H62" s="30"/>
      <c r="I62" s="30">
        <f t="shared" si="38"/>
        <v>0</v>
      </c>
      <c r="J62" s="30"/>
      <c r="K62" s="30">
        <f t="shared" si="38"/>
        <v>9.9575908750059519</v>
      </c>
      <c r="L62" s="30"/>
      <c r="M62" s="30">
        <f t="shared" si="38"/>
        <v>608.18065980822553</v>
      </c>
      <c r="N62" s="30"/>
      <c r="O62" s="30">
        <f t="shared" si="38"/>
        <v>33.011982742129533</v>
      </c>
      <c r="P62" s="30"/>
      <c r="Q62" s="30">
        <f t="shared" si="38"/>
        <v>3927.3317527561744</v>
      </c>
      <c r="R62" s="30"/>
      <c r="S62" s="30">
        <f t="shared" si="38"/>
        <v>60.373608658739471</v>
      </c>
      <c r="T62" s="30"/>
      <c r="U62" s="30">
        <f t="shared" si="38"/>
        <v>47.964337362403363</v>
      </c>
      <c r="V62" s="30"/>
      <c r="W62" s="30">
        <f t="shared" si="38"/>
        <v>614.84104074484299</v>
      </c>
      <c r="X62" s="30">
        <f>X60-X61</f>
        <v>12278.330989559636</v>
      </c>
      <c r="Y62" s="3"/>
    </row>
    <row r="63" spans="1:39" ht="15.5" x14ac:dyDescent="0.35">
      <c r="A63" s="29" t="s">
        <v>197</v>
      </c>
      <c r="B63" s="21"/>
      <c r="E63" s="3">
        <f>0.056*E41</f>
        <v>111.40174531104854</v>
      </c>
      <c r="F63" s="3"/>
      <c r="G63" s="3">
        <f>0.056*G41</f>
        <v>46.38724502546355</v>
      </c>
      <c r="H63" s="3"/>
      <c r="I63" s="3">
        <f>0.056*I41</f>
        <v>0</v>
      </c>
      <c r="J63" s="3"/>
      <c r="K63" s="3">
        <f>0.056*K41</f>
        <v>0.11925877272196655</v>
      </c>
      <c r="L63" s="3"/>
      <c r="M63" s="3">
        <f>0.056*M41</f>
        <v>16.856854432797647</v>
      </c>
      <c r="N63" s="3"/>
      <c r="O63" s="3">
        <f>0.056*O41</f>
        <v>0.96800792040804384</v>
      </c>
      <c r="P63" s="3"/>
      <c r="Q63" s="3">
        <f>0.056*Q41</f>
        <v>84.840813494962177</v>
      </c>
      <c r="R63" s="3"/>
      <c r="S63" s="3">
        <f>0.056*S41</f>
        <v>3.1840430361226209</v>
      </c>
      <c r="T63" s="3"/>
      <c r="U63" s="3">
        <f>0.056*U41</f>
        <v>0.68117083683693513</v>
      </c>
      <c r="V63" s="3"/>
      <c r="W63" s="3">
        <f>0.056*W41</f>
        <v>18.405844716760708</v>
      </c>
      <c r="X63" s="3">
        <f>0.056*X41</f>
        <v>282.84498354712218</v>
      </c>
      <c r="Y63" s="3"/>
    </row>
    <row r="64" spans="1:39" ht="15.5" x14ac:dyDescent="0.35">
      <c r="A64" s="29" t="s">
        <v>198</v>
      </c>
      <c r="B64" s="21"/>
      <c r="E64" s="3">
        <f>0.056*E40</f>
        <v>97.264665996819147</v>
      </c>
      <c r="F64" s="3"/>
      <c r="G64" s="3">
        <f>0.056*G40</f>
        <v>39.516228455864891</v>
      </c>
      <c r="H64" s="3"/>
      <c r="I64" s="3">
        <f>0.056*I40</f>
        <v>0</v>
      </c>
      <c r="J64" s="3"/>
      <c r="K64" s="3">
        <f>0.056*K40</f>
        <v>1.3687151966563182E-2</v>
      </c>
      <c r="L64" s="3"/>
      <c r="M64" s="3">
        <f>0.056*M40</f>
        <v>16.256205595586884</v>
      </c>
      <c r="N64" s="3"/>
      <c r="O64" s="3">
        <f>0.056*O40</f>
        <v>2.0780845691887158</v>
      </c>
      <c r="P64" s="3"/>
      <c r="Q64" s="3">
        <f>0.056*Q40</f>
        <v>73.386242194406506</v>
      </c>
      <c r="R64" s="3"/>
      <c r="S64" s="3">
        <f>0.056*S40</f>
        <v>3.3875545016138489</v>
      </c>
      <c r="T64" s="3"/>
      <c r="U64" s="3">
        <f>0.056*U40</f>
        <v>0.44958798485792068</v>
      </c>
      <c r="V64" s="3"/>
      <c r="W64" s="3">
        <f>0.056*W40</f>
        <v>12.685882240601913</v>
      </c>
      <c r="X64" s="3">
        <f>0.056*X40</f>
        <v>245.03813869090638</v>
      </c>
      <c r="Y64" s="3"/>
    </row>
    <row r="65" spans="1:52" ht="15.5" x14ac:dyDescent="0.35">
      <c r="A65" s="29" t="s">
        <v>119</v>
      </c>
      <c r="B65" s="21"/>
      <c r="E65" s="3">
        <f>+E63+E57+E64</f>
        <v>636.31252419383065</v>
      </c>
      <c r="F65" s="3"/>
      <c r="G65" s="3">
        <f>+G63+G57+G64</f>
        <v>280.53922148489795</v>
      </c>
      <c r="H65" s="3"/>
      <c r="I65" s="3">
        <f>+I63+I57+I64</f>
        <v>0</v>
      </c>
      <c r="J65" s="3"/>
      <c r="K65" s="3">
        <f>+K63+K57+K64</f>
        <v>0.94538622586607912</v>
      </c>
      <c r="L65" s="3"/>
      <c r="M65" s="3">
        <f>+M63+M57+M64</f>
        <v>86.149687647338055</v>
      </c>
      <c r="N65" s="3"/>
      <c r="O65" s="3">
        <f>+O63+O57+O64</f>
        <v>9.5414953532161331</v>
      </c>
      <c r="P65" s="3"/>
      <c r="Q65" s="3">
        <f>+Q63+Q57+Q64</f>
        <v>530.17961531011338</v>
      </c>
      <c r="R65" s="3"/>
      <c r="S65" s="3">
        <f>+S63+S57+S64</f>
        <v>16.352841302376699</v>
      </c>
      <c r="T65" s="3"/>
      <c r="U65" s="3">
        <f>+U63+U57+U64</f>
        <v>3.9761008686170891</v>
      </c>
      <c r="V65" s="3"/>
      <c r="W65" s="3">
        <f>+W63+W57+W64</f>
        <v>103.52785674793815</v>
      </c>
      <c r="X65" s="3">
        <f>+X63+X57</f>
        <v>1422.4865904432877</v>
      </c>
      <c r="Y65" s="1">
        <f>+X65/X43</f>
        <v>5.5999999999999994E-2</v>
      </c>
      <c r="Z65">
        <v>812.55442051374735</v>
      </c>
    </row>
    <row r="66" spans="1:52" ht="15.5" x14ac:dyDescent="0.35">
      <c r="A66" s="29" t="s">
        <v>120</v>
      </c>
      <c r="B66" s="21"/>
      <c r="E66" s="7">
        <f>+E65/E43</f>
        <v>6.61045226560035E-2</v>
      </c>
      <c r="F66" s="3"/>
      <c r="G66" s="7">
        <f>+G65/G43</f>
        <v>6.5181318204200853E-2</v>
      </c>
      <c r="H66" s="3"/>
      <c r="I66" s="7" t="e">
        <f>+I65/I43</f>
        <v>#DIV/0!</v>
      </c>
      <c r="J66" s="3"/>
      <c r="K66" s="7">
        <f>+K65/K43</f>
        <v>5.6822669606098802E-2</v>
      </c>
      <c r="L66" s="3"/>
      <c r="M66" s="7">
        <f>+M65/M43</f>
        <v>6.9024784094728869E-2</v>
      </c>
      <c r="N66" s="3"/>
      <c r="O66" s="7">
        <f>+O65/O43</f>
        <v>7.1592433438558617E-2</v>
      </c>
      <c r="P66" s="3"/>
      <c r="Q66" s="7">
        <f>+Q65/Q43</f>
        <v>6.4996692607109649E-2</v>
      </c>
      <c r="R66" s="3"/>
      <c r="S66" s="7">
        <f>+S65/S43</f>
        <v>7.0631612474566605E-2</v>
      </c>
      <c r="T66" s="3"/>
      <c r="U66" s="7">
        <f>+U65/U43</f>
        <v>6.3139326576117774E-2</v>
      </c>
      <c r="V66" s="3"/>
      <c r="W66" s="7">
        <f>+W65/W43</f>
        <v>6.3820277017606397E-2</v>
      </c>
      <c r="X66" s="7">
        <f>+X65/X43</f>
        <v>5.5999999999999994E-2</v>
      </c>
      <c r="Y66" s="1"/>
    </row>
    <row r="67" spans="1:52" ht="15.5" x14ac:dyDescent="0.35">
      <c r="A67" s="29" t="s">
        <v>121</v>
      </c>
      <c r="E67" s="3">
        <v>0</v>
      </c>
      <c r="F67" s="3"/>
      <c r="G67" s="3">
        <v>0</v>
      </c>
      <c r="H67" s="3"/>
      <c r="I67" s="3">
        <v>0</v>
      </c>
      <c r="J67" s="3"/>
      <c r="K67" s="3">
        <v>0</v>
      </c>
      <c r="L67" s="3"/>
      <c r="M67" s="3">
        <v>0</v>
      </c>
      <c r="N67" s="3"/>
      <c r="O67" s="3">
        <v>0</v>
      </c>
      <c r="P67" s="3"/>
      <c r="Q67" s="3">
        <v>0</v>
      </c>
      <c r="R67" s="3"/>
      <c r="S67" s="3">
        <v>0</v>
      </c>
      <c r="T67" s="3"/>
      <c r="U67" s="3">
        <v>0</v>
      </c>
      <c r="V67" s="3"/>
      <c r="W67" s="3">
        <v>0</v>
      </c>
      <c r="X67" s="3"/>
    </row>
    <row r="68" spans="1:52" ht="15.5" x14ac:dyDescent="0.35">
      <c r="A68" s="29" t="s">
        <v>122</v>
      </c>
      <c r="E68" s="3"/>
      <c r="F68" s="3"/>
      <c r="G68" s="3"/>
      <c r="H68" s="3"/>
      <c r="I68" s="3"/>
      <c r="J68" s="3"/>
      <c r="K68" s="3"/>
      <c r="L68" s="3"/>
      <c r="M68" s="3"/>
      <c r="N68" s="3"/>
      <c r="O68" s="3"/>
      <c r="P68" s="3"/>
      <c r="Q68" s="3"/>
      <c r="R68" s="3"/>
      <c r="S68" s="3"/>
      <c r="T68" s="3"/>
      <c r="U68" s="3"/>
      <c r="V68" s="3"/>
      <c r="W68" s="3"/>
      <c r="X68" s="3"/>
    </row>
    <row r="69" spans="1:52" ht="15.5" x14ac:dyDescent="0.35">
      <c r="A69" s="29"/>
      <c r="E69" s="3"/>
      <c r="F69" s="3"/>
      <c r="G69" s="3"/>
      <c r="H69" s="3"/>
      <c r="I69" s="3"/>
      <c r="J69" s="3"/>
      <c r="K69" s="3"/>
      <c r="L69" s="3"/>
      <c r="M69" s="3"/>
      <c r="N69" s="3"/>
      <c r="O69" s="3"/>
      <c r="P69" s="3"/>
      <c r="Q69" s="3"/>
      <c r="R69" s="3"/>
      <c r="S69" s="3"/>
      <c r="T69" s="3"/>
      <c r="U69" s="3"/>
      <c r="V69" s="3"/>
      <c r="W69" s="3"/>
    </row>
    <row r="70" spans="1:52" ht="15.5" x14ac:dyDescent="0.35">
      <c r="A70" s="22" t="s">
        <v>123</v>
      </c>
      <c r="D70" s="31" t="s">
        <v>124</v>
      </c>
    </row>
    <row r="71" spans="1:52" ht="23.5" x14ac:dyDescent="0.55000000000000004">
      <c r="A71" s="14" t="s">
        <v>125</v>
      </c>
      <c r="B71" s="8"/>
      <c r="D71" s="4" t="s">
        <v>72</v>
      </c>
      <c r="E71" s="4"/>
      <c r="F71" s="4" t="s">
        <v>73</v>
      </c>
      <c r="G71" s="4"/>
      <c r="H71" s="4" t="s">
        <v>80</v>
      </c>
      <c r="I71" s="4"/>
      <c r="J71" s="4" t="s">
        <v>75</v>
      </c>
      <c r="K71" s="4"/>
      <c r="L71" s="4" t="s">
        <v>76</v>
      </c>
      <c r="M71" s="4"/>
      <c r="N71" s="4" t="s">
        <v>77</v>
      </c>
      <c r="O71" s="4"/>
      <c r="P71" s="4" t="s">
        <v>78</v>
      </c>
      <c r="Q71" s="4"/>
      <c r="R71" s="4" t="s">
        <v>79</v>
      </c>
      <c r="S71" s="4"/>
      <c r="T71" s="4" t="s">
        <v>81</v>
      </c>
      <c r="U71" s="4"/>
      <c r="V71" s="4" t="s">
        <v>9</v>
      </c>
      <c r="X71" s="4" t="s">
        <v>126</v>
      </c>
    </row>
    <row r="72" spans="1:52" ht="15.5" x14ac:dyDescent="0.35">
      <c r="A72" s="4" t="s">
        <v>199</v>
      </c>
      <c r="B72" s="8"/>
      <c r="C72" s="8"/>
      <c r="D72" s="8"/>
      <c r="E72" s="4"/>
      <c r="F72" s="4"/>
      <c r="G72" s="4"/>
      <c r="H72" s="4"/>
      <c r="I72" s="4"/>
      <c r="J72" s="4"/>
      <c r="K72" s="4"/>
      <c r="L72" s="4"/>
      <c r="M72" s="4"/>
      <c r="N72" s="4"/>
      <c r="O72" s="4"/>
      <c r="P72" s="4"/>
      <c r="Q72" s="4"/>
      <c r="R72" s="4"/>
      <c r="S72" s="4"/>
      <c r="T72" s="4"/>
      <c r="U72" s="4"/>
      <c r="V72" s="4"/>
      <c r="W72" s="4"/>
      <c r="X72" s="4"/>
      <c r="AB72" s="4" t="s">
        <v>0</v>
      </c>
      <c r="AC72" s="4" t="s">
        <v>1</v>
      </c>
      <c r="AD72" s="4" t="s">
        <v>2</v>
      </c>
      <c r="AE72" s="4" t="s">
        <v>3</v>
      </c>
      <c r="AF72" s="4" t="s">
        <v>4</v>
      </c>
      <c r="AG72" s="4" t="s">
        <v>5</v>
      </c>
      <c r="AH72" s="4" t="s">
        <v>195</v>
      </c>
      <c r="AI72" s="4" t="s">
        <v>79</v>
      </c>
      <c r="AJ72" s="4" t="s">
        <v>81</v>
      </c>
      <c r="AK72" s="4" t="s">
        <v>9</v>
      </c>
      <c r="AL72" s="4" t="s">
        <v>10</v>
      </c>
    </row>
    <row r="73" spans="1:52" ht="15.5" x14ac:dyDescent="0.35">
      <c r="A73" s="4" t="s">
        <v>128</v>
      </c>
      <c r="B73" s="8"/>
      <c r="C73" s="8" t="s">
        <v>129</v>
      </c>
      <c r="D73" s="8" t="s">
        <v>130</v>
      </c>
      <c r="E73" s="4" t="s">
        <v>58</v>
      </c>
      <c r="F73" s="8" t="s">
        <v>130</v>
      </c>
      <c r="G73" s="4" t="s">
        <v>58</v>
      </c>
      <c r="H73" s="8" t="s">
        <v>130</v>
      </c>
      <c r="I73" s="4" t="s">
        <v>58</v>
      </c>
      <c r="J73" s="8" t="s">
        <v>130</v>
      </c>
      <c r="K73" s="4" t="s">
        <v>58</v>
      </c>
      <c r="L73" s="8" t="s">
        <v>130</v>
      </c>
      <c r="M73" s="4" t="s">
        <v>58</v>
      </c>
      <c r="N73" s="8" t="s">
        <v>130</v>
      </c>
      <c r="O73" s="4" t="s">
        <v>58</v>
      </c>
      <c r="P73" s="8" t="s">
        <v>130</v>
      </c>
      <c r="Q73" s="4" t="s">
        <v>58</v>
      </c>
      <c r="R73" s="8" t="s">
        <v>130</v>
      </c>
      <c r="S73" s="4" t="s">
        <v>58</v>
      </c>
      <c r="T73" s="8" t="s">
        <v>130</v>
      </c>
      <c r="U73" s="4" t="s">
        <v>58</v>
      </c>
      <c r="V73" s="8" t="s">
        <v>130</v>
      </c>
      <c r="W73" s="4" t="s">
        <v>58</v>
      </c>
      <c r="X73" s="4"/>
      <c r="AA73" s="4" t="s">
        <v>128</v>
      </c>
    </row>
    <row r="74" spans="1:52" ht="15.5" x14ac:dyDescent="0.35">
      <c r="A74" s="5" t="s">
        <v>131</v>
      </c>
      <c r="C74">
        <v>3</v>
      </c>
      <c r="D74" s="16">
        <v>0.8</v>
      </c>
      <c r="E74" s="3">
        <f>+$D74*E58</f>
        <v>112.68238071101244</v>
      </c>
      <c r="F74" s="16">
        <v>0.8</v>
      </c>
      <c r="G74" s="3">
        <f>+$D74*G58</f>
        <v>54.046903822411586</v>
      </c>
      <c r="H74" s="16">
        <v>0.8</v>
      </c>
      <c r="I74" s="3">
        <f>+$D74*I58</f>
        <v>0</v>
      </c>
      <c r="J74" s="16">
        <v>0.8</v>
      </c>
      <c r="K74" s="3">
        <f>+$D74*K58</f>
        <v>0.17738860619599436</v>
      </c>
      <c r="L74" s="16">
        <v>0.8</v>
      </c>
      <c r="M74" s="3">
        <f>+$D74*M58</f>
        <v>13.566491121213126</v>
      </c>
      <c r="N74" s="16">
        <v>0.8</v>
      </c>
      <c r="O74" s="3">
        <f>+$D74*O58</f>
        <v>3.6296519234724016</v>
      </c>
      <c r="P74" s="16">
        <v>0.8</v>
      </c>
      <c r="Q74" s="3">
        <f>+$D74*Q58</f>
        <v>111.18020180308241</v>
      </c>
      <c r="R74" s="16">
        <v>0.8</v>
      </c>
      <c r="S74" s="3">
        <f>+$D74*S58</f>
        <v>4.9598068041787853</v>
      </c>
      <c r="T74" s="16">
        <v>0.8</v>
      </c>
      <c r="U74" s="3">
        <f>+$D74*U58</f>
        <v>0</v>
      </c>
      <c r="V74" s="16">
        <v>0.8</v>
      </c>
      <c r="W74" s="3">
        <f>+$D74*W58</f>
        <v>28.770006983552612</v>
      </c>
      <c r="X74" s="3">
        <f>+E74+G74+I74+K74+M74+O74+Q74+S74+U74+W74</f>
        <v>329.01283177511937</v>
      </c>
      <c r="AA74" s="5" t="s">
        <v>131</v>
      </c>
      <c r="AB74" s="3">
        <f>+E74</f>
        <v>112.68238071101244</v>
      </c>
      <c r="AC74" s="3">
        <f>+G74</f>
        <v>54.046903822411586</v>
      </c>
      <c r="AD74" s="3">
        <f>+I74</f>
        <v>0</v>
      </c>
      <c r="AE74" s="3">
        <f>+K74</f>
        <v>0.17738860619599436</v>
      </c>
      <c r="AF74" s="3">
        <f>+M74</f>
        <v>13.566491121213126</v>
      </c>
      <c r="AG74" s="3">
        <f>+O74</f>
        <v>3.6296519234724016</v>
      </c>
      <c r="AH74" s="3">
        <f>+Q74</f>
        <v>111.18020180308241</v>
      </c>
      <c r="AI74" s="3">
        <f>+S74</f>
        <v>4.9598068041787853</v>
      </c>
      <c r="AJ74" s="3">
        <f>+U74</f>
        <v>0</v>
      </c>
      <c r="AK74" s="3">
        <f>+W74</f>
        <v>28.770006983552612</v>
      </c>
      <c r="AL74" s="3">
        <f>SUM(AB74:AK74)</f>
        <v>329.01283177511937</v>
      </c>
    </row>
    <row r="75" spans="1:52" ht="15.5" x14ac:dyDescent="0.35">
      <c r="A75" s="5" t="s">
        <v>132</v>
      </c>
      <c r="C75">
        <v>15</v>
      </c>
      <c r="D75" s="16">
        <v>0.1</v>
      </c>
      <c r="E75" s="3">
        <f>+$D75*E58</f>
        <v>14.085297588876555</v>
      </c>
      <c r="F75" s="16">
        <v>0.1</v>
      </c>
      <c r="G75" s="3">
        <f>+$D75*G58</f>
        <v>6.7558629778014483</v>
      </c>
      <c r="H75" s="16">
        <v>0.1</v>
      </c>
      <c r="I75" s="3">
        <f>+$D75*I58</f>
        <v>0</v>
      </c>
      <c r="J75" s="16">
        <v>0.1</v>
      </c>
      <c r="K75" s="3">
        <f>+$D75*K58</f>
        <v>2.2173575774499295E-2</v>
      </c>
      <c r="L75" s="16">
        <v>0.1</v>
      </c>
      <c r="M75" s="3">
        <f>+$D75*M58</f>
        <v>1.6958113901516407</v>
      </c>
      <c r="N75" s="16">
        <v>0.1</v>
      </c>
      <c r="O75" s="3">
        <f>+$D75*O58</f>
        <v>0.4537064904340502</v>
      </c>
      <c r="P75" s="16">
        <v>0.1</v>
      </c>
      <c r="Q75" s="3">
        <f>+$D75*Q58</f>
        <v>13.897525225385301</v>
      </c>
      <c r="R75" s="16">
        <v>0.1</v>
      </c>
      <c r="S75" s="3">
        <f>+$D75*S58</f>
        <v>0.61997585052234816</v>
      </c>
      <c r="T75" s="16">
        <v>0.1</v>
      </c>
      <c r="U75" s="3">
        <f>+$D75*U58</f>
        <v>0</v>
      </c>
      <c r="V75" s="16">
        <v>0.1</v>
      </c>
      <c r="W75" s="3">
        <f>+$D75*W58</f>
        <v>3.5962508729440765</v>
      </c>
      <c r="X75" s="3">
        <f t="shared" ref="X75:X78" si="39">+E75+G75+I75+K75+M75+O75+Q75+S75+U75+W75</f>
        <v>41.126603971889921</v>
      </c>
      <c r="AA75" s="5" t="s">
        <v>132</v>
      </c>
      <c r="AB75" s="3">
        <f>+E75</f>
        <v>14.085297588876555</v>
      </c>
      <c r="AC75" s="3">
        <f>+G75</f>
        <v>6.7558629778014483</v>
      </c>
      <c r="AD75" s="3">
        <f>+I75</f>
        <v>0</v>
      </c>
      <c r="AE75" s="3">
        <f>+K75</f>
        <v>2.2173575774499295E-2</v>
      </c>
      <c r="AF75" s="3">
        <f>+M75</f>
        <v>1.6958113901516407</v>
      </c>
      <c r="AG75" s="3">
        <f>+O75</f>
        <v>0.4537064904340502</v>
      </c>
      <c r="AH75" s="3">
        <f>+Q75</f>
        <v>13.897525225385301</v>
      </c>
      <c r="AI75" s="3">
        <f>+S75</f>
        <v>0.61997585052234816</v>
      </c>
      <c r="AJ75" s="3">
        <f>+U75</f>
        <v>0</v>
      </c>
      <c r="AK75" s="3">
        <f>+W75</f>
        <v>3.5962508729440765</v>
      </c>
      <c r="AL75" s="3">
        <f>SUM(AB75:AK75)</f>
        <v>41.126603971889921</v>
      </c>
    </row>
    <row r="76" spans="1:52" ht="15.5" x14ac:dyDescent="0.35">
      <c r="A76" s="5" t="s">
        <v>133</v>
      </c>
      <c r="C76">
        <v>16</v>
      </c>
      <c r="D76" s="16">
        <v>0.05</v>
      </c>
      <c r="E76" s="3">
        <f>+$D76*E58</f>
        <v>7.0426487944382776</v>
      </c>
      <c r="F76" s="16">
        <v>0.05</v>
      </c>
      <c r="G76" s="3">
        <f>+$D76*G58</f>
        <v>3.3779314889007241</v>
      </c>
      <c r="H76" s="16">
        <v>0.05</v>
      </c>
      <c r="I76" s="3">
        <f>+$D76*I58</f>
        <v>0</v>
      </c>
      <c r="J76" s="16">
        <v>0.05</v>
      </c>
      <c r="K76" s="3">
        <f>+$D76*K58</f>
        <v>1.1086787887249648E-2</v>
      </c>
      <c r="L76" s="16">
        <v>0.05</v>
      </c>
      <c r="M76" s="3">
        <f>+$D76*M58</f>
        <v>0.84790569507582036</v>
      </c>
      <c r="N76" s="16">
        <v>0.05</v>
      </c>
      <c r="O76" s="3">
        <f>+$D76*O58</f>
        <v>0.2268532452170251</v>
      </c>
      <c r="P76" s="16">
        <v>0.05</v>
      </c>
      <c r="Q76" s="3">
        <f>+$D76*Q58</f>
        <v>6.9487626126926507</v>
      </c>
      <c r="R76" s="16">
        <v>0.05</v>
      </c>
      <c r="S76" s="3">
        <f>+$D76*S58</f>
        <v>0.30998792526117408</v>
      </c>
      <c r="T76" s="16">
        <v>0.05</v>
      </c>
      <c r="U76" s="3">
        <f>+$D76*U58</f>
        <v>0</v>
      </c>
      <c r="V76" s="16">
        <v>0.05</v>
      </c>
      <c r="W76" s="3">
        <f>+$D76*W58</f>
        <v>1.7981254364720383</v>
      </c>
      <c r="X76" s="3">
        <f t="shared" si="39"/>
        <v>20.56330198594496</v>
      </c>
      <c r="AA76" s="5" t="s">
        <v>133</v>
      </c>
      <c r="AB76" s="3">
        <f>+E76</f>
        <v>7.0426487944382776</v>
      </c>
      <c r="AC76" s="3">
        <f>+G76</f>
        <v>3.3779314889007241</v>
      </c>
      <c r="AD76" s="3">
        <f>+I76</f>
        <v>0</v>
      </c>
      <c r="AE76" s="3">
        <f>+K76</f>
        <v>1.1086787887249648E-2</v>
      </c>
      <c r="AF76" s="3">
        <f>+M76</f>
        <v>0.84790569507582036</v>
      </c>
      <c r="AG76" s="3">
        <f>+O76</f>
        <v>0.2268532452170251</v>
      </c>
      <c r="AH76" s="3">
        <f>+Q76</f>
        <v>6.9487626126926507</v>
      </c>
      <c r="AI76" s="3">
        <f>+S76</f>
        <v>0.30998792526117408</v>
      </c>
      <c r="AJ76" s="3">
        <f>+U76</f>
        <v>0</v>
      </c>
      <c r="AK76" s="3">
        <f>+W76</f>
        <v>1.7981254364720383</v>
      </c>
      <c r="AL76" s="3">
        <f>SUM(AB76:AK76)</f>
        <v>20.56330198594496</v>
      </c>
    </row>
    <row r="77" spans="1:52" ht="15.5" x14ac:dyDescent="0.35">
      <c r="A77" s="5" t="s">
        <v>134</v>
      </c>
      <c r="C77">
        <v>25</v>
      </c>
      <c r="D77" s="16">
        <v>0.05</v>
      </c>
      <c r="E77" s="3">
        <f>+$D77*E58</f>
        <v>7.0426487944382776</v>
      </c>
      <c r="F77" s="16">
        <v>0.05</v>
      </c>
      <c r="G77" s="3">
        <f>+$D77*G58</f>
        <v>3.3779314889007241</v>
      </c>
      <c r="H77" s="16">
        <v>0.05</v>
      </c>
      <c r="I77" s="3">
        <f>+$D77*I58</f>
        <v>0</v>
      </c>
      <c r="J77" s="16">
        <v>0.05</v>
      </c>
      <c r="K77" s="3">
        <f>+$D77*K58</f>
        <v>1.1086787887249648E-2</v>
      </c>
      <c r="L77" s="16">
        <v>0.05</v>
      </c>
      <c r="M77" s="3">
        <f>+$D77*M58</f>
        <v>0.84790569507582036</v>
      </c>
      <c r="N77" s="16">
        <v>0.05</v>
      </c>
      <c r="O77" s="3">
        <f>+$D77*O58</f>
        <v>0.2268532452170251</v>
      </c>
      <c r="P77" s="16">
        <v>0.05</v>
      </c>
      <c r="Q77" s="3">
        <f>+$D77*Q58</f>
        <v>6.9487626126926507</v>
      </c>
      <c r="R77" s="16">
        <v>0.05</v>
      </c>
      <c r="S77" s="3">
        <f>+$D77*S58</f>
        <v>0.30998792526117408</v>
      </c>
      <c r="T77" s="16">
        <v>0.05</v>
      </c>
      <c r="U77" s="3">
        <f>+$D77*U58</f>
        <v>0</v>
      </c>
      <c r="V77" s="16">
        <v>0.05</v>
      </c>
      <c r="W77" s="3">
        <f>+$D77*W58</f>
        <v>1.7981254364720383</v>
      </c>
      <c r="X77" s="3">
        <f t="shared" si="39"/>
        <v>20.56330198594496</v>
      </c>
      <c r="AA77" s="5" t="s">
        <v>134</v>
      </c>
      <c r="AB77" s="3">
        <f>+E77</f>
        <v>7.0426487944382776</v>
      </c>
      <c r="AC77" s="3">
        <f>+G77</f>
        <v>3.3779314889007241</v>
      </c>
      <c r="AD77" s="3">
        <f>+I77</f>
        <v>0</v>
      </c>
      <c r="AE77" s="3">
        <f>+K77</f>
        <v>1.1086787887249648E-2</v>
      </c>
      <c r="AF77" s="3">
        <f>+M77</f>
        <v>0.84790569507582036</v>
      </c>
      <c r="AG77" s="3">
        <f>+O77</f>
        <v>0.2268532452170251</v>
      </c>
      <c r="AH77" s="3">
        <f>+Q77</f>
        <v>6.9487626126926507</v>
      </c>
      <c r="AI77" s="3">
        <f>+S77</f>
        <v>0.30998792526117408</v>
      </c>
      <c r="AJ77" s="3">
        <f>+U77</f>
        <v>0</v>
      </c>
      <c r="AK77" s="3">
        <f>+W77</f>
        <v>1.7981254364720383</v>
      </c>
      <c r="AL77" s="3">
        <f>SUM(AB77:AK77)</f>
        <v>20.56330198594496</v>
      </c>
    </row>
    <row r="78" spans="1:52" ht="15.5" x14ac:dyDescent="0.35">
      <c r="A78" s="5" t="s">
        <v>135</v>
      </c>
      <c r="D78" s="16">
        <f t="shared" ref="D78:V78" si="40">SUM(D74:D77)</f>
        <v>1</v>
      </c>
      <c r="E78" s="28">
        <f>SUM(E74:E77)</f>
        <v>140.85297588876554</v>
      </c>
      <c r="F78" s="16">
        <f t="shared" si="40"/>
        <v>1</v>
      </c>
      <c r="G78" s="28">
        <f>SUM(G74:G77)</f>
        <v>67.558629778014492</v>
      </c>
      <c r="H78" s="16">
        <f t="shared" si="40"/>
        <v>1</v>
      </c>
      <c r="I78" s="28">
        <f>SUM(I74:I77)</f>
        <v>0</v>
      </c>
      <c r="J78" s="16">
        <f t="shared" si="40"/>
        <v>1</v>
      </c>
      <c r="K78" s="28">
        <f>SUM(K74:K77)</f>
        <v>0.22173575774499296</v>
      </c>
      <c r="L78" s="16">
        <f t="shared" si="40"/>
        <v>1</v>
      </c>
      <c r="M78" s="28">
        <f>SUM(M74:M77)</f>
        <v>16.958113901516406</v>
      </c>
      <c r="N78" s="16">
        <f t="shared" si="40"/>
        <v>1</v>
      </c>
      <c r="O78" s="28">
        <f>SUM(O74:O77)</f>
        <v>4.537064904340502</v>
      </c>
      <c r="P78" s="16">
        <f t="shared" si="40"/>
        <v>1</v>
      </c>
      <c r="Q78" s="28">
        <f>SUM(Q74:Q77)</f>
        <v>138.97525225385303</v>
      </c>
      <c r="R78" s="16">
        <f t="shared" si="40"/>
        <v>1</v>
      </c>
      <c r="S78" s="28">
        <f>SUM(S74:S77)</f>
        <v>6.1997585052234809</v>
      </c>
      <c r="T78" s="16">
        <f t="shared" si="40"/>
        <v>1</v>
      </c>
      <c r="U78" s="28">
        <f>SUM(U74:U77)</f>
        <v>0</v>
      </c>
      <c r="V78" s="16">
        <f t="shared" si="40"/>
        <v>1</v>
      </c>
      <c r="W78" s="28">
        <f>SUM(W74:W77)</f>
        <v>35.962508729440771</v>
      </c>
      <c r="X78" s="3">
        <f t="shared" si="39"/>
        <v>411.26603971889915</v>
      </c>
      <c r="Y78" s="3"/>
      <c r="AA78" s="5"/>
      <c r="AB78" s="4" t="s">
        <v>0</v>
      </c>
      <c r="AC78" s="4" t="s">
        <v>1</v>
      </c>
      <c r="AD78" s="4" t="s">
        <v>2</v>
      </c>
      <c r="AE78" s="4" t="s">
        <v>3</v>
      </c>
      <c r="AF78" s="4" t="s">
        <v>4</v>
      </c>
      <c r="AG78" s="4" t="s">
        <v>5</v>
      </c>
      <c r="AH78" s="4" t="s">
        <v>195</v>
      </c>
      <c r="AI78" s="4" t="s">
        <v>79</v>
      </c>
      <c r="AJ78" s="4" t="s">
        <v>81</v>
      </c>
      <c r="AK78" s="4" t="s">
        <v>9</v>
      </c>
      <c r="AL78" s="4" t="s">
        <v>10</v>
      </c>
      <c r="AO78" s="4" t="s">
        <v>0</v>
      </c>
      <c r="AP78" s="4" t="s">
        <v>1</v>
      </c>
      <c r="AQ78" s="4" t="s">
        <v>2</v>
      </c>
      <c r="AR78" s="4" t="s">
        <v>3</v>
      </c>
      <c r="AS78" s="4" t="s">
        <v>4</v>
      </c>
      <c r="AT78" s="4" t="s">
        <v>5</v>
      </c>
      <c r="AU78" s="4" t="s">
        <v>195</v>
      </c>
      <c r="AV78" s="4" t="s">
        <v>79</v>
      </c>
      <c r="AW78" s="4" t="s">
        <v>81</v>
      </c>
      <c r="AX78" s="4" t="s">
        <v>9</v>
      </c>
      <c r="AY78" s="4" t="s">
        <v>10</v>
      </c>
    </row>
    <row r="79" spans="1:52" ht="15.5" x14ac:dyDescent="0.35">
      <c r="A79" s="4" t="s">
        <v>136</v>
      </c>
      <c r="E79" s="3"/>
      <c r="F79" s="3"/>
      <c r="G79" s="3"/>
      <c r="H79" s="3"/>
      <c r="I79" s="3"/>
      <c r="J79" s="3"/>
      <c r="K79" s="3"/>
      <c r="L79" s="3"/>
      <c r="M79" s="3"/>
      <c r="N79" s="3"/>
      <c r="O79" s="3"/>
      <c r="P79" s="3"/>
      <c r="Q79" s="3"/>
      <c r="R79" s="3"/>
      <c r="S79" s="3"/>
      <c r="T79" s="3"/>
      <c r="U79" s="3"/>
      <c r="V79" s="3"/>
      <c r="W79" s="3"/>
      <c r="AA79" t="s">
        <v>137</v>
      </c>
      <c r="AB79" s="3">
        <f>+E61</f>
        <v>2374.3787364106192</v>
      </c>
      <c r="AC79" s="3">
        <f>+G61</f>
        <v>1138.8454734008155</v>
      </c>
      <c r="AD79" s="3">
        <f>+I61</f>
        <v>0</v>
      </c>
      <c r="AE79" s="3">
        <f>+K61</f>
        <v>3.7378313448441669</v>
      </c>
      <c r="AF79" s="3">
        <f>+M61</f>
        <v>285.86534862556226</v>
      </c>
      <c r="AG79" s="3">
        <f>+O61</f>
        <v>76.481951244597028</v>
      </c>
      <c r="AH79" s="3">
        <f>+Q61</f>
        <v>2342.725680850665</v>
      </c>
      <c r="AI79" s="3">
        <f>+S61</f>
        <v>104.51021480233868</v>
      </c>
      <c r="AJ79" s="3">
        <f>+U61</f>
        <v>0</v>
      </c>
      <c r="AK79" s="3">
        <f>+W61</f>
        <v>606.22514715343004</v>
      </c>
      <c r="AL79" s="3">
        <f>+X61</f>
        <v>6932.7703838328716</v>
      </c>
      <c r="AN79" t="s">
        <v>137</v>
      </c>
      <c r="AO79" s="3">
        <v>2137.9469554544767</v>
      </c>
      <c r="AP79" s="3">
        <v>1025.4434877020053</v>
      </c>
      <c r="AQ79" s="3">
        <v>0</v>
      </c>
      <c r="AR79" s="3">
        <v>3.3656320372007862</v>
      </c>
      <c r="AS79" s="3">
        <v>257.39994314801686</v>
      </c>
      <c r="AT79" s="3">
        <v>68.866163726596909</v>
      </c>
      <c r="AU79" s="3">
        <v>2109.4457931388401</v>
      </c>
      <c r="AV79" s="3">
        <v>94.103477311427838</v>
      </c>
      <c r="AW79" s="3">
        <v>0</v>
      </c>
      <c r="AX79" s="3">
        <v>545.85950750044015</v>
      </c>
      <c r="AY79" s="3">
        <f t="shared" ref="AY79:AY86" si="41">SUM(AO79:AW79)</f>
        <v>5696.5714525185649</v>
      </c>
      <c r="AZ79" t="s">
        <v>138</v>
      </c>
    </row>
    <row r="80" spans="1:52" ht="15.5" x14ac:dyDescent="0.35">
      <c r="A80" s="5" t="s">
        <v>139</v>
      </c>
      <c r="B80" t="s">
        <v>140</v>
      </c>
      <c r="C80">
        <v>3</v>
      </c>
      <c r="D80" s="16">
        <v>0.5</v>
      </c>
      <c r="E80" s="3">
        <f t="shared" ref="E80:E85" si="42">+$D80*E$61</f>
        <v>1187.1893682053096</v>
      </c>
      <c r="F80" s="16">
        <v>0.5</v>
      </c>
      <c r="G80" s="3">
        <f>+$F80*G$61</f>
        <v>569.42273670040777</v>
      </c>
      <c r="H80" s="16">
        <v>0.4</v>
      </c>
      <c r="I80" s="3">
        <f t="shared" ref="I80:I85" si="43">+$H80*I$61</f>
        <v>0</v>
      </c>
      <c r="J80" s="16">
        <v>0.4</v>
      </c>
      <c r="K80" s="3">
        <f t="shared" ref="K80:K85" si="44">+$J80*K$61</f>
        <v>1.4951325379376668</v>
      </c>
      <c r="L80" s="16">
        <v>0.7</v>
      </c>
      <c r="M80" s="3">
        <f t="shared" ref="M80:M85" si="45">+$L80*M$61</f>
        <v>200.10574403789357</v>
      </c>
      <c r="N80" s="16">
        <v>0.85</v>
      </c>
      <c r="O80" s="3">
        <f t="shared" ref="O80:O85" si="46">+$N80*O$61</f>
        <v>65.009658557907471</v>
      </c>
      <c r="P80" s="16">
        <v>0.7</v>
      </c>
      <c r="Q80" s="3">
        <f t="shared" ref="Q80:Q85" si="47">+$P80*Q$61</f>
        <v>1639.9079765954655</v>
      </c>
      <c r="R80" s="16">
        <v>0.7</v>
      </c>
      <c r="S80" s="3">
        <f t="shared" ref="S80:S84" si="48">+$R80*S$61</f>
        <v>73.157150361637065</v>
      </c>
      <c r="T80" s="16">
        <v>0.8</v>
      </c>
      <c r="U80" s="3">
        <f t="shared" ref="U80:U85" si="49">+$T80*U$61</f>
        <v>0</v>
      </c>
      <c r="V80" s="16">
        <v>0.8</v>
      </c>
      <c r="W80" s="3">
        <f t="shared" ref="W80:W85" si="50">+$V80*W$61</f>
        <v>484.98011772274407</v>
      </c>
      <c r="X80" s="3">
        <f>+E80+G80+I80+K80+M80+O80+Q80+S80+U80+W80</f>
        <v>4221.2678847193019</v>
      </c>
      <c r="AA80" t="s">
        <v>139</v>
      </c>
      <c r="AB80" s="16">
        <f>+D80</f>
        <v>0.5</v>
      </c>
      <c r="AC80" s="16">
        <f>+F80</f>
        <v>0.5</v>
      </c>
      <c r="AD80" s="16">
        <f>+H80</f>
        <v>0.4</v>
      </c>
      <c r="AE80" s="16">
        <f>+J80</f>
        <v>0.4</v>
      </c>
      <c r="AF80" s="16">
        <f>+L80</f>
        <v>0.7</v>
      </c>
      <c r="AG80" s="16">
        <f>+N80</f>
        <v>0.85</v>
      </c>
      <c r="AH80" s="16">
        <f>+P80</f>
        <v>0.7</v>
      </c>
      <c r="AI80" s="16">
        <f>+R80</f>
        <v>0.7</v>
      </c>
      <c r="AJ80" s="16">
        <f>+T80</f>
        <v>0.8</v>
      </c>
      <c r="AK80" s="16">
        <f>+V80</f>
        <v>0.8</v>
      </c>
      <c r="AN80" t="s">
        <v>141</v>
      </c>
      <c r="AO80" s="3">
        <f t="shared" ref="AO80:AX85" si="51">+AB80*AO$79</f>
        <v>1068.9734777272383</v>
      </c>
      <c r="AP80" s="3">
        <f t="shared" si="51"/>
        <v>512.72174385100266</v>
      </c>
      <c r="AQ80" s="3">
        <f t="shared" si="51"/>
        <v>0</v>
      </c>
      <c r="AR80" s="3">
        <f t="shared" si="51"/>
        <v>1.3462528148803146</v>
      </c>
      <c r="AS80" s="3">
        <f t="shared" si="51"/>
        <v>180.17996020361178</v>
      </c>
      <c r="AT80" s="3">
        <f t="shared" si="51"/>
        <v>58.53623916760737</v>
      </c>
      <c r="AU80" s="3">
        <f t="shared" si="51"/>
        <v>1476.6120551971881</v>
      </c>
      <c r="AV80" s="3">
        <f t="shared" si="51"/>
        <v>65.872434117999489</v>
      </c>
      <c r="AW80" s="3">
        <f t="shared" si="51"/>
        <v>0</v>
      </c>
      <c r="AX80" s="3">
        <f t="shared" si="51"/>
        <v>436.68760600035216</v>
      </c>
      <c r="AY80" s="3">
        <f t="shared" si="41"/>
        <v>3364.2421630795279</v>
      </c>
      <c r="AZ80" t="s">
        <v>141</v>
      </c>
    </row>
    <row r="81" spans="1:52" ht="15.5" x14ac:dyDescent="0.35">
      <c r="A81" s="5" t="s">
        <v>142</v>
      </c>
      <c r="B81" t="s">
        <v>143</v>
      </c>
      <c r="C81">
        <v>15</v>
      </c>
      <c r="D81" s="16">
        <v>0.4</v>
      </c>
      <c r="E81" s="3">
        <f t="shared" si="42"/>
        <v>949.75149456424776</v>
      </c>
      <c r="F81" s="16">
        <v>0.4</v>
      </c>
      <c r="G81" s="3">
        <f>+$F81*G$61</f>
        <v>455.53818936032621</v>
      </c>
      <c r="H81" s="16">
        <v>0.05</v>
      </c>
      <c r="I81" s="3">
        <f t="shared" si="43"/>
        <v>0</v>
      </c>
      <c r="J81" s="16">
        <v>0.05</v>
      </c>
      <c r="K81" s="3">
        <f t="shared" si="44"/>
        <v>0.18689156724220835</v>
      </c>
      <c r="L81" s="16">
        <v>0.15</v>
      </c>
      <c r="M81" s="3">
        <f t="shared" si="45"/>
        <v>42.879802293834338</v>
      </c>
      <c r="N81" s="16">
        <v>0</v>
      </c>
      <c r="O81" s="3">
        <f t="shared" si="46"/>
        <v>0</v>
      </c>
      <c r="P81" s="16">
        <v>0.15</v>
      </c>
      <c r="Q81" s="3">
        <f t="shared" si="47"/>
        <v>351.40885212759974</v>
      </c>
      <c r="R81" s="16">
        <v>0.1</v>
      </c>
      <c r="S81" s="3">
        <f t="shared" si="48"/>
        <v>10.451021480233869</v>
      </c>
      <c r="T81" s="16">
        <v>0.05</v>
      </c>
      <c r="U81" s="3">
        <f t="shared" si="49"/>
        <v>0</v>
      </c>
      <c r="V81" s="16">
        <v>0.05</v>
      </c>
      <c r="W81" s="3">
        <f t="shared" si="50"/>
        <v>30.311257357671504</v>
      </c>
      <c r="X81" s="3">
        <f t="shared" ref="X81:X86" si="52">+E81+G81+I81+K81+M81+O81+Q81+S81+U81+W81</f>
        <v>1840.5275087511557</v>
      </c>
      <c r="AA81" t="s">
        <v>142</v>
      </c>
      <c r="AB81" s="16">
        <f t="shared" ref="AB81:AB84" si="53">+D81</f>
        <v>0.4</v>
      </c>
      <c r="AC81" s="16">
        <f t="shared" ref="AC81:AC84" si="54">+F81</f>
        <v>0.4</v>
      </c>
      <c r="AD81" s="16">
        <f t="shared" ref="AD81:AD84" si="55">+H81</f>
        <v>0.05</v>
      </c>
      <c r="AE81" s="16">
        <f t="shared" ref="AE81:AE84" si="56">+J81</f>
        <v>0.05</v>
      </c>
      <c r="AF81" s="16">
        <f t="shared" ref="AF81:AF84" si="57">+L81</f>
        <v>0.15</v>
      </c>
      <c r="AG81" s="16">
        <f t="shared" ref="AG81:AG84" si="58">+N81</f>
        <v>0</v>
      </c>
      <c r="AH81" s="16">
        <f t="shared" ref="AH81:AH84" si="59">+P81</f>
        <v>0.15</v>
      </c>
      <c r="AI81" s="16">
        <f t="shared" ref="AI81:AI84" si="60">+R81</f>
        <v>0.1</v>
      </c>
      <c r="AJ81" s="16">
        <f t="shared" ref="AJ81:AJ84" si="61">+T81</f>
        <v>0.05</v>
      </c>
      <c r="AK81" s="16">
        <f t="shared" ref="AK81:AK85" si="62">+V81</f>
        <v>0.05</v>
      </c>
      <c r="AN81" t="s">
        <v>144</v>
      </c>
      <c r="AO81" s="3">
        <f t="shared" si="51"/>
        <v>855.17878218179067</v>
      </c>
      <c r="AP81" s="3">
        <f t="shared" si="51"/>
        <v>410.17739508080217</v>
      </c>
      <c r="AQ81" s="3">
        <f t="shared" si="51"/>
        <v>0</v>
      </c>
      <c r="AR81" s="3">
        <f t="shared" si="51"/>
        <v>0.16828160186003932</v>
      </c>
      <c r="AS81" s="3">
        <f t="shared" si="51"/>
        <v>38.60999147220253</v>
      </c>
      <c r="AT81" s="3">
        <f t="shared" si="51"/>
        <v>0</v>
      </c>
      <c r="AU81" s="3">
        <f t="shared" si="51"/>
        <v>316.41686897082599</v>
      </c>
      <c r="AV81" s="3">
        <f t="shared" si="51"/>
        <v>9.4103477311427834</v>
      </c>
      <c r="AW81" s="3">
        <f t="shared" si="51"/>
        <v>0</v>
      </c>
      <c r="AX81" s="3">
        <f t="shared" si="51"/>
        <v>27.29297537502201</v>
      </c>
      <c r="AY81" s="3">
        <f t="shared" si="41"/>
        <v>1629.9616670386245</v>
      </c>
      <c r="AZ81" t="s">
        <v>144</v>
      </c>
    </row>
    <row r="82" spans="1:52" ht="15.5" x14ac:dyDescent="0.35">
      <c r="A82" s="5" t="s">
        <v>145</v>
      </c>
      <c r="B82" t="s">
        <v>146</v>
      </c>
      <c r="C82">
        <v>20</v>
      </c>
      <c r="D82" s="16">
        <v>0.03</v>
      </c>
      <c r="E82" s="3">
        <f t="shared" si="42"/>
        <v>71.231362092318577</v>
      </c>
      <c r="F82" s="16">
        <v>0.03</v>
      </c>
      <c r="G82" s="3">
        <f>+$F82*G$61</f>
        <v>34.165364202024463</v>
      </c>
      <c r="H82" s="16">
        <v>0.1</v>
      </c>
      <c r="I82" s="3">
        <f t="shared" si="43"/>
        <v>0</v>
      </c>
      <c r="J82" s="16">
        <v>0.1</v>
      </c>
      <c r="K82" s="3">
        <f t="shared" si="44"/>
        <v>0.37378313448441669</v>
      </c>
      <c r="L82" s="16">
        <v>0.05</v>
      </c>
      <c r="M82" s="3">
        <f t="shared" si="45"/>
        <v>14.293267431278114</v>
      </c>
      <c r="N82" s="16">
        <v>0.05</v>
      </c>
      <c r="O82" s="3">
        <f t="shared" si="46"/>
        <v>3.8240975622298516</v>
      </c>
      <c r="P82" s="16">
        <v>0.05</v>
      </c>
      <c r="Q82" s="3">
        <f t="shared" si="47"/>
        <v>117.13628404253325</v>
      </c>
      <c r="R82" s="16">
        <v>0.05</v>
      </c>
      <c r="S82" s="3">
        <f t="shared" si="48"/>
        <v>5.2255107401169347</v>
      </c>
      <c r="T82" s="16">
        <v>0.05</v>
      </c>
      <c r="U82" s="3">
        <f t="shared" si="49"/>
        <v>0</v>
      </c>
      <c r="V82" s="16">
        <v>0.05</v>
      </c>
      <c r="W82" s="3">
        <f t="shared" si="50"/>
        <v>30.311257357671504</v>
      </c>
      <c r="X82" s="3">
        <f t="shared" si="52"/>
        <v>276.56092656265707</v>
      </c>
      <c r="AA82" t="s">
        <v>145</v>
      </c>
      <c r="AB82" s="16">
        <f t="shared" si="53"/>
        <v>0.03</v>
      </c>
      <c r="AC82" s="16">
        <f t="shared" si="54"/>
        <v>0.03</v>
      </c>
      <c r="AD82" s="16">
        <f t="shared" si="55"/>
        <v>0.1</v>
      </c>
      <c r="AE82" s="16">
        <f t="shared" si="56"/>
        <v>0.1</v>
      </c>
      <c r="AF82" s="16">
        <f t="shared" si="57"/>
        <v>0.05</v>
      </c>
      <c r="AG82" s="16">
        <f t="shared" si="58"/>
        <v>0.05</v>
      </c>
      <c r="AH82" s="16">
        <f t="shared" si="59"/>
        <v>0.05</v>
      </c>
      <c r="AI82" s="16">
        <f t="shared" si="60"/>
        <v>0.05</v>
      </c>
      <c r="AJ82" s="16">
        <f t="shared" si="61"/>
        <v>0.05</v>
      </c>
      <c r="AK82" s="16">
        <f t="shared" si="62"/>
        <v>0.05</v>
      </c>
      <c r="AN82" t="s">
        <v>145</v>
      </c>
      <c r="AO82" s="3">
        <f t="shared" si="51"/>
        <v>64.138408663634294</v>
      </c>
      <c r="AP82" s="3">
        <f t="shared" si="51"/>
        <v>30.763304631060159</v>
      </c>
      <c r="AQ82" s="3">
        <f t="shared" si="51"/>
        <v>0</v>
      </c>
      <c r="AR82" s="3">
        <f t="shared" si="51"/>
        <v>0.33656320372007864</v>
      </c>
      <c r="AS82" s="3">
        <f t="shared" si="51"/>
        <v>12.869997157400844</v>
      </c>
      <c r="AT82" s="3">
        <f t="shared" si="51"/>
        <v>3.4433081863298458</v>
      </c>
      <c r="AU82" s="3">
        <f t="shared" si="51"/>
        <v>105.47228965694201</v>
      </c>
      <c r="AV82" s="3">
        <f t="shared" si="51"/>
        <v>4.7051738655713917</v>
      </c>
      <c r="AW82" s="3">
        <f t="shared" si="51"/>
        <v>0</v>
      </c>
      <c r="AX82" s="3">
        <f t="shared" si="51"/>
        <v>27.29297537502201</v>
      </c>
      <c r="AY82" s="3">
        <f t="shared" si="41"/>
        <v>221.72904536465862</v>
      </c>
      <c r="AZ82" t="s">
        <v>145</v>
      </c>
    </row>
    <row r="83" spans="1:52" ht="15.5" x14ac:dyDescent="0.35">
      <c r="A83" s="5" t="s">
        <v>147</v>
      </c>
      <c r="B83" t="s">
        <v>140</v>
      </c>
      <c r="C83">
        <v>25</v>
      </c>
      <c r="D83" s="16">
        <v>0.02</v>
      </c>
      <c r="E83" s="3">
        <f t="shared" si="42"/>
        <v>47.487574728212387</v>
      </c>
      <c r="F83" s="16">
        <v>0.02</v>
      </c>
      <c r="G83" s="3">
        <f>+$F83*G$61</f>
        <v>22.77690946801631</v>
      </c>
      <c r="H83" s="16">
        <v>0.05</v>
      </c>
      <c r="I83" s="3">
        <f t="shared" si="43"/>
        <v>0</v>
      </c>
      <c r="J83" s="16">
        <v>0.05</v>
      </c>
      <c r="K83" s="3">
        <f t="shared" si="44"/>
        <v>0.18689156724220835</v>
      </c>
      <c r="L83" s="16">
        <v>0.05</v>
      </c>
      <c r="M83" s="3">
        <f t="shared" si="45"/>
        <v>14.293267431278114</v>
      </c>
      <c r="N83" s="16">
        <v>0.02</v>
      </c>
      <c r="O83" s="3">
        <f t="shared" si="46"/>
        <v>1.5296390248919405</v>
      </c>
      <c r="P83" s="16">
        <v>0.05</v>
      </c>
      <c r="Q83" s="3">
        <f t="shared" si="47"/>
        <v>117.13628404253325</v>
      </c>
      <c r="R83" s="16">
        <v>0.05</v>
      </c>
      <c r="S83" s="3">
        <f t="shared" si="48"/>
        <v>5.2255107401169347</v>
      </c>
      <c r="T83" s="16">
        <v>0.05</v>
      </c>
      <c r="U83" s="3">
        <f t="shared" si="49"/>
        <v>0</v>
      </c>
      <c r="V83" s="16">
        <v>0.05</v>
      </c>
      <c r="W83" s="3">
        <f t="shared" si="50"/>
        <v>30.311257357671504</v>
      </c>
      <c r="X83" s="3">
        <f t="shared" si="52"/>
        <v>238.94733435996264</v>
      </c>
      <c r="AA83" t="s">
        <v>147</v>
      </c>
      <c r="AB83" s="16">
        <f t="shared" si="53"/>
        <v>0.02</v>
      </c>
      <c r="AC83" s="16">
        <f t="shared" si="54"/>
        <v>0.02</v>
      </c>
      <c r="AD83" s="16">
        <f t="shared" si="55"/>
        <v>0.05</v>
      </c>
      <c r="AE83" s="16">
        <f t="shared" si="56"/>
        <v>0.05</v>
      </c>
      <c r="AF83" s="16">
        <f t="shared" si="57"/>
        <v>0.05</v>
      </c>
      <c r="AG83" s="16">
        <f t="shared" si="58"/>
        <v>0.02</v>
      </c>
      <c r="AH83" s="16">
        <f t="shared" si="59"/>
        <v>0.05</v>
      </c>
      <c r="AI83" s="16">
        <f t="shared" si="60"/>
        <v>0.05</v>
      </c>
      <c r="AJ83" s="16">
        <f t="shared" si="61"/>
        <v>0.05</v>
      </c>
      <c r="AK83" s="16">
        <f t="shared" si="62"/>
        <v>0.05</v>
      </c>
      <c r="AN83" t="s">
        <v>147</v>
      </c>
      <c r="AO83" s="3">
        <f t="shared" si="51"/>
        <v>42.758939109089532</v>
      </c>
      <c r="AP83" s="3">
        <f t="shared" si="51"/>
        <v>20.508869754040106</v>
      </c>
      <c r="AQ83" s="3">
        <f t="shared" si="51"/>
        <v>0</v>
      </c>
      <c r="AR83" s="3">
        <f t="shared" si="51"/>
        <v>0.16828160186003932</v>
      </c>
      <c r="AS83" s="3">
        <f t="shared" si="51"/>
        <v>12.869997157400844</v>
      </c>
      <c r="AT83" s="3">
        <f t="shared" si="51"/>
        <v>1.3773232745319381</v>
      </c>
      <c r="AU83" s="3">
        <f t="shared" si="51"/>
        <v>105.47228965694201</v>
      </c>
      <c r="AV83" s="3">
        <f t="shared" si="51"/>
        <v>4.7051738655713917</v>
      </c>
      <c r="AW83" s="3">
        <f t="shared" si="51"/>
        <v>0</v>
      </c>
      <c r="AX83" s="3">
        <f t="shared" si="51"/>
        <v>27.29297537502201</v>
      </c>
      <c r="AY83" s="3">
        <f t="shared" si="41"/>
        <v>187.86087441943585</v>
      </c>
      <c r="AZ83" t="s">
        <v>147</v>
      </c>
    </row>
    <row r="84" spans="1:52" ht="15.5" x14ac:dyDescent="0.35">
      <c r="A84" s="5" t="s">
        <v>148</v>
      </c>
      <c r="B84" t="s">
        <v>146</v>
      </c>
      <c r="C84">
        <v>35</v>
      </c>
      <c r="D84" s="16">
        <v>0.02</v>
      </c>
      <c r="E84" s="3">
        <f t="shared" si="42"/>
        <v>47.487574728212387</v>
      </c>
      <c r="F84" s="16">
        <v>0.02</v>
      </c>
      <c r="G84" s="3">
        <f>+$F84*G$61</f>
        <v>22.77690946801631</v>
      </c>
      <c r="H84" s="16">
        <v>0.4</v>
      </c>
      <c r="I84" s="3">
        <f t="shared" si="43"/>
        <v>0</v>
      </c>
      <c r="J84" s="16">
        <v>0.4</v>
      </c>
      <c r="K84" s="3">
        <f t="shared" si="44"/>
        <v>1.4951325379376668</v>
      </c>
      <c r="L84" s="16">
        <v>0</v>
      </c>
      <c r="M84" s="3">
        <f t="shared" si="45"/>
        <v>0</v>
      </c>
      <c r="N84" s="16">
        <v>0.05</v>
      </c>
      <c r="O84" s="3">
        <f t="shared" si="46"/>
        <v>3.8240975622298516</v>
      </c>
      <c r="P84" s="16">
        <v>0</v>
      </c>
      <c r="Q84" s="3">
        <f t="shared" si="47"/>
        <v>0</v>
      </c>
      <c r="R84" s="16">
        <v>0</v>
      </c>
      <c r="S84" s="3">
        <f t="shared" si="48"/>
        <v>0</v>
      </c>
      <c r="T84" s="16">
        <v>0.01</v>
      </c>
      <c r="U84" s="3">
        <f t="shared" si="49"/>
        <v>0</v>
      </c>
      <c r="V84" s="16">
        <v>0.01</v>
      </c>
      <c r="W84" s="3">
        <f t="shared" si="50"/>
        <v>6.0622514715343003</v>
      </c>
      <c r="X84" s="3">
        <f t="shared" si="52"/>
        <v>81.645965767930505</v>
      </c>
      <c r="AA84" t="s">
        <v>148</v>
      </c>
      <c r="AB84" s="16">
        <f t="shared" si="53"/>
        <v>0.02</v>
      </c>
      <c r="AC84" s="16">
        <f t="shared" si="54"/>
        <v>0.02</v>
      </c>
      <c r="AD84" s="16">
        <f t="shared" si="55"/>
        <v>0.4</v>
      </c>
      <c r="AE84" s="16">
        <f t="shared" si="56"/>
        <v>0.4</v>
      </c>
      <c r="AF84" s="16">
        <f t="shared" si="57"/>
        <v>0</v>
      </c>
      <c r="AG84" s="16">
        <f t="shared" si="58"/>
        <v>0.05</v>
      </c>
      <c r="AH84" s="16">
        <f t="shared" si="59"/>
        <v>0</v>
      </c>
      <c r="AI84" s="16">
        <f t="shared" si="60"/>
        <v>0</v>
      </c>
      <c r="AJ84" s="16">
        <f t="shared" si="61"/>
        <v>0.01</v>
      </c>
      <c r="AK84" s="16">
        <f t="shared" si="62"/>
        <v>0.01</v>
      </c>
      <c r="AN84" t="s">
        <v>148</v>
      </c>
      <c r="AO84" s="3">
        <f t="shared" si="51"/>
        <v>42.758939109089532</v>
      </c>
      <c r="AP84" s="3">
        <f t="shared" si="51"/>
        <v>20.508869754040106</v>
      </c>
      <c r="AQ84" s="3">
        <f t="shared" si="51"/>
        <v>0</v>
      </c>
      <c r="AR84" s="3">
        <f t="shared" si="51"/>
        <v>1.3462528148803146</v>
      </c>
      <c r="AS84" s="3">
        <f t="shared" si="51"/>
        <v>0</v>
      </c>
      <c r="AT84" s="3">
        <f t="shared" si="51"/>
        <v>3.4433081863298458</v>
      </c>
      <c r="AU84" s="3">
        <f t="shared" si="51"/>
        <v>0</v>
      </c>
      <c r="AV84" s="3">
        <f t="shared" si="51"/>
        <v>0</v>
      </c>
      <c r="AW84" s="3">
        <f t="shared" si="51"/>
        <v>0</v>
      </c>
      <c r="AX84" s="3">
        <f t="shared" si="51"/>
        <v>5.4585950750044017</v>
      </c>
      <c r="AY84" s="3">
        <f t="shared" si="41"/>
        <v>68.05736986433979</v>
      </c>
      <c r="AZ84" t="s">
        <v>148</v>
      </c>
    </row>
    <row r="85" spans="1:52" ht="15.5" x14ac:dyDescent="0.35">
      <c r="A85" s="5" t="s">
        <v>149</v>
      </c>
      <c r="B85" t="s">
        <v>143</v>
      </c>
      <c r="C85">
        <v>25</v>
      </c>
      <c r="D85" s="16">
        <v>0.03</v>
      </c>
      <c r="E85" s="3">
        <f t="shared" si="42"/>
        <v>71.231362092318577</v>
      </c>
      <c r="F85" s="16">
        <v>0.03</v>
      </c>
      <c r="G85" s="3">
        <f t="shared" ref="G85" si="63">+$F85*G$61</f>
        <v>34.165364202024463</v>
      </c>
      <c r="H85" s="16">
        <v>0</v>
      </c>
      <c r="I85" s="3">
        <f t="shared" si="43"/>
        <v>0</v>
      </c>
      <c r="J85" s="16">
        <v>0</v>
      </c>
      <c r="K85" s="3">
        <f t="shared" si="44"/>
        <v>0</v>
      </c>
      <c r="L85" s="16">
        <v>0.05</v>
      </c>
      <c r="M85" s="3">
        <f t="shared" si="45"/>
        <v>14.293267431278114</v>
      </c>
      <c r="N85" s="16">
        <v>0.03</v>
      </c>
      <c r="O85" s="3">
        <f t="shared" si="46"/>
        <v>2.2944585373379107</v>
      </c>
      <c r="P85" s="16">
        <v>0.05</v>
      </c>
      <c r="Q85" s="3">
        <f t="shared" si="47"/>
        <v>117.13628404253325</v>
      </c>
      <c r="R85" s="16">
        <v>0.1</v>
      </c>
      <c r="S85" s="3">
        <v>16</v>
      </c>
      <c r="T85" s="16">
        <v>0.04</v>
      </c>
      <c r="U85" s="3">
        <f t="shared" si="49"/>
        <v>0</v>
      </c>
      <c r="V85" s="16">
        <v>0.04</v>
      </c>
      <c r="W85" s="3">
        <f t="shared" si="50"/>
        <v>24.249005886137201</v>
      </c>
      <c r="X85" s="3">
        <f t="shared" si="52"/>
        <v>279.36974219162948</v>
      </c>
      <c r="AA85" t="s">
        <v>149</v>
      </c>
      <c r="AB85" s="16">
        <f>+D85</f>
        <v>0.03</v>
      </c>
      <c r="AC85" s="16">
        <f>+F85</f>
        <v>0.03</v>
      </c>
      <c r="AD85" s="16">
        <f>+H85</f>
        <v>0</v>
      </c>
      <c r="AE85" s="16">
        <f>+J85</f>
        <v>0</v>
      </c>
      <c r="AF85" s="16">
        <f>+L85</f>
        <v>0.05</v>
      </c>
      <c r="AG85" s="16">
        <f>+N85</f>
        <v>0.03</v>
      </c>
      <c r="AH85" s="16">
        <f>+P85</f>
        <v>0.05</v>
      </c>
      <c r="AI85" s="16">
        <f>+R85</f>
        <v>0.1</v>
      </c>
      <c r="AJ85" s="16">
        <f>+T85</f>
        <v>0.04</v>
      </c>
      <c r="AK85" s="16">
        <f t="shared" si="62"/>
        <v>0.04</v>
      </c>
      <c r="AN85" t="s">
        <v>149</v>
      </c>
      <c r="AO85" s="3">
        <f t="shared" si="51"/>
        <v>64.138408663634294</v>
      </c>
      <c r="AP85" s="3">
        <f t="shared" si="51"/>
        <v>30.763304631060159</v>
      </c>
      <c r="AQ85" s="3">
        <f t="shared" si="51"/>
        <v>0</v>
      </c>
      <c r="AR85" s="3">
        <f t="shared" si="51"/>
        <v>0</v>
      </c>
      <c r="AS85" s="3">
        <f t="shared" si="51"/>
        <v>12.869997157400844</v>
      </c>
      <c r="AT85" s="3">
        <f t="shared" si="51"/>
        <v>2.0659849117979072</v>
      </c>
      <c r="AU85" s="3">
        <f t="shared" si="51"/>
        <v>105.47228965694201</v>
      </c>
      <c r="AV85" s="3">
        <f t="shared" si="51"/>
        <v>9.4103477311427834</v>
      </c>
      <c r="AW85" s="3">
        <f t="shared" si="51"/>
        <v>0</v>
      </c>
      <c r="AX85" s="3">
        <f t="shared" si="51"/>
        <v>21.834380300017607</v>
      </c>
      <c r="AY85" s="3">
        <f t="shared" si="41"/>
        <v>224.72033275197799</v>
      </c>
      <c r="AZ85" t="s">
        <v>149</v>
      </c>
    </row>
    <row r="86" spans="1:52" ht="15.5" x14ac:dyDescent="0.35">
      <c r="A86" s="5" t="s">
        <v>150</v>
      </c>
      <c r="D86" s="16">
        <f>SUM(D80:D85)</f>
        <v>1</v>
      </c>
      <c r="E86" s="28">
        <f>SUM(E80:E85)</f>
        <v>2374.3787364106192</v>
      </c>
      <c r="F86" s="16">
        <f>SUM(F80:F85)</f>
        <v>1</v>
      </c>
      <c r="G86" s="28">
        <f t="shared" ref="G86:U86" si="64">SUM(G80:G85)</f>
        <v>1138.8454734008155</v>
      </c>
      <c r="H86" s="16">
        <f>SUM(H80:H85)</f>
        <v>1</v>
      </c>
      <c r="I86" s="28">
        <f t="shared" si="64"/>
        <v>0</v>
      </c>
      <c r="J86" s="16">
        <f>SUM(J80:J85)</f>
        <v>1</v>
      </c>
      <c r="K86" s="28">
        <f t="shared" si="64"/>
        <v>3.7378313448441669</v>
      </c>
      <c r="L86" s="16">
        <f>SUM(L80:L85)</f>
        <v>1</v>
      </c>
      <c r="M86" s="28">
        <f t="shared" si="64"/>
        <v>285.86534862556232</v>
      </c>
      <c r="N86" s="16">
        <f>SUM(N80:N85)</f>
        <v>1</v>
      </c>
      <c r="O86" s="28">
        <f t="shared" si="64"/>
        <v>76.481951244597028</v>
      </c>
      <c r="P86" s="16">
        <f>SUM(P80:P85)</f>
        <v>1</v>
      </c>
      <c r="Q86" s="28">
        <f t="shared" si="64"/>
        <v>2342.7256808506645</v>
      </c>
      <c r="R86" s="16">
        <f>SUM(R80:R85)</f>
        <v>1</v>
      </c>
      <c r="S86" s="28">
        <f t="shared" si="64"/>
        <v>110.05919332210479</v>
      </c>
      <c r="T86" s="16">
        <f>SUM(T80:T85)</f>
        <v>1.0000000000000002</v>
      </c>
      <c r="U86" s="28">
        <f t="shared" si="64"/>
        <v>0</v>
      </c>
      <c r="V86" s="16">
        <f>SUM(V80:V85)</f>
        <v>1.0000000000000002</v>
      </c>
      <c r="W86" s="28">
        <f t="shared" ref="W86" si="65">SUM(W80:W85)</f>
        <v>606.22514715343004</v>
      </c>
      <c r="X86" s="3">
        <f t="shared" si="52"/>
        <v>6938.3193623526386</v>
      </c>
      <c r="AA86" t="s">
        <v>150</v>
      </c>
      <c r="AB86" s="16">
        <f>SUM(AB80:AB85)</f>
        <v>1</v>
      </c>
      <c r="AC86" s="16">
        <f t="shared" ref="AC86:AK86" si="66">SUM(AC80:AC85)</f>
        <v>1</v>
      </c>
      <c r="AD86" s="16">
        <f t="shared" si="66"/>
        <v>1</v>
      </c>
      <c r="AE86" s="16">
        <f t="shared" si="66"/>
        <v>1</v>
      </c>
      <c r="AF86" s="16">
        <f t="shared" si="66"/>
        <v>1</v>
      </c>
      <c r="AG86" s="16">
        <f t="shared" si="66"/>
        <v>1</v>
      </c>
      <c r="AH86" s="16">
        <f t="shared" si="66"/>
        <v>1</v>
      </c>
      <c r="AI86" s="16">
        <f t="shared" si="66"/>
        <v>1</v>
      </c>
      <c r="AJ86" s="16">
        <f t="shared" si="66"/>
        <v>1.0000000000000002</v>
      </c>
      <c r="AK86" s="16">
        <f t="shared" si="66"/>
        <v>1.0000000000000002</v>
      </c>
      <c r="AN86" t="s">
        <v>150</v>
      </c>
      <c r="AO86" s="3">
        <f t="shared" ref="AO86:AX86" si="67">SUM(AO80:AO85)</f>
        <v>2137.9469554544767</v>
      </c>
      <c r="AP86" s="3">
        <f t="shared" si="67"/>
        <v>1025.4434877020053</v>
      </c>
      <c r="AQ86" s="3">
        <f t="shared" si="67"/>
        <v>0</v>
      </c>
      <c r="AR86" s="3">
        <f t="shared" si="67"/>
        <v>3.3656320372007866</v>
      </c>
      <c r="AS86" s="3">
        <f t="shared" si="67"/>
        <v>257.3999431480168</v>
      </c>
      <c r="AT86" s="3">
        <f t="shared" si="67"/>
        <v>68.866163726596909</v>
      </c>
      <c r="AU86" s="3">
        <f t="shared" si="67"/>
        <v>2109.4457931388401</v>
      </c>
      <c r="AV86" s="3">
        <f t="shared" si="67"/>
        <v>94.103477311427838</v>
      </c>
      <c r="AW86" s="3">
        <f t="shared" si="67"/>
        <v>0</v>
      </c>
      <c r="AX86" s="3">
        <f t="shared" si="67"/>
        <v>545.85950750044026</v>
      </c>
      <c r="AY86" s="3">
        <f t="shared" si="41"/>
        <v>5696.5714525185649</v>
      </c>
    </row>
    <row r="87" spans="1:52" ht="15.5" x14ac:dyDescent="0.35">
      <c r="A87" s="4" t="s">
        <v>200</v>
      </c>
      <c r="D87" s="4" t="s">
        <v>72</v>
      </c>
      <c r="E87" s="4"/>
      <c r="F87" s="4" t="s">
        <v>73</v>
      </c>
      <c r="G87" s="4"/>
      <c r="H87" s="4" t="s">
        <v>80</v>
      </c>
      <c r="I87" s="4"/>
      <c r="J87" s="4" t="s">
        <v>75</v>
      </c>
      <c r="K87" s="4"/>
      <c r="L87" s="4" t="s">
        <v>76</v>
      </c>
      <c r="M87" s="4"/>
      <c r="N87" s="4" t="s">
        <v>77</v>
      </c>
      <c r="O87" s="4"/>
      <c r="P87" s="4" t="s">
        <v>78</v>
      </c>
      <c r="Q87" s="4"/>
      <c r="R87" s="4" t="s">
        <v>79</v>
      </c>
      <c r="S87" s="4"/>
      <c r="T87" s="4" t="s">
        <v>81</v>
      </c>
      <c r="U87" s="4"/>
      <c r="V87" s="4" t="s">
        <v>9</v>
      </c>
      <c r="X87" s="4" t="s">
        <v>126</v>
      </c>
    </row>
    <row r="88" spans="1:52" ht="15.5" x14ac:dyDescent="0.35">
      <c r="A88" s="4" t="s">
        <v>128</v>
      </c>
      <c r="C88" s="8" t="s">
        <v>129</v>
      </c>
      <c r="D88" s="8" t="s">
        <v>130</v>
      </c>
      <c r="E88" s="4" t="s">
        <v>58</v>
      </c>
      <c r="F88" s="8" t="s">
        <v>130</v>
      </c>
      <c r="G88" s="4" t="s">
        <v>58</v>
      </c>
      <c r="H88" s="8" t="s">
        <v>130</v>
      </c>
      <c r="I88" s="4" t="s">
        <v>58</v>
      </c>
      <c r="J88" s="8" t="s">
        <v>130</v>
      </c>
      <c r="K88" s="4" t="s">
        <v>58</v>
      </c>
      <c r="L88" s="8" t="s">
        <v>130</v>
      </c>
      <c r="M88" s="4" t="s">
        <v>58</v>
      </c>
      <c r="N88" s="8" t="s">
        <v>130</v>
      </c>
      <c r="O88" s="4" t="s">
        <v>58</v>
      </c>
      <c r="P88" s="8" t="s">
        <v>130</v>
      </c>
      <c r="Q88" s="4" t="s">
        <v>58</v>
      </c>
      <c r="R88" s="8" t="s">
        <v>130</v>
      </c>
      <c r="S88" s="4" t="s">
        <v>58</v>
      </c>
      <c r="T88" s="8" t="s">
        <v>130</v>
      </c>
      <c r="U88" s="4" t="s">
        <v>58</v>
      </c>
      <c r="V88" s="8" t="s">
        <v>130</v>
      </c>
      <c r="W88" s="4" t="s">
        <v>58</v>
      </c>
    </row>
    <row r="89" spans="1:52" ht="15.5" x14ac:dyDescent="0.35">
      <c r="A89" s="5" t="s">
        <v>152</v>
      </c>
      <c r="C89">
        <v>16</v>
      </c>
      <c r="D89" s="16">
        <v>0.8</v>
      </c>
      <c r="E89" s="3">
        <f>+$D89*E$59</f>
        <v>229.43450959775794</v>
      </c>
      <c r="F89" s="16">
        <v>0.8</v>
      </c>
      <c r="G89" s="3">
        <f>+$F89*G$59</f>
        <v>101.66169458044402</v>
      </c>
      <c r="H89" s="16">
        <v>0.8</v>
      </c>
      <c r="I89" s="3">
        <f>+$H89*I$59</f>
        <v>0</v>
      </c>
      <c r="J89" s="16">
        <v>0.8</v>
      </c>
      <c r="K89" s="3">
        <f>+$J89*K$59</f>
        <v>0.47256363474604512</v>
      </c>
      <c r="L89" s="16">
        <v>0.8</v>
      </c>
      <c r="M89" s="3">
        <f>+$L89*M$59</f>
        <v>28.862810973949692</v>
      </c>
      <c r="N89" s="16">
        <v>0.8</v>
      </c>
      <c r="O89" s="3">
        <f>+$N89*O$59</f>
        <v>1.5666703674230966</v>
      </c>
      <c r="P89" s="16">
        <v>0.8</v>
      </c>
      <c r="Q89" s="3">
        <f>+$P89*Q$59</f>
        <v>186.3818458935134</v>
      </c>
      <c r="R89" s="16">
        <v>0.8</v>
      </c>
      <c r="S89" s="3">
        <f>+$R89*S$59</f>
        <v>2.8651882075333996</v>
      </c>
      <c r="T89" s="16">
        <v>0.8</v>
      </c>
      <c r="U89" s="3">
        <f>+$T89*U$59</f>
        <v>2.2762736375377868</v>
      </c>
      <c r="V89" s="16">
        <v>0.8</v>
      </c>
      <c r="W89" s="3">
        <f>+$V89*W$59</f>
        <v>29.178896848907808</v>
      </c>
      <c r="X89" s="3">
        <f>+E89+G89+I89+K89+M89+O89+Q89+S89+U89+W89</f>
        <v>582.70045374181313</v>
      </c>
    </row>
    <row r="90" spans="1:52" ht="15.5" x14ac:dyDescent="0.35">
      <c r="A90" s="5" t="s">
        <v>153</v>
      </c>
      <c r="C90">
        <v>18</v>
      </c>
      <c r="D90" s="16">
        <v>0.2</v>
      </c>
      <c r="E90" s="3">
        <f>+$D90*E$59</f>
        <v>57.358627399439484</v>
      </c>
      <c r="F90" s="16">
        <v>0.2</v>
      </c>
      <c r="G90" s="3">
        <f>+$F90*G$59</f>
        <v>25.415423645111005</v>
      </c>
      <c r="H90" s="16">
        <v>0.2</v>
      </c>
      <c r="I90" s="3">
        <f>+$H90*I$59</f>
        <v>0</v>
      </c>
      <c r="J90" s="16">
        <v>0.2</v>
      </c>
      <c r="K90" s="3">
        <f>+$J90*K$59</f>
        <v>0.11814090868651128</v>
      </c>
      <c r="L90" s="16">
        <v>0.2</v>
      </c>
      <c r="M90" s="3">
        <f>+$L90*M$59</f>
        <v>7.215702743487423</v>
      </c>
      <c r="N90" s="16">
        <v>0.2</v>
      </c>
      <c r="O90" s="3">
        <f>+$N90*O$59</f>
        <v>0.39166759185577416</v>
      </c>
      <c r="P90" s="16">
        <v>0.2</v>
      </c>
      <c r="Q90" s="3">
        <f>+$P90*Q$59</f>
        <v>46.59546147337835</v>
      </c>
      <c r="R90" s="16">
        <v>0.2</v>
      </c>
      <c r="S90" s="3">
        <f>+$R90*S$59</f>
        <v>0.71629705188334991</v>
      </c>
      <c r="T90" s="16">
        <v>0.2</v>
      </c>
      <c r="U90" s="3">
        <f>+$T90*U$59</f>
        <v>0.56906840938444669</v>
      </c>
      <c r="V90" s="16">
        <v>0.2</v>
      </c>
      <c r="W90" s="3">
        <f>+$V90*W$59</f>
        <v>7.294724212226952</v>
      </c>
      <c r="X90" s="3">
        <f>+E90+G90+I90+K90+M90+O90+Q90+S90+U90+W90</f>
        <v>145.67511343545328</v>
      </c>
    </row>
    <row r="91" spans="1:52" ht="15.5" x14ac:dyDescent="0.35">
      <c r="A91" s="5" t="s">
        <v>10</v>
      </c>
      <c r="D91" s="16">
        <f>SUM(D89:D90)</f>
        <v>1</v>
      </c>
      <c r="E91" s="30">
        <f>SUM(E89:E90)</f>
        <v>286.79313699719739</v>
      </c>
      <c r="F91" s="32">
        <f>SUM(F89:F90)</f>
        <v>1</v>
      </c>
      <c r="G91" s="30">
        <f t="shared" ref="G91:U91" si="68">SUM(G89:G90)</f>
        <v>127.07711822555503</v>
      </c>
      <c r="H91" s="32">
        <f>SUM(H89:H90)</f>
        <v>1</v>
      </c>
      <c r="I91" s="30">
        <f t="shared" si="68"/>
        <v>0</v>
      </c>
      <c r="J91" s="32">
        <f>SUM(J89:J90)</f>
        <v>1</v>
      </c>
      <c r="K91" s="30">
        <f t="shared" si="68"/>
        <v>0.59070454343255641</v>
      </c>
      <c r="L91" s="32">
        <f>SUM(L89:L90)</f>
        <v>1</v>
      </c>
      <c r="M91" s="30">
        <f t="shared" si="68"/>
        <v>36.078513717437119</v>
      </c>
      <c r="N91" s="32">
        <f>SUM(N89:N90)</f>
        <v>1</v>
      </c>
      <c r="O91" s="30">
        <f t="shared" si="68"/>
        <v>1.9583379592788708</v>
      </c>
      <c r="P91" s="32">
        <f>SUM(P89:P90)</f>
        <v>1</v>
      </c>
      <c r="Q91" s="30">
        <f t="shared" si="68"/>
        <v>232.97730736689175</v>
      </c>
      <c r="R91" s="32">
        <f>SUM(R89:R90)</f>
        <v>1</v>
      </c>
      <c r="S91" s="30">
        <f t="shared" si="68"/>
        <v>3.5814852594167497</v>
      </c>
      <c r="T91" s="32">
        <f>SUM(T89:T90)</f>
        <v>1</v>
      </c>
      <c r="U91" s="30">
        <f t="shared" si="68"/>
        <v>2.8453420469222337</v>
      </c>
      <c r="V91" s="32">
        <f>SUM(V89:V90)</f>
        <v>1</v>
      </c>
      <c r="W91" s="30">
        <f t="shared" ref="W91" si="69">SUM(W89:W90)</f>
        <v>36.473621061134757</v>
      </c>
      <c r="X91" s="3">
        <f>+E91+G91+I91+K91+M91+O91+Q91+S91+U91+W91</f>
        <v>728.37556717726636</v>
      </c>
      <c r="AB91" s="4" t="s">
        <v>0</v>
      </c>
      <c r="AC91" s="4" t="s">
        <v>1</v>
      </c>
      <c r="AD91" s="4" t="s">
        <v>2</v>
      </c>
      <c r="AE91" s="4" t="s">
        <v>3</v>
      </c>
      <c r="AF91" s="4" t="s">
        <v>4</v>
      </c>
      <c r="AG91" s="4" t="s">
        <v>5</v>
      </c>
      <c r="AH91" s="4" t="s">
        <v>195</v>
      </c>
      <c r="AI91" s="4" t="s">
        <v>79</v>
      </c>
      <c r="AJ91" s="4" t="s">
        <v>81</v>
      </c>
      <c r="AK91" s="4" t="s">
        <v>9</v>
      </c>
      <c r="AL91" t="s">
        <v>126</v>
      </c>
    </row>
    <row r="92" spans="1:52" ht="15.5" x14ac:dyDescent="0.35">
      <c r="A92" s="4" t="s">
        <v>154</v>
      </c>
      <c r="AA92" t="s">
        <v>154</v>
      </c>
      <c r="AB92" s="30">
        <f>+E62</f>
        <v>4834.5128808098998</v>
      </c>
      <c r="AC92" s="30">
        <f>+G62</f>
        <v>2142.1571358022129</v>
      </c>
      <c r="AD92" s="30"/>
      <c r="AE92" s="30"/>
      <c r="AF92" s="30">
        <f>+M62</f>
        <v>608.18065980822553</v>
      </c>
      <c r="AG92" s="30">
        <f>+O62</f>
        <v>33.011982742129533</v>
      </c>
      <c r="AH92" s="30">
        <f>+Q62</f>
        <v>3927.3317527561744</v>
      </c>
      <c r="AI92" s="30">
        <f>+S62</f>
        <v>60.373608658739471</v>
      </c>
      <c r="AJ92" s="30">
        <f>+U62</f>
        <v>47.964337362403363</v>
      </c>
      <c r="AK92" s="30">
        <f>+W62</f>
        <v>614.84104074484299</v>
      </c>
      <c r="AL92" s="3">
        <f>SUM(AB92:AJ92)</f>
        <v>11653.532357939786</v>
      </c>
      <c r="AO92" s="4" t="s">
        <v>0</v>
      </c>
      <c r="AP92" s="4" t="s">
        <v>1</v>
      </c>
      <c r="AQ92" s="4" t="s">
        <v>2</v>
      </c>
      <c r="AR92" s="4" t="s">
        <v>3</v>
      </c>
      <c r="AS92" s="4" t="s">
        <v>4</v>
      </c>
      <c r="AT92" s="4" t="s">
        <v>5</v>
      </c>
      <c r="AU92" s="4" t="s">
        <v>201</v>
      </c>
      <c r="AV92" s="4" t="s">
        <v>7</v>
      </c>
      <c r="AW92" s="4" t="s">
        <v>81</v>
      </c>
      <c r="AX92" s="4" t="s">
        <v>9</v>
      </c>
      <c r="AY92" s="4" t="s">
        <v>10</v>
      </c>
    </row>
    <row r="93" spans="1:52" ht="15.5" x14ac:dyDescent="0.35">
      <c r="A93" s="5" t="s">
        <v>156</v>
      </c>
      <c r="B93" t="s">
        <v>143</v>
      </c>
      <c r="C93">
        <v>25</v>
      </c>
      <c r="D93" s="16">
        <v>0.1</v>
      </c>
      <c r="E93" s="3">
        <f t="shared" ref="E93:E98" si="70">+$D93*E$62</f>
        <v>483.45128808099003</v>
      </c>
      <c r="F93" s="16">
        <v>0.1</v>
      </c>
      <c r="G93" s="3">
        <f>+$F93*G$62</f>
        <v>214.21571358022129</v>
      </c>
      <c r="H93" s="16">
        <v>0</v>
      </c>
      <c r="I93" s="3">
        <f t="shared" ref="I93:I98" si="71">+$H93*I$62</f>
        <v>0</v>
      </c>
      <c r="J93" s="16">
        <v>0</v>
      </c>
      <c r="K93" s="3">
        <f>+$J93*K$62</f>
        <v>0</v>
      </c>
      <c r="L93" s="16">
        <v>0.1</v>
      </c>
      <c r="M93" s="3">
        <f>+$L93*M$62</f>
        <v>60.818065980822553</v>
      </c>
      <c r="N93" s="16">
        <v>0</v>
      </c>
      <c r="O93" s="3">
        <f>+$N93*O$62</f>
        <v>0</v>
      </c>
      <c r="P93" s="16">
        <v>0</v>
      </c>
      <c r="Q93" s="3">
        <f>+$P93*Q$62</f>
        <v>0</v>
      </c>
      <c r="R93" s="16">
        <v>0</v>
      </c>
      <c r="S93" s="3">
        <f>+$R93*S$62</f>
        <v>0</v>
      </c>
      <c r="T93" s="16">
        <v>0</v>
      </c>
      <c r="U93" s="3">
        <f>+$T93*U$62</f>
        <v>0</v>
      </c>
      <c r="V93" s="16">
        <v>0</v>
      </c>
      <c r="W93" s="3">
        <f>+$V93*W$62</f>
        <v>0</v>
      </c>
      <c r="X93" s="3">
        <f t="shared" ref="X93:X99" si="72">+E93+G93+I93+K93+M93+O93+Q93+S93+U93+W93</f>
        <v>758.48506764203387</v>
      </c>
      <c r="AA93" s="5" t="s">
        <v>156</v>
      </c>
      <c r="AB93" s="16">
        <f>+D93</f>
        <v>0.1</v>
      </c>
      <c r="AC93" s="16">
        <f>+F93</f>
        <v>0.1</v>
      </c>
      <c r="AD93" s="16"/>
      <c r="AE93" s="16"/>
      <c r="AF93" s="16">
        <f>+L93</f>
        <v>0.1</v>
      </c>
      <c r="AG93" s="16">
        <f>+N93</f>
        <v>0</v>
      </c>
      <c r="AH93" s="16">
        <f>+P93</f>
        <v>0</v>
      </c>
      <c r="AI93" s="16">
        <f>+R93</f>
        <v>0</v>
      </c>
      <c r="AJ93" s="16">
        <f>+T93</f>
        <v>0</v>
      </c>
      <c r="AK93" s="16">
        <f t="shared" ref="AK93:AK99" si="73">+V93</f>
        <v>0</v>
      </c>
      <c r="AL93" s="3"/>
      <c r="AN93" s="5" t="s">
        <v>156</v>
      </c>
      <c r="AO93" s="3">
        <f>+E93</f>
        <v>483.45128808099003</v>
      </c>
      <c r="AP93" s="3">
        <f>+G93</f>
        <v>214.21571358022129</v>
      </c>
      <c r="AQ93" s="3"/>
      <c r="AR93" s="3"/>
      <c r="AS93" s="3">
        <f>+M93</f>
        <v>60.818065980822553</v>
      </c>
      <c r="AT93" s="3">
        <f>+O93</f>
        <v>0</v>
      </c>
      <c r="AU93" s="3">
        <f>+Q93</f>
        <v>0</v>
      </c>
      <c r="AV93" s="3">
        <f>+S93</f>
        <v>0</v>
      </c>
      <c r="AW93" s="3">
        <f>+U93</f>
        <v>0</v>
      </c>
      <c r="AX93" s="3">
        <f>+W93</f>
        <v>0</v>
      </c>
      <c r="AY93" s="3">
        <f>SUM(AO93:AX93)</f>
        <v>758.48506764203387</v>
      </c>
    </row>
    <row r="94" spans="1:52" ht="15.5" x14ac:dyDescent="0.35">
      <c r="A94" s="5" t="s">
        <v>157</v>
      </c>
      <c r="B94" t="s">
        <v>140</v>
      </c>
      <c r="C94">
        <v>25</v>
      </c>
      <c r="D94" s="16">
        <v>0.1</v>
      </c>
      <c r="E94" s="3">
        <f t="shared" si="70"/>
        <v>483.45128808099003</v>
      </c>
      <c r="F94" s="16">
        <v>0.1</v>
      </c>
      <c r="G94" s="3">
        <f t="shared" ref="G94:G98" si="74">+$F94*G$62</f>
        <v>214.21571358022129</v>
      </c>
      <c r="H94" s="16">
        <v>0.15</v>
      </c>
      <c r="I94" s="3">
        <f t="shared" si="71"/>
        <v>0</v>
      </c>
      <c r="J94" s="16">
        <v>0.15</v>
      </c>
      <c r="K94" s="3">
        <f>+$J94*K$62</f>
        <v>1.4936386312508927</v>
      </c>
      <c r="L94" s="16">
        <v>0.1</v>
      </c>
      <c r="M94" s="3">
        <f t="shared" ref="M94:M98" si="75">+$L94*M$62</f>
        <v>60.818065980822553</v>
      </c>
      <c r="N94" s="16">
        <v>0.25</v>
      </c>
      <c r="O94" s="3">
        <f t="shared" ref="O94:O98" si="76">+$N94*O$62</f>
        <v>8.2529956855323832</v>
      </c>
      <c r="P94" s="16">
        <v>0.25</v>
      </c>
      <c r="Q94" s="3">
        <f t="shared" ref="Q94:Q98" si="77">+$P94*Q$62</f>
        <v>981.8329381890436</v>
      </c>
      <c r="R94" s="16">
        <v>0.25</v>
      </c>
      <c r="S94" s="3">
        <f t="shared" ref="S94:S98" si="78">+$R94*S$62</f>
        <v>15.093402164684868</v>
      </c>
      <c r="T94" s="16">
        <v>0.25</v>
      </c>
      <c r="U94" s="3">
        <f t="shared" ref="U94:U98" si="79">+$T94*U$62</f>
        <v>11.991084340600841</v>
      </c>
      <c r="V94" s="16">
        <v>0.25</v>
      </c>
      <c r="W94" s="3">
        <f t="shared" ref="W94:W98" si="80">+$V94*W$62</f>
        <v>153.71026018621075</v>
      </c>
      <c r="X94" s="3">
        <f t="shared" si="72"/>
        <v>1930.8593868393571</v>
      </c>
      <c r="AA94" s="5" t="s">
        <v>157</v>
      </c>
      <c r="AB94" s="16">
        <f t="shared" ref="AB94:AB98" si="81">+D94</f>
        <v>0.1</v>
      </c>
      <c r="AC94" s="16">
        <f t="shared" ref="AC94:AC98" si="82">+F94</f>
        <v>0.1</v>
      </c>
      <c r="AD94" s="16"/>
      <c r="AE94" s="16"/>
      <c r="AF94" s="16">
        <f t="shared" ref="AF94:AF98" si="83">+L94</f>
        <v>0.1</v>
      </c>
      <c r="AG94" s="16">
        <f t="shared" ref="AG94:AG98" si="84">+N94</f>
        <v>0.25</v>
      </c>
      <c r="AH94" s="16">
        <f t="shared" ref="AH94:AH98" si="85">+P94</f>
        <v>0.25</v>
      </c>
      <c r="AI94" s="16">
        <f t="shared" ref="AI94:AI99" si="86">+R94</f>
        <v>0.25</v>
      </c>
      <c r="AJ94" s="16">
        <f t="shared" ref="AJ94:AJ99" si="87">+T94</f>
        <v>0.25</v>
      </c>
      <c r="AK94" s="16">
        <f t="shared" si="73"/>
        <v>0.25</v>
      </c>
      <c r="AN94" s="5" t="s">
        <v>157</v>
      </c>
      <c r="AO94" s="3">
        <f t="shared" ref="AO94:AO99" si="88">+E94</f>
        <v>483.45128808099003</v>
      </c>
      <c r="AP94" s="3">
        <f t="shared" ref="AP94:AP99" si="89">+G94</f>
        <v>214.21571358022129</v>
      </c>
      <c r="AQ94" s="3"/>
      <c r="AR94" s="3"/>
      <c r="AS94" s="3">
        <f t="shared" ref="AS94:AS99" si="90">+M94</f>
        <v>60.818065980822553</v>
      </c>
      <c r="AT94" s="3">
        <f t="shared" ref="AT94:AT99" si="91">+O94</f>
        <v>8.2529956855323832</v>
      </c>
      <c r="AU94" s="3">
        <f t="shared" ref="AU94:AU99" si="92">+Q94</f>
        <v>981.8329381890436</v>
      </c>
      <c r="AV94" s="3">
        <f t="shared" ref="AV94:AV99" si="93">+S94</f>
        <v>15.093402164684868</v>
      </c>
      <c r="AW94" s="3">
        <f t="shared" ref="AW94:AW99" si="94">+U94</f>
        <v>11.991084340600841</v>
      </c>
      <c r="AX94" s="3">
        <f t="shared" ref="AX94:AX99" si="95">+W94</f>
        <v>153.71026018621075</v>
      </c>
      <c r="AY94" s="3">
        <f t="shared" ref="AY94:AY99" si="96">SUM(AO94:AX94)</f>
        <v>1929.3657482081062</v>
      </c>
    </row>
    <row r="95" spans="1:52" ht="15.5" x14ac:dyDescent="0.35">
      <c r="A95" s="5" t="s">
        <v>158</v>
      </c>
      <c r="B95" t="s">
        <v>143</v>
      </c>
      <c r="C95">
        <v>25</v>
      </c>
      <c r="D95" s="16">
        <v>0.15</v>
      </c>
      <c r="E95" s="3">
        <f t="shared" si="70"/>
        <v>725.17693212148492</v>
      </c>
      <c r="F95" s="16">
        <v>0.15</v>
      </c>
      <c r="G95" s="3">
        <f t="shared" si="74"/>
        <v>321.32357037033194</v>
      </c>
      <c r="H95" s="16">
        <v>0</v>
      </c>
      <c r="I95" s="3">
        <f t="shared" si="71"/>
        <v>0</v>
      </c>
      <c r="J95" s="16">
        <v>0</v>
      </c>
      <c r="K95" s="3">
        <f t="shared" ref="K95:K98" si="97">+$J95*K$62</f>
        <v>0</v>
      </c>
      <c r="L95" s="16">
        <v>0.15</v>
      </c>
      <c r="M95" s="3">
        <f t="shared" si="75"/>
        <v>91.227098971233829</v>
      </c>
      <c r="N95" s="16">
        <v>0.3</v>
      </c>
      <c r="O95" s="3">
        <f t="shared" si="76"/>
        <v>9.9035948226388602</v>
      </c>
      <c r="P95" s="16">
        <v>0.3</v>
      </c>
      <c r="Q95" s="3">
        <f t="shared" si="77"/>
        <v>1178.1995258268523</v>
      </c>
      <c r="R95" s="16">
        <v>0.3</v>
      </c>
      <c r="S95" s="3">
        <f t="shared" si="78"/>
        <v>18.112082597621839</v>
      </c>
      <c r="T95" s="16">
        <v>0.3</v>
      </c>
      <c r="U95" s="3">
        <f t="shared" si="79"/>
        <v>14.389301208721008</v>
      </c>
      <c r="V95" s="16">
        <v>0.3</v>
      </c>
      <c r="W95" s="3">
        <f t="shared" si="80"/>
        <v>184.45231222345288</v>
      </c>
      <c r="X95" s="3">
        <f t="shared" si="72"/>
        <v>2542.784418142337</v>
      </c>
      <c r="AA95" s="5" t="s">
        <v>158</v>
      </c>
      <c r="AB95" s="16">
        <f t="shared" si="81"/>
        <v>0.15</v>
      </c>
      <c r="AC95" s="16">
        <f t="shared" si="82"/>
        <v>0.15</v>
      </c>
      <c r="AD95" s="16"/>
      <c r="AE95" s="16"/>
      <c r="AF95" s="16">
        <f t="shared" si="83"/>
        <v>0.15</v>
      </c>
      <c r="AG95" s="16">
        <f t="shared" si="84"/>
        <v>0.3</v>
      </c>
      <c r="AH95" s="16">
        <f t="shared" si="85"/>
        <v>0.3</v>
      </c>
      <c r="AI95" s="16">
        <f t="shared" si="86"/>
        <v>0.3</v>
      </c>
      <c r="AJ95" s="16">
        <f t="shared" si="87"/>
        <v>0.3</v>
      </c>
      <c r="AK95" s="16">
        <f t="shared" si="73"/>
        <v>0.3</v>
      </c>
      <c r="AN95" s="5" t="s">
        <v>158</v>
      </c>
      <c r="AO95" s="3">
        <f t="shared" si="88"/>
        <v>725.17693212148492</v>
      </c>
      <c r="AP95" s="3">
        <f t="shared" si="89"/>
        <v>321.32357037033194</v>
      </c>
      <c r="AQ95" s="3"/>
      <c r="AR95" s="3"/>
      <c r="AS95" s="3">
        <f t="shared" si="90"/>
        <v>91.227098971233829</v>
      </c>
      <c r="AT95" s="3">
        <f t="shared" si="91"/>
        <v>9.9035948226388602</v>
      </c>
      <c r="AU95" s="3">
        <f t="shared" si="92"/>
        <v>1178.1995258268523</v>
      </c>
      <c r="AV95" s="3">
        <f t="shared" si="93"/>
        <v>18.112082597621839</v>
      </c>
      <c r="AW95" s="3">
        <f t="shared" si="94"/>
        <v>14.389301208721008</v>
      </c>
      <c r="AX95" s="3">
        <f t="shared" si="95"/>
        <v>184.45231222345288</v>
      </c>
      <c r="AY95" s="3">
        <f t="shared" si="96"/>
        <v>2542.784418142337</v>
      </c>
    </row>
    <row r="96" spans="1:52" ht="15.5" x14ac:dyDescent="0.35">
      <c r="A96" s="5" t="s">
        <v>159</v>
      </c>
      <c r="B96" t="s">
        <v>143</v>
      </c>
      <c r="C96">
        <v>25</v>
      </c>
      <c r="D96" s="16">
        <v>0.03</v>
      </c>
      <c r="E96" s="3">
        <f t="shared" si="70"/>
        <v>145.035386424297</v>
      </c>
      <c r="F96" s="16">
        <v>0.03</v>
      </c>
      <c r="G96" s="3">
        <f t="shared" si="74"/>
        <v>64.26471407406639</v>
      </c>
      <c r="H96" s="16">
        <v>0</v>
      </c>
      <c r="I96" s="3">
        <f t="shared" si="71"/>
        <v>0</v>
      </c>
      <c r="J96" s="16">
        <v>0</v>
      </c>
      <c r="K96" s="3">
        <f t="shared" si="97"/>
        <v>0</v>
      </c>
      <c r="L96" s="16">
        <v>0</v>
      </c>
      <c r="M96" s="3">
        <f t="shared" si="75"/>
        <v>0</v>
      </c>
      <c r="N96" s="16">
        <v>0.02</v>
      </c>
      <c r="O96" s="3">
        <f t="shared" si="76"/>
        <v>0.66023965484259062</v>
      </c>
      <c r="P96" s="16">
        <v>0.05</v>
      </c>
      <c r="Q96" s="3">
        <f t="shared" si="77"/>
        <v>196.36658763780872</v>
      </c>
      <c r="R96" s="16">
        <v>0.05</v>
      </c>
      <c r="S96" s="3">
        <f t="shared" si="78"/>
        <v>3.0186804329369736</v>
      </c>
      <c r="T96" s="16">
        <v>0.05</v>
      </c>
      <c r="U96" s="3">
        <f t="shared" si="79"/>
        <v>2.3982168681201683</v>
      </c>
      <c r="V96" s="16">
        <v>0.05</v>
      </c>
      <c r="W96" s="3">
        <f t="shared" si="80"/>
        <v>30.74205203724215</v>
      </c>
      <c r="X96" s="3">
        <f t="shared" si="72"/>
        <v>442.48587712931402</v>
      </c>
      <c r="AA96" s="5" t="s">
        <v>159</v>
      </c>
      <c r="AB96" s="16">
        <f t="shared" si="81"/>
        <v>0.03</v>
      </c>
      <c r="AC96" s="16">
        <f t="shared" si="82"/>
        <v>0.03</v>
      </c>
      <c r="AD96" s="16"/>
      <c r="AE96" s="16"/>
      <c r="AF96" s="16">
        <f t="shared" si="83"/>
        <v>0</v>
      </c>
      <c r="AG96" s="16">
        <f t="shared" si="84"/>
        <v>0.02</v>
      </c>
      <c r="AH96" s="16">
        <f t="shared" si="85"/>
        <v>0.05</v>
      </c>
      <c r="AI96" s="16">
        <f t="shared" si="86"/>
        <v>0.05</v>
      </c>
      <c r="AJ96" s="16">
        <f t="shared" si="87"/>
        <v>0.05</v>
      </c>
      <c r="AK96" s="16">
        <f t="shared" si="73"/>
        <v>0.05</v>
      </c>
      <c r="AN96" s="5" t="s">
        <v>159</v>
      </c>
      <c r="AO96" s="3">
        <f t="shared" si="88"/>
        <v>145.035386424297</v>
      </c>
      <c r="AP96" s="3">
        <f t="shared" si="89"/>
        <v>64.26471407406639</v>
      </c>
      <c r="AQ96" s="3"/>
      <c r="AR96" s="3"/>
      <c r="AS96" s="3">
        <f t="shared" si="90"/>
        <v>0</v>
      </c>
      <c r="AT96" s="3">
        <f t="shared" si="91"/>
        <v>0.66023965484259062</v>
      </c>
      <c r="AU96" s="3">
        <f t="shared" si="92"/>
        <v>196.36658763780872</v>
      </c>
      <c r="AV96" s="3">
        <f t="shared" si="93"/>
        <v>3.0186804329369736</v>
      </c>
      <c r="AW96" s="3">
        <f t="shared" si="94"/>
        <v>2.3982168681201683</v>
      </c>
      <c r="AX96" s="3">
        <f t="shared" si="95"/>
        <v>30.74205203724215</v>
      </c>
      <c r="AY96" s="3">
        <f t="shared" si="96"/>
        <v>442.48587712931402</v>
      </c>
    </row>
    <row r="97" spans="1:51" ht="15.5" x14ac:dyDescent="0.35">
      <c r="A97" s="5" t="s">
        <v>148</v>
      </c>
      <c r="B97" t="s">
        <v>146</v>
      </c>
      <c r="C97">
        <v>35</v>
      </c>
      <c r="D97" s="16">
        <v>0.02</v>
      </c>
      <c r="E97" s="3">
        <f t="shared" si="70"/>
        <v>96.690257616197997</v>
      </c>
      <c r="F97" s="16">
        <v>0.02</v>
      </c>
      <c r="G97" s="3">
        <f t="shared" si="74"/>
        <v>42.843142716044262</v>
      </c>
      <c r="H97" s="16">
        <v>0.25</v>
      </c>
      <c r="I97" s="3">
        <f t="shared" si="71"/>
        <v>0</v>
      </c>
      <c r="J97" s="16">
        <v>0.15</v>
      </c>
      <c r="K97" s="3">
        <f t="shared" si="97"/>
        <v>1.4936386312508927</v>
      </c>
      <c r="L97" s="16">
        <v>0.02</v>
      </c>
      <c r="M97" s="3">
        <f t="shared" si="75"/>
        <v>12.16361319616451</v>
      </c>
      <c r="N97" s="16">
        <v>0.05</v>
      </c>
      <c r="O97" s="3">
        <f t="shared" si="76"/>
        <v>1.6505991371064768</v>
      </c>
      <c r="P97" s="16">
        <v>0.02</v>
      </c>
      <c r="Q97" s="3">
        <f t="shared" si="77"/>
        <v>78.546635055123488</v>
      </c>
      <c r="R97" s="16">
        <v>0.01</v>
      </c>
      <c r="S97" s="3">
        <f t="shared" si="78"/>
        <v>0.60373608658739475</v>
      </c>
      <c r="T97" s="16">
        <v>0.01</v>
      </c>
      <c r="U97" s="3">
        <f t="shared" si="79"/>
        <v>0.47964337362403364</v>
      </c>
      <c r="V97" s="16">
        <v>0.01</v>
      </c>
      <c r="W97" s="3">
        <f t="shared" si="80"/>
        <v>6.1484104074484298</v>
      </c>
      <c r="X97" s="3">
        <f t="shared" si="72"/>
        <v>240.61967621954747</v>
      </c>
      <c r="AA97" s="5" t="s">
        <v>148</v>
      </c>
      <c r="AB97" s="16">
        <f t="shared" si="81"/>
        <v>0.02</v>
      </c>
      <c r="AC97" s="16">
        <f t="shared" si="82"/>
        <v>0.02</v>
      </c>
      <c r="AD97" s="16"/>
      <c r="AE97" s="16"/>
      <c r="AF97" s="16">
        <f t="shared" si="83"/>
        <v>0.02</v>
      </c>
      <c r="AG97" s="16">
        <f t="shared" si="84"/>
        <v>0.05</v>
      </c>
      <c r="AH97" s="16">
        <f t="shared" si="85"/>
        <v>0.02</v>
      </c>
      <c r="AI97" s="16">
        <f t="shared" si="86"/>
        <v>0.01</v>
      </c>
      <c r="AJ97" s="16">
        <f t="shared" si="87"/>
        <v>0.01</v>
      </c>
      <c r="AK97" s="16">
        <f t="shared" si="73"/>
        <v>0.01</v>
      </c>
      <c r="AN97" s="5" t="s">
        <v>148</v>
      </c>
      <c r="AO97" s="3">
        <f t="shared" si="88"/>
        <v>96.690257616197997</v>
      </c>
      <c r="AP97" s="3">
        <f t="shared" si="89"/>
        <v>42.843142716044262</v>
      </c>
      <c r="AQ97" s="3"/>
      <c r="AR97" s="3"/>
      <c r="AS97" s="3">
        <f t="shared" si="90"/>
        <v>12.16361319616451</v>
      </c>
      <c r="AT97" s="3">
        <f t="shared" si="91"/>
        <v>1.6505991371064768</v>
      </c>
      <c r="AU97" s="3">
        <f t="shared" si="92"/>
        <v>78.546635055123488</v>
      </c>
      <c r="AV97" s="3">
        <f t="shared" si="93"/>
        <v>0.60373608658739475</v>
      </c>
      <c r="AW97" s="3">
        <f t="shared" si="94"/>
        <v>0.47964337362403364</v>
      </c>
      <c r="AX97" s="3">
        <f t="shared" si="95"/>
        <v>6.1484104074484298</v>
      </c>
      <c r="AY97" s="3">
        <f t="shared" si="96"/>
        <v>239.12603758829658</v>
      </c>
    </row>
    <row r="98" spans="1:51" ht="15.5" x14ac:dyDescent="0.35">
      <c r="A98" s="5" t="s">
        <v>149</v>
      </c>
      <c r="B98" t="s">
        <v>143</v>
      </c>
      <c r="C98">
        <v>25</v>
      </c>
      <c r="D98" s="16">
        <v>0.6</v>
      </c>
      <c r="E98" s="3">
        <f t="shared" si="70"/>
        <v>2900.7077284859397</v>
      </c>
      <c r="F98" s="16">
        <v>0.6</v>
      </c>
      <c r="G98" s="3">
        <f t="shared" si="74"/>
        <v>1285.2942814813277</v>
      </c>
      <c r="H98" s="16">
        <v>0.6</v>
      </c>
      <c r="I98" s="3">
        <f t="shared" si="71"/>
        <v>0</v>
      </c>
      <c r="J98" s="16">
        <v>0.7</v>
      </c>
      <c r="K98" s="3">
        <f t="shared" si="97"/>
        <v>6.9703136125041656</v>
      </c>
      <c r="L98" s="16">
        <v>0.63</v>
      </c>
      <c r="M98" s="3">
        <f t="shared" si="75"/>
        <v>383.15381567918206</v>
      </c>
      <c r="N98" s="16">
        <v>0.38</v>
      </c>
      <c r="O98" s="3">
        <f t="shared" si="76"/>
        <v>12.544553442009223</v>
      </c>
      <c r="P98" s="16">
        <v>0.38</v>
      </c>
      <c r="Q98" s="3">
        <f t="shared" si="77"/>
        <v>1492.3860660473463</v>
      </c>
      <c r="R98" s="16">
        <v>0.39</v>
      </c>
      <c r="S98" s="3">
        <f t="shared" si="78"/>
        <v>23.545707376908396</v>
      </c>
      <c r="T98" s="16">
        <v>0.39</v>
      </c>
      <c r="U98" s="3">
        <f t="shared" si="79"/>
        <v>18.706091571337311</v>
      </c>
      <c r="V98" s="16">
        <v>0.39</v>
      </c>
      <c r="W98" s="3">
        <f t="shared" si="80"/>
        <v>239.78800589048876</v>
      </c>
      <c r="X98" s="3">
        <f t="shared" si="72"/>
        <v>6363.0965635870443</v>
      </c>
      <c r="AA98" s="5" t="s">
        <v>149</v>
      </c>
      <c r="AB98" s="16">
        <f t="shared" si="81"/>
        <v>0.6</v>
      </c>
      <c r="AC98" s="16">
        <f t="shared" si="82"/>
        <v>0.6</v>
      </c>
      <c r="AD98" s="16"/>
      <c r="AE98" s="16"/>
      <c r="AF98" s="16">
        <f t="shared" si="83"/>
        <v>0.63</v>
      </c>
      <c r="AG98" s="16">
        <f t="shared" si="84"/>
        <v>0.38</v>
      </c>
      <c r="AH98" s="16">
        <f t="shared" si="85"/>
        <v>0.38</v>
      </c>
      <c r="AI98" s="16">
        <f t="shared" si="86"/>
        <v>0.39</v>
      </c>
      <c r="AJ98" s="16">
        <f t="shared" si="87"/>
        <v>0.39</v>
      </c>
      <c r="AK98" s="16">
        <f t="shared" si="73"/>
        <v>0.39</v>
      </c>
      <c r="AN98" s="5" t="s">
        <v>149</v>
      </c>
      <c r="AO98" s="3">
        <f t="shared" si="88"/>
        <v>2900.7077284859397</v>
      </c>
      <c r="AP98" s="3">
        <f t="shared" si="89"/>
        <v>1285.2942814813277</v>
      </c>
      <c r="AQ98" s="3"/>
      <c r="AR98" s="3"/>
      <c r="AS98" s="3">
        <f t="shared" si="90"/>
        <v>383.15381567918206</v>
      </c>
      <c r="AT98" s="3">
        <f t="shared" si="91"/>
        <v>12.544553442009223</v>
      </c>
      <c r="AU98" s="3">
        <f t="shared" si="92"/>
        <v>1492.3860660473463</v>
      </c>
      <c r="AV98" s="3">
        <f t="shared" si="93"/>
        <v>23.545707376908396</v>
      </c>
      <c r="AW98" s="3">
        <f t="shared" si="94"/>
        <v>18.706091571337311</v>
      </c>
      <c r="AX98" s="3">
        <f t="shared" si="95"/>
        <v>239.78800589048876</v>
      </c>
      <c r="AY98" s="3">
        <f t="shared" si="96"/>
        <v>6356.1262499745399</v>
      </c>
    </row>
    <row r="99" spans="1:51" ht="15.5" x14ac:dyDescent="0.35">
      <c r="A99" s="5" t="s">
        <v>10</v>
      </c>
      <c r="D99" s="16">
        <f>SUM(D93:D98)</f>
        <v>1</v>
      </c>
      <c r="E99" s="30">
        <f t="shared" ref="E99:U99" si="98">SUM(E93:E98)</f>
        <v>4834.5128808098998</v>
      </c>
      <c r="F99" s="16">
        <f>SUM(F93:F98)</f>
        <v>1</v>
      </c>
      <c r="G99" s="30">
        <f t="shared" si="98"/>
        <v>2142.1571358022129</v>
      </c>
      <c r="H99" s="16">
        <f>SUM(H93:H98)</f>
        <v>1</v>
      </c>
      <c r="I99" s="30">
        <f t="shared" si="98"/>
        <v>0</v>
      </c>
      <c r="J99" s="16">
        <f>SUM(J93:J98)</f>
        <v>1</v>
      </c>
      <c r="K99" s="30">
        <f t="shared" si="98"/>
        <v>9.9575908750059519</v>
      </c>
      <c r="L99" s="16">
        <f>SUM(L93:L98)</f>
        <v>1</v>
      </c>
      <c r="M99" s="30">
        <f t="shared" si="98"/>
        <v>608.18065980822553</v>
      </c>
      <c r="N99" s="16">
        <f>SUM(N93:N98)</f>
        <v>1</v>
      </c>
      <c r="O99" s="30">
        <f t="shared" si="98"/>
        <v>33.011982742129533</v>
      </c>
      <c r="P99" s="16">
        <f>SUM(P93:P98)</f>
        <v>1</v>
      </c>
      <c r="Q99" s="30">
        <f t="shared" si="98"/>
        <v>3927.3317527561749</v>
      </c>
      <c r="R99" s="16">
        <f>SUM(R93:R98)</f>
        <v>1</v>
      </c>
      <c r="S99" s="30">
        <f t="shared" si="98"/>
        <v>60.373608658739478</v>
      </c>
      <c r="T99" s="16">
        <f>SUM(T93:T98)</f>
        <v>1</v>
      </c>
      <c r="U99" s="30">
        <f t="shared" si="98"/>
        <v>47.964337362403363</v>
      </c>
      <c r="V99" s="16">
        <f>SUM(V93:V98)</f>
        <v>1</v>
      </c>
      <c r="W99" s="30">
        <f t="shared" ref="W99" si="99">SUM(W93:W98)</f>
        <v>614.84104074484299</v>
      </c>
      <c r="X99" s="3">
        <f t="shared" si="72"/>
        <v>12278.330989559636</v>
      </c>
      <c r="AA99" s="5" t="s">
        <v>10</v>
      </c>
      <c r="AB99" s="16">
        <f>+D99</f>
        <v>1</v>
      </c>
      <c r="AC99" s="16">
        <f>+F99</f>
        <v>1</v>
      </c>
      <c r="AD99" s="16"/>
      <c r="AE99" s="16"/>
      <c r="AF99" s="16">
        <f>+L99</f>
        <v>1</v>
      </c>
      <c r="AG99" s="16">
        <f>+N99</f>
        <v>1</v>
      </c>
      <c r="AH99" s="16">
        <f>+P99</f>
        <v>1</v>
      </c>
      <c r="AI99" s="16">
        <f t="shared" si="86"/>
        <v>1</v>
      </c>
      <c r="AJ99" s="16">
        <f t="shared" si="87"/>
        <v>1</v>
      </c>
      <c r="AK99" s="16">
        <f t="shared" si="73"/>
        <v>1</v>
      </c>
      <c r="AN99" s="5" t="s">
        <v>10</v>
      </c>
      <c r="AO99" s="3">
        <f t="shared" si="88"/>
        <v>4834.5128808098998</v>
      </c>
      <c r="AP99" s="3">
        <f t="shared" si="89"/>
        <v>2142.1571358022129</v>
      </c>
      <c r="AQ99" s="3"/>
      <c r="AR99" s="3"/>
      <c r="AS99" s="3">
        <f t="shared" si="90"/>
        <v>608.18065980822553</v>
      </c>
      <c r="AT99" s="3">
        <f t="shared" si="91"/>
        <v>33.011982742129533</v>
      </c>
      <c r="AU99" s="3">
        <f t="shared" si="92"/>
        <v>3927.3317527561749</v>
      </c>
      <c r="AV99" s="3">
        <f t="shared" si="93"/>
        <v>60.373608658739478</v>
      </c>
      <c r="AW99" s="3">
        <f t="shared" si="94"/>
        <v>47.964337362403363</v>
      </c>
      <c r="AX99" s="3">
        <f t="shared" si="95"/>
        <v>614.84104074484299</v>
      </c>
      <c r="AY99" s="3">
        <f t="shared" si="96"/>
        <v>12268.373398684629</v>
      </c>
    </row>
    <row r="100" spans="1:51" ht="15.5" x14ac:dyDescent="0.35">
      <c r="A100" s="4" t="s">
        <v>202</v>
      </c>
      <c r="D100" s="4" t="s">
        <v>72</v>
      </c>
      <c r="E100" s="4"/>
      <c r="F100" s="4" t="s">
        <v>73</v>
      </c>
      <c r="G100" s="4"/>
      <c r="H100" s="4" t="s">
        <v>80</v>
      </c>
      <c r="I100" s="4"/>
      <c r="J100" s="4" t="s">
        <v>75</v>
      </c>
      <c r="K100" s="4"/>
      <c r="L100" s="4" t="s">
        <v>76</v>
      </c>
      <c r="M100" s="4"/>
      <c r="N100" s="4" t="s">
        <v>77</v>
      </c>
      <c r="O100" s="4"/>
      <c r="P100" s="4" t="s">
        <v>78</v>
      </c>
      <c r="Q100" s="4"/>
      <c r="R100" s="4" t="s">
        <v>79</v>
      </c>
      <c r="S100" s="4"/>
      <c r="T100" s="4" t="s">
        <v>81</v>
      </c>
      <c r="U100" s="4"/>
      <c r="V100" s="4" t="s">
        <v>9</v>
      </c>
      <c r="X100" s="4" t="s">
        <v>126</v>
      </c>
      <c r="AB100" s="16"/>
      <c r="AC100" s="16"/>
      <c r="AD100" s="16"/>
      <c r="AE100" s="16"/>
      <c r="AF100" s="16"/>
      <c r="AG100" s="16"/>
      <c r="AH100" s="16"/>
      <c r="AI100" s="16"/>
      <c r="AJ100" s="16"/>
      <c r="AK100" s="16"/>
    </row>
    <row r="101" spans="1:51" ht="15.5" x14ac:dyDescent="0.35">
      <c r="A101" s="4" t="s">
        <v>161</v>
      </c>
      <c r="C101" s="8" t="s">
        <v>129</v>
      </c>
      <c r="D101" s="8" t="s">
        <v>130</v>
      </c>
      <c r="E101" s="4" t="s">
        <v>58</v>
      </c>
      <c r="F101" s="8" t="s">
        <v>130</v>
      </c>
      <c r="G101" s="4" t="s">
        <v>58</v>
      </c>
      <c r="H101" s="8" t="s">
        <v>130</v>
      </c>
      <c r="I101" s="4" t="s">
        <v>58</v>
      </c>
      <c r="J101" s="8" t="s">
        <v>130</v>
      </c>
      <c r="K101" s="4" t="s">
        <v>58</v>
      </c>
      <c r="L101" s="8" t="s">
        <v>130</v>
      </c>
      <c r="M101" s="4" t="s">
        <v>58</v>
      </c>
      <c r="N101" s="8" t="s">
        <v>130</v>
      </c>
      <c r="O101" s="4" t="s">
        <v>58</v>
      </c>
      <c r="P101" s="8" t="s">
        <v>130</v>
      </c>
      <c r="Q101" s="4" t="s">
        <v>58</v>
      </c>
      <c r="R101" s="8" t="s">
        <v>130</v>
      </c>
      <c r="S101" s="4" t="s">
        <v>58</v>
      </c>
      <c r="T101" s="8" t="s">
        <v>130</v>
      </c>
      <c r="U101" s="4" t="s">
        <v>58</v>
      </c>
      <c r="V101" s="8" t="s">
        <v>130</v>
      </c>
      <c r="W101" s="4" t="s">
        <v>58</v>
      </c>
      <c r="AA101" s="4" t="s">
        <v>161</v>
      </c>
    </row>
    <row r="102" spans="1:51" ht="15.5" x14ac:dyDescent="0.35">
      <c r="A102" s="5" t="s">
        <v>152</v>
      </c>
      <c r="C102">
        <v>16</v>
      </c>
      <c r="D102" s="16">
        <v>0.8</v>
      </c>
      <c r="E102" s="3">
        <f>+D102*E$63</f>
        <v>89.121396248838835</v>
      </c>
      <c r="F102" s="16">
        <v>0.8</v>
      </c>
      <c r="G102" s="3">
        <f>+F102*G$63</f>
        <v>37.109796020370844</v>
      </c>
      <c r="H102" s="16">
        <v>0.8</v>
      </c>
      <c r="I102" s="3">
        <f>+H102*I$63</f>
        <v>0</v>
      </c>
      <c r="J102" s="16">
        <v>0.8</v>
      </c>
      <c r="K102" s="3">
        <f>+J102*K$63</f>
        <v>9.5407018177573244E-2</v>
      </c>
      <c r="L102" s="16">
        <v>0.8</v>
      </c>
      <c r="M102" s="3">
        <f>+L102*M$63</f>
        <v>13.485483546238118</v>
      </c>
      <c r="N102" s="16">
        <v>0.8</v>
      </c>
      <c r="O102" s="3">
        <f>+N102*O$63</f>
        <v>0.77440633632643507</v>
      </c>
      <c r="P102" s="16">
        <v>0.8</v>
      </c>
      <c r="Q102" s="3">
        <f>+P102*Q$63</f>
        <v>67.872650795969747</v>
      </c>
      <c r="R102" s="16">
        <v>0.8</v>
      </c>
      <c r="S102" s="3">
        <f>+R102*S$63</f>
        <v>2.547234428898097</v>
      </c>
      <c r="T102" s="16">
        <v>0.8</v>
      </c>
      <c r="U102" s="3">
        <f>+T102*U$63</f>
        <v>0.54493666946954811</v>
      </c>
      <c r="V102" s="16">
        <v>0.8</v>
      </c>
      <c r="W102" s="3">
        <f>+V102*W$63</f>
        <v>14.724675773408567</v>
      </c>
      <c r="X102" s="3">
        <f>+W102+U102+S102+Q102+O102+M102+K102+I102+G102+E102</f>
        <v>226.27598683769776</v>
      </c>
      <c r="AA102" s="5" t="s">
        <v>152</v>
      </c>
    </row>
    <row r="103" spans="1:51" ht="15.5" x14ac:dyDescent="0.35">
      <c r="A103" s="5" t="s">
        <v>153</v>
      </c>
      <c r="C103">
        <v>18</v>
      </c>
      <c r="D103" s="16">
        <v>0.2</v>
      </c>
      <c r="E103" s="3">
        <f>+D103*E$63</f>
        <v>22.280349062209709</v>
      </c>
      <c r="F103" s="16">
        <v>0.2</v>
      </c>
      <c r="G103" s="3">
        <f>+F103*G$63</f>
        <v>9.277449005092711</v>
      </c>
      <c r="H103" s="16">
        <v>0.2</v>
      </c>
      <c r="I103" s="3">
        <f>+H103*I$63</f>
        <v>0</v>
      </c>
      <c r="J103" s="16">
        <v>0.2</v>
      </c>
      <c r="K103" s="3">
        <f>+J103*K$63</f>
        <v>2.3851754544393311E-2</v>
      </c>
      <c r="L103" s="16">
        <v>0.2</v>
      </c>
      <c r="M103" s="3">
        <f>+L103*M$63</f>
        <v>3.3713708865595295</v>
      </c>
      <c r="N103" s="16">
        <v>0.2</v>
      </c>
      <c r="O103" s="3">
        <f>+N103*O$63</f>
        <v>0.19360158408160877</v>
      </c>
      <c r="P103" s="16">
        <v>0.2</v>
      </c>
      <c r="Q103" s="3">
        <f>+P103*Q$63</f>
        <v>16.968162698992437</v>
      </c>
      <c r="R103" s="16">
        <v>0.2</v>
      </c>
      <c r="S103" s="3">
        <f>+R103*S$63</f>
        <v>0.63680860722452426</v>
      </c>
      <c r="T103" s="16">
        <v>0.2</v>
      </c>
      <c r="U103" s="3">
        <f>+T103*U$63</f>
        <v>0.13623416736738703</v>
      </c>
      <c r="V103" s="16">
        <v>0.2</v>
      </c>
      <c r="W103" s="3">
        <f>+V103*W$63</f>
        <v>3.6811689433521417</v>
      </c>
      <c r="X103" s="3">
        <f>+W103+U103+S103+Q103+O103+M103+K103+I103+G103+E103</f>
        <v>56.568996709424439</v>
      </c>
      <c r="AA103" s="5" t="s">
        <v>153</v>
      </c>
    </row>
    <row r="104" spans="1:51" ht="15.5" x14ac:dyDescent="0.35">
      <c r="A104" s="5" t="s">
        <v>10</v>
      </c>
      <c r="D104" s="16">
        <f t="shared" ref="D104:X104" si="100">SUM(D102:D103)</f>
        <v>1</v>
      </c>
      <c r="E104" s="3">
        <f t="shared" si="100"/>
        <v>111.40174531104854</v>
      </c>
      <c r="F104" s="16">
        <f t="shared" si="100"/>
        <v>1</v>
      </c>
      <c r="G104" s="3">
        <f t="shared" si="100"/>
        <v>46.387245025463557</v>
      </c>
      <c r="H104" s="16">
        <f t="shared" si="100"/>
        <v>1</v>
      </c>
      <c r="I104" s="3">
        <f t="shared" si="100"/>
        <v>0</v>
      </c>
      <c r="J104" s="16">
        <f t="shared" si="100"/>
        <v>1</v>
      </c>
      <c r="K104" s="3">
        <f t="shared" si="100"/>
        <v>0.11925877272196655</v>
      </c>
      <c r="L104" s="16">
        <f t="shared" si="100"/>
        <v>1</v>
      </c>
      <c r="M104" s="3">
        <f t="shared" si="100"/>
        <v>16.856854432797647</v>
      </c>
      <c r="N104" s="16">
        <f t="shared" si="100"/>
        <v>1</v>
      </c>
      <c r="O104" s="3">
        <f t="shared" si="100"/>
        <v>0.96800792040804384</v>
      </c>
      <c r="P104" s="16">
        <f t="shared" si="100"/>
        <v>1</v>
      </c>
      <c r="Q104" s="3">
        <f t="shared" si="100"/>
        <v>84.840813494962191</v>
      </c>
      <c r="R104" s="16">
        <f t="shared" ref="R104" si="101">SUM(R102:R103)</f>
        <v>1</v>
      </c>
      <c r="S104" s="3">
        <f t="shared" si="100"/>
        <v>3.1840430361226213</v>
      </c>
      <c r="T104" s="16">
        <f t="shared" ref="T104" si="102">SUM(T102:T103)</f>
        <v>1</v>
      </c>
      <c r="U104" s="3">
        <f t="shared" si="100"/>
        <v>0.68117083683693513</v>
      </c>
      <c r="V104" s="16">
        <f t="shared" ref="V104" si="103">SUM(V102:V103)</f>
        <v>1</v>
      </c>
      <c r="W104" s="3">
        <f t="shared" si="100"/>
        <v>18.405844716760708</v>
      </c>
      <c r="X104" s="3">
        <f t="shared" si="100"/>
        <v>282.84498354712218</v>
      </c>
      <c r="AA104" s="5" t="s">
        <v>10</v>
      </c>
    </row>
    <row r="105" spans="1:51" ht="15.5" x14ac:dyDescent="0.35">
      <c r="A105" s="4" t="s">
        <v>162</v>
      </c>
      <c r="D105" s="16"/>
      <c r="E105" s="3"/>
      <c r="F105" s="16"/>
      <c r="G105" s="3"/>
      <c r="H105" s="3"/>
      <c r="I105" s="3"/>
      <c r="J105" s="3"/>
      <c r="K105" s="3"/>
      <c r="L105" s="3"/>
      <c r="M105" s="3"/>
      <c r="N105" s="3"/>
      <c r="O105" s="3"/>
      <c r="P105" s="3"/>
      <c r="Q105" s="3"/>
      <c r="R105" s="3"/>
      <c r="S105" s="3"/>
      <c r="T105" s="3"/>
      <c r="U105" s="3"/>
      <c r="V105" s="3"/>
      <c r="W105" s="3"/>
      <c r="X105" s="3"/>
      <c r="AA105" s="4" t="s">
        <v>162</v>
      </c>
    </row>
    <row r="106" spans="1:51" ht="15.5" x14ac:dyDescent="0.35">
      <c r="A106" s="5" t="s">
        <v>156</v>
      </c>
      <c r="B106" t="s">
        <v>143</v>
      </c>
      <c r="C106">
        <v>25</v>
      </c>
      <c r="D106" s="16">
        <v>0.1</v>
      </c>
      <c r="E106" s="3">
        <f t="shared" ref="E106:E111" si="104">+D106*(E$41-E$104)</f>
        <v>187.791513524339</v>
      </c>
      <c r="F106" s="16">
        <v>0.2</v>
      </c>
      <c r="G106" s="3">
        <f t="shared" ref="G106:G111" si="105">+F106*(G$41-G$104)</f>
        <v>156.39128322870567</v>
      </c>
      <c r="H106" s="16">
        <v>0.1</v>
      </c>
      <c r="I106" s="3">
        <f>+H106*(I$41-I$104)</f>
        <v>0</v>
      </c>
      <c r="J106" s="16">
        <v>0.1</v>
      </c>
      <c r="K106" s="3">
        <f>+J106*(K$41-K$104)</f>
        <v>0.20103621687417217</v>
      </c>
      <c r="L106" s="16">
        <v>0.2</v>
      </c>
      <c r="M106" s="3">
        <f>+L106*(M$41-M$104)</f>
        <v>56.831680659146343</v>
      </c>
      <c r="N106" s="16">
        <v>0</v>
      </c>
      <c r="O106" s="3">
        <f>+N106*(O$41-O$104)</f>
        <v>0</v>
      </c>
      <c r="P106" s="16">
        <v>0</v>
      </c>
      <c r="Q106" s="3">
        <f>+P106*(Q$41-Q$104)</f>
        <v>0</v>
      </c>
      <c r="R106" s="16">
        <v>0</v>
      </c>
      <c r="S106" s="3">
        <f>+R106*(S$41-S$104)</f>
        <v>0</v>
      </c>
      <c r="T106" s="16">
        <v>0</v>
      </c>
      <c r="U106" s="3">
        <f>+T106*(U$41-U$104)</f>
        <v>0</v>
      </c>
      <c r="V106" s="16">
        <v>0</v>
      </c>
      <c r="W106" s="3">
        <f>+V106*(W$41-W$104)</f>
        <v>0</v>
      </c>
      <c r="X106" s="3">
        <f>+W106+U106+S106+Q106+O106+M106+K106+I106+G106+E106</f>
        <v>401.21551362906519</v>
      </c>
      <c r="AA106" s="5" t="s">
        <v>156</v>
      </c>
    </row>
    <row r="107" spans="1:51" ht="15.5" x14ac:dyDescent="0.35">
      <c r="A107" s="5" t="s">
        <v>170</v>
      </c>
      <c r="B107" t="s">
        <v>140</v>
      </c>
      <c r="C107">
        <v>25</v>
      </c>
      <c r="D107" s="16">
        <v>0.1</v>
      </c>
      <c r="E107" s="3">
        <f t="shared" si="104"/>
        <v>187.791513524339</v>
      </c>
      <c r="F107" s="16">
        <v>0.1</v>
      </c>
      <c r="G107" s="3">
        <f t="shared" si="105"/>
        <v>78.195641614352837</v>
      </c>
      <c r="H107" s="16">
        <v>0.1</v>
      </c>
      <c r="I107" s="3">
        <f t="shared" ref="I107:I111" si="106">+H107*(I$41-I$104)</f>
        <v>0</v>
      </c>
      <c r="J107" s="16">
        <v>0.1</v>
      </c>
      <c r="K107" s="3">
        <f t="shared" ref="K107:K111" si="107">+J107*(K$41-K$104)</f>
        <v>0.20103621687417217</v>
      </c>
      <c r="L107" s="16">
        <v>0.1</v>
      </c>
      <c r="M107" s="3">
        <f t="shared" ref="M107:M111" si="108">+L107*(M$41-M$104)</f>
        <v>28.415840329573172</v>
      </c>
      <c r="N107" s="16">
        <v>0.2</v>
      </c>
      <c r="O107" s="3">
        <f t="shared" ref="O107:O111" si="109">+N107*(O$41-O$104)</f>
        <v>3.2635695602328334</v>
      </c>
      <c r="P107" s="16">
        <v>0.2</v>
      </c>
      <c r="Q107" s="3">
        <f t="shared" ref="Q107:Q111" si="110">+P107*(Q$41-Q$104)</f>
        <v>286.03474264015819</v>
      </c>
      <c r="R107" s="16">
        <v>0.2</v>
      </c>
      <c r="S107" s="3">
        <f t="shared" ref="S107:S111" si="111">+R107*(S$41-S$104)</f>
        <v>10.734773664641978</v>
      </c>
      <c r="T107" s="16">
        <v>0.2</v>
      </c>
      <c r="U107" s="3">
        <f t="shared" ref="U107:U111" si="112">+T107*(U$41-U$104)</f>
        <v>2.2965188213359524</v>
      </c>
      <c r="V107" s="16">
        <v>0.2</v>
      </c>
      <c r="W107" s="3">
        <f t="shared" ref="W107:W111" si="113">+V107*(W$41-W$104)</f>
        <v>62.053990759364673</v>
      </c>
      <c r="X107" s="3">
        <f t="shared" ref="X107:X111" si="114">+W107+U107+S107+Q107+O107+M107+K107+I107+G107+E107</f>
        <v>658.98762713087285</v>
      </c>
      <c r="AA107" s="5" t="s">
        <v>170</v>
      </c>
    </row>
    <row r="108" spans="1:51" ht="15.5" x14ac:dyDescent="0.35">
      <c r="A108" s="5" t="s">
        <v>158</v>
      </c>
      <c r="B108" t="s">
        <v>143</v>
      </c>
      <c r="C108">
        <v>25</v>
      </c>
      <c r="D108" s="16">
        <v>0.1</v>
      </c>
      <c r="E108" s="3">
        <f t="shared" si="104"/>
        <v>187.791513524339</v>
      </c>
      <c r="F108" s="16">
        <v>0.1</v>
      </c>
      <c r="G108" s="3">
        <f t="shared" si="105"/>
        <v>78.195641614352837</v>
      </c>
      <c r="H108" s="16">
        <v>0.1</v>
      </c>
      <c r="I108" s="3">
        <f t="shared" si="106"/>
        <v>0</v>
      </c>
      <c r="J108" s="16">
        <v>0.1</v>
      </c>
      <c r="K108" s="3">
        <f t="shared" si="107"/>
        <v>0.20103621687417217</v>
      </c>
      <c r="L108" s="16">
        <v>0.1</v>
      </c>
      <c r="M108" s="3">
        <f t="shared" si="108"/>
        <v>28.415840329573172</v>
      </c>
      <c r="N108" s="16">
        <v>0.1</v>
      </c>
      <c r="O108" s="3">
        <f t="shared" si="109"/>
        <v>1.6317847801164167</v>
      </c>
      <c r="P108" s="16">
        <v>0.2</v>
      </c>
      <c r="Q108" s="3">
        <f t="shared" si="110"/>
        <v>286.03474264015819</v>
      </c>
      <c r="R108" s="16">
        <v>0.2</v>
      </c>
      <c r="S108" s="3">
        <f t="shared" si="111"/>
        <v>10.734773664641978</v>
      </c>
      <c r="T108" s="16">
        <v>0.2</v>
      </c>
      <c r="U108" s="3">
        <f t="shared" si="112"/>
        <v>2.2965188213359524</v>
      </c>
      <c r="V108" s="16">
        <v>0.2</v>
      </c>
      <c r="W108" s="3">
        <f t="shared" si="113"/>
        <v>62.053990759364673</v>
      </c>
      <c r="X108" s="3">
        <f t="shared" si="114"/>
        <v>657.35584235075635</v>
      </c>
      <c r="AA108" s="5" t="s">
        <v>158</v>
      </c>
    </row>
    <row r="109" spans="1:51" ht="15.5" x14ac:dyDescent="0.35">
      <c r="A109" s="5" t="s">
        <v>159</v>
      </c>
      <c r="B109" t="s">
        <v>143</v>
      </c>
      <c r="C109">
        <v>25</v>
      </c>
      <c r="D109" s="16">
        <v>0</v>
      </c>
      <c r="E109" s="3">
        <f t="shared" si="104"/>
        <v>0</v>
      </c>
      <c r="F109" s="16">
        <v>0</v>
      </c>
      <c r="G109" s="3">
        <f t="shared" si="105"/>
        <v>0</v>
      </c>
      <c r="H109" s="16">
        <v>0</v>
      </c>
      <c r="I109" s="3">
        <f t="shared" si="106"/>
        <v>0</v>
      </c>
      <c r="J109" s="16">
        <v>0</v>
      </c>
      <c r="K109" s="3">
        <f t="shared" si="107"/>
        <v>0</v>
      </c>
      <c r="L109" s="16">
        <v>0</v>
      </c>
      <c r="M109" s="3">
        <f t="shared" si="108"/>
        <v>0</v>
      </c>
      <c r="N109" s="16">
        <v>0</v>
      </c>
      <c r="O109" s="3">
        <f t="shared" si="109"/>
        <v>0</v>
      </c>
      <c r="P109" s="16">
        <v>0</v>
      </c>
      <c r="Q109" s="3">
        <f t="shared" si="110"/>
        <v>0</v>
      </c>
      <c r="R109" s="16">
        <v>0</v>
      </c>
      <c r="S109" s="3">
        <f t="shared" si="111"/>
        <v>0</v>
      </c>
      <c r="T109" s="16">
        <v>0</v>
      </c>
      <c r="U109" s="3">
        <f t="shared" si="112"/>
        <v>0</v>
      </c>
      <c r="V109" s="16">
        <v>0</v>
      </c>
      <c r="W109" s="3">
        <f t="shared" si="113"/>
        <v>0</v>
      </c>
      <c r="X109" s="3">
        <f t="shared" si="114"/>
        <v>0</v>
      </c>
      <c r="AA109" s="5" t="s">
        <v>159</v>
      </c>
    </row>
    <row r="110" spans="1:51" ht="15.5" x14ac:dyDescent="0.35">
      <c r="A110" s="5" t="s">
        <v>148</v>
      </c>
      <c r="B110" t="s">
        <v>146</v>
      </c>
      <c r="C110">
        <v>35</v>
      </c>
      <c r="D110" s="16">
        <v>0.05</v>
      </c>
      <c r="E110" s="3">
        <f t="shared" si="104"/>
        <v>93.895756762169498</v>
      </c>
      <c r="F110" s="16">
        <v>0.05</v>
      </c>
      <c r="G110" s="3">
        <f t="shared" si="105"/>
        <v>39.097820807176419</v>
      </c>
      <c r="H110" s="16">
        <v>0.2</v>
      </c>
      <c r="I110" s="3">
        <f t="shared" si="106"/>
        <v>0</v>
      </c>
      <c r="J110" s="16">
        <v>0.1</v>
      </c>
      <c r="K110" s="3">
        <f t="shared" si="107"/>
        <v>0.20103621687417217</v>
      </c>
      <c r="L110" s="16">
        <v>0.05</v>
      </c>
      <c r="M110" s="3">
        <f t="shared" si="108"/>
        <v>14.207920164786586</v>
      </c>
      <c r="N110" s="16">
        <v>0.05</v>
      </c>
      <c r="O110" s="3">
        <f t="shared" si="109"/>
        <v>0.81589239005820835</v>
      </c>
      <c r="P110" s="16">
        <v>0.01</v>
      </c>
      <c r="Q110" s="3">
        <f t="shared" si="110"/>
        <v>14.30173713200791</v>
      </c>
      <c r="R110" s="16">
        <v>0.02</v>
      </c>
      <c r="S110" s="3">
        <f t="shared" si="111"/>
        <v>1.0734773664641979</v>
      </c>
      <c r="T110" s="16">
        <v>0.01</v>
      </c>
      <c r="U110" s="3">
        <f t="shared" si="112"/>
        <v>0.11482594106679762</v>
      </c>
      <c r="V110" s="16">
        <v>0.01</v>
      </c>
      <c r="W110" s="3">
        <f t="shared" si="113"/>
        <v>3.1026995379682338</v>
      </c>
      <c r="X110" s="3">
        <f t="shared" si="114"/>
        <v>166.81116631857202</v>
      </c>
      <c r="AA110" s="5" t="s">
        <v>148</v>
      </c>
    </row>
    <row r="111" spans="1:51" ht="15.5" x14ac:dyDescent="0.35">
      <c r="A111" s="5" t="s">
        <v>149</v>
      </c>
      <c r="B111" t="s">
        <v>143</v>
      </c>
      <c r="C111">
        <v>25</v>
      </c>
      <c r="D111" s="16">
        <v>0.65</v>
      </c>
      <c r="E111" s="3">
        <f t="shared" si="104"/>
        <v>1220.6448379082035</v>
      </c>
      <c r="F111" s="16">
        <v>0.55000000000000004</v>
      </c>
      <c r="G111" s="3">
        <f t="shared" si="105"/>
        <v>430.07602887894063</v>
      </c>
      <c r="H111" s="16">
        <v>0.5</v>
      </c>
      <c r="I111" s="3">
        <f t="shared" si="106"/>
        <v>0</v>
      </c>
      <c r="J111" s="16">
        <v>0.6</v>
      </c>
      <c r="K111" s="3">
        <f t="shared" si="107"/>
        <v>1.206217301245033</v>
      </c>
      <c r="L111" s="16">
        <v>0.55000000000000004</v>
      </c>
      <c r="M111" s="3">
        <f t="shared" si="108"/>
        <v>156.28712181265246</v>
      </c>
      <c r="N111" s="16">
        <v>0.65</v>
      </c>
      <c r="O111" s="3">
        <f t="shared" si="109"/>
        <v>10.606601070756708</v>
      </c>
      <c r="P111" s="16">
        <v>0.55000000000000004</v>
      </c>
      <c r="Q111" s="3">
        <f t="shared" si="110"/>
        <v>786.59554226043508</v>
      </c>
      <c r="R111" s="16">
        <v>0.57999999999999996</v>
      </c>
      <c r="S111" s="3">
        <f t="shared" si="111"/>
        <v>31.130843627461733</v>
      </c>
      <c r="T111" s="16">
        <v>0.59</v>
      </c>
      <c r="U111" s="3">
        <f t="shared" si="112"/>
        <v>6.7747305229410593</v>
      </c>
      <c r="V111" s="16">
        <v>0.59</v>
      </c>
      <c r="W111" s="3">
        <f t="shared" si="113"/>
        <v>183.05927274012578</v>
      </c>
      <c r="X111" s="3">
        <f t="shared" si="114"/>
        <v>2826.381196122762</v>
      </c>
      <c r="AA111" s="5" t="s">
        <v>149</v>
      </c>
    </row>
    <row r="112" spans="1:51" ht="15.5" x14ac:dyDescent="0.35">
      <c r="A112" s="5" t="s">
        <v>10</v>
      </c>
      <c r="D112" s="16">
        <f t="shared" ref="D112:X112" si="115">SUM(D106:D111)</f>
        <v>1</v>
      </c>
      <c r="E112" s="30">
        <f t="shared" si="115"/>
        <v>1877.9151352433901</v>
      </c>
      <c r="F112" s="16">
        <f t="shared" si="115"/>
        <v>1</v>
      </c>
      <c r="G112" s="30">
        <f t="shared" si="115"/>
        <v>781.95641614352837</v>
      </c>
      <c r="H112" s="16">
        <f t="shared" si="115"/>
        <v>1</v>
      </c>
      <c r="I112" s="30">
        <f t="shared" si="115"/>
        <v>0</v>
      </c>
      <c r="J112" s="16">
        <f t="shared" si="115"/>
        <v>1</v>
      </c>
      <c r="K112" s="30">
        <f t="shared" si="115"/>
        <v>2.0103621687417217</v>
      </c>
      <c r="L112" s="16">
        <f t="shared" si="115"/>
        <v>1</v>
      </c>
      <c r="M112" s="30">
        <f t="shared" si="115"/>
        <v>284.15840329573172</v>
      </c>
      <c r="N112" s="16">
        <f t="shared" si="115"/>
        <v>1</v>
      </c>
      <c r="O112" s="30">
        <f t="shared" si="115"/>
        <v>16.317847801164167</v>
      </c>
      <c r="P112" s="16">
        <f t="shared" si="115"/>
        <v>0.96000000000000008</v>
      </c>
      <c r="Q112" s="30">
        <f t="shared" si="115"/>
        <v>1372.9667646727594</v>
      </c>
      <c r="R112" s="16">
        <f t="shared" si="115"/>
        <v>1</v>
      </c>
      <c r="S112" s="30">
        <f t="shared" si="115"/>
        <v>53.673868323209888</v>
      </c>
      <c r="T112" s="16">
        <f t="shared" si="115"/>
        <v>1</v>
      </c>
      <c r="U112" s="30">
        <f t="shared" si="115"/>
        <v>11.482594106679763</v>
      </c>
      <c r="V112" s="16">
        <f t="shared" si="115"/>
        <v>1</v>
      </c>
      <c r="W112" s="30">
        <f t="shared" si="115"/>
        <v>310.26995379682336</v>
      </c>
      <c r="X112" s="3">
        <f t="shared" si="115"/>
        <v>4710.7513455520284</v>
      </c>
      <c r="Y112" s="3">
        <f>+X104+X112</f>
        <v>4993.5963290991504</v>
      </c>
    </row>
    <row r="113" spans="1:42" ht="15.5" x14ac:dyDescent="0.35">
      <c r="A113" s="4" t="s">
        <v>191</v>
      </c>
      <c r="D113" s="16"/>
      <c r="E113" s="30"/>
      <c r="F113" s="16"/>
      <c r="G113" s="30"/>
      <c r="H113" s="16"/>
      <c r="I113" s="30"/>
      <c r="J113" s="16"/>
      <c r="K113" s="30"/>
      <c r="L113" s="16"/>
      <c r="M113" s="30"/>
      <c r="N113" s="16"/>
      <c r="O113" s="30"/>
      <c r="P113" s="16"/>
      <c r="Q113" s="30"/>
      <c r="R113" s="16"/>
      <c r="S113" s="30"/>
      <c r="T113" s="16"/>
      <c r="U113" s="30"/>
      <c r="V113" s="16"/>
      <c r="W113" s="30"/>
      <c r="X113" s="3"/>
      <c r="Y113" s="3"/>
    </row>
    <row r="114" spans="1:42" ht="15.5" x14ac:dyDescent="0.35">
      <c r="A114" s="4" t="s">
        <v>205</v>
      </c>
      <c r="D114" s="16"/>
      <c r="E114" s="30"/>
      <c r="F114" s="16"/>
      <c r="G114" s="30"/>
      <c r="H114" s="16"/>
      <c r="I114" s="30"/>
      <c r="J114" s="16"/>
      <c r="K114" s="30"/>
      <c r="L114" s="16"/>
      <c r="M114" s="30"/>
      <c r="N114" s="16"/>
      <c r="O114" s="30"/>
      <c r="P114" s="16"/>
      <c r="Q114" s="30"/>
      <c r="R114" s="16"/>
      <c r="S114" s="30"/>
      <c r="T114" s="16"/>
      <c r="U114" s="30"/>
      <c r="V114" s="16"/>
      <c r="W114" s="30"/>
      <c r="X114" s="3"/>
      <c r="Y114" s="3"/>
    </row>
    <row r="115" spans="1:42" ht="15.5" x14ac:dyDescent="0.35">
      <c r="A115" s="5" t="s">
        <v>152</v>
      </c>
      <c r="C115">
        <v>16</v>
      </c>
      <c r="D115" s="16">
        <v>0.8</v>
      </c>
      <c r="E115" s="3">
        <f>+D115*E$64</f>
        <v>77.811732797455321</v>
      </c>
      <c r="F115" s="16">
        <v>0.8</v>
      </c>
      <c r="G115" s="3">
        <f>+F115*G$64</f>
        <v>31.612982764691914</v>
      </c>
      <c r="H115" s="16">
        <v>0.8</v>
      </c>
      <c r="I115" s="3">
        <f>+H115*I$64</f>
        <v>0</v>
      </c>
      <c r="J115" s="16">
        <v>0.8</v>
      </c>
      <c r="K115" s="3">
        <f>+J115*K$64</f>
        <v>1.0949721573250547E-2</v>
      </c>
      <c r="L115" s="16">
        <v>0.8</v>
      </c>
      <c r="M115" s="3">
        <f>+L115*M$64</f>
        <v>13.004964476469508</v>
      </c>
      <c r="N115" s="16">
        <v>0.8</v>
      </c>
      <c r="O115" s="3">
        <f>+N115*O$64</f>
        <v>1.6624676553509727</v>
      </c>
      <c r="P115" s="16">
        <v>0.8</v>
      </c>
      <c r="Q115" s="3">
        <f>+P115*Q$64</f>
        <v>58.708993755525206</v>
      </c>
      <c r="R115" s="16">
        <v>0.8</v>
      </c>
      <c r="S115" s="3">
        <f>+R115*S$64</f>
        <v>2.7100436012910794</v>
      </c>
      <c r="T115" s="16">
        <v>0.8</v>
      </c>
      <c r="U115" s="3">
        <f>+T115*U$64</f>
        <v>0.35967038788633654</v>
      </c>
      <c r="V115" s="16">
        <v>0.8</v>
      </c>
      <c r="W115" s="3">
        <f>+V115*W$64</f>
        <v>10.148705792481531</v>
      </c>
      <c r="X115" s="3">
        <f>+W115+U115+S115+Q115+O115+M115+K115+I115+G115+E115</f>
        <v>196.03051095272514</v>
      </c>
      <c r="Y115" s="3"/>
    </row>
    <row r="116" spans="1:42" ht="15.5" x14ac:dyDescent="0.35">
      <c r="A116" s="5" t="s">
        <v>153</v>
      </c>
      <c r="C116">
        <v>18</v>
      </c>
      <c r="D116" s="16">
        <v>0.2</v>
      </c>
      <c r="E116" s="30">
        <f>+D116*E$64</f>
        <v>19.45293319936383</v>
      </c>
      <c r="F116" s="16">
        <v>0.2</v>
      </c>
      <c r="G116" s="30">
        <f>+F116*G$64</f>
        <v>7.9032456911729785</v>
      </c>
      <c r="H116" s="16">
        <v>0.2</v>
      </c>
      <c r="I116" s="30">
        <f>+H116*I$64</f>
        <v>0</v>
      </c>
      <c r="J116" s="16">
        <v>0.2</v>
      </c>
      <c r="K116" s="30">
        <f>+J116*K$64</f>
        <v>2.7374303933126367E-3</v>
      </c>
      <c r="L116" s="16">
        <v>0.2</v>
      </c>
      <c r="M116" s="30">
        <f>+L116*M$64</f>
        <v>3.2512411191173771</v>
      </c>
      <c r="N116" s="16">
        <v>0.2</v>
      </c>
      <c r="O116" s="30">
        <f>+N116*O$64</f>
        <v>0.41561691383774318</v>
      </c>
      <c r="P116" s="16">
        <v>0.2</v>
      </c>
      <c r="Q116" s="30">
        <f>+P116*Q$64</f>
        <v>14.677248438881302</v>
      </c>
      <c r="R116" s="16">
        <v>0.2</v>
      </c>
      <c r="S116" s="30">
        <f>+R116*S$64</f>
        <v>0.67751090032276984</v>
      </c>
      <c r="T116" s="16">
        <v>0.2</v>
      </c>
      <c r="U116" s="30">
        <f>+T116*U$64</f>
        <v>8.9917596971584135E-2</v>
      </c>
      <c r="V116" s="16">
        <v>0.2</v>
      </c>
      <c r="W116" s="30">
        <f>+V116*W$64</f>
        <v>2.5371764481203827</v>
      </c>
      <c r="X116" s="3">
        <f>+W116+U116+S116+Q116+O116+M116+K116+I116+G116+E116</f>
        <v>49.007627738181284</v>
      </c>
      <c r="Y116" s="3"/>
    </row>
    <row r="117" spans="1:42" ht="15.5" x14ac:dyDescent="0.35">
      <c r="A117" s="5" t="s">
        <v>10</v>
      </c>
      <c r="D117" s="16">
        <f t="shared" ref="D117:V117" si="116">SUM(D115:D116)</f>
        <v>1</v>
      </c>
      <c r="E117" s="30">
        <f>SUM(E115:E116)</f>
        <v>97.264665996819147</v>
      </c>
      <c r="F117" s="16">
        <f t="shared" si="116"/>
        <v>1</v>
      </c>
      <c r="G117" s="30">
        <f>SUM(G115:G116)</f>
        <v>39.516228455864891</v>
      </c>
      <c r="H117" s="16">
        <f t="shared" si="116"/>
        <v>1</v>
      </c>
      <c r="I117" s="30">
        <f>SUM(I115:I116)</f>
        <v>0</v>
      </c>
      <c r="J117" s="16">
        <f t="shared" si="116"/>
        <v>1</v>
      </c>
      <c r="K117" s="30">
        <f>SUM(K115:K116)</f>
        <v>1.3687151966563183E-2</v>
      </c>
      <c r="L117" s="16">
        <f t="shared" si="116"/>
        <v>1</v>
      </c>
      <c r="M117" s="30">
        <f>SUM(M115:M116)</f>
        <v>16.256205595586884</v>
      </c>
      <c r="N117" s="16">
        <f t="shared" si="116"/>
        <v>1</v>
      </c>
      <c r="O117" s="30">
        <f>SUM(O115:O116)</f>
        <v>2.0780845691887158</v>
      </c>
      <c r="P117" s="16">
        <f t="shared" si="116"/>
        <v>1</v>
      </c>
      <c r="Q117" s="30">
        <f>SUM(Q115:Q116)</f>
        <v>73.386242194406506</v>
      </c>
      <c r="R117" s="16">
        <f t="shared" si="116"/>
        <v>1</v>
      </c>
      <c r="S117" s="30">
        <f>SUM(S115:S116)</f>
        <v>3.3875545016138493</v>
      </c>
      <c r="T117" s="16">
        <f t="shared" si="116"/>
        <v>1</v>
      </c>
      <c r="U117" s="30">
        <f>SUM(U115:U116)</f>
        <v>0.44958798485792068</v>
      </c>
      <c r="V117" s="16">
        <f t="shared" si="116"/>
        <v>1</v>
      </c>
      <c r="W117" s="30">
        <f>SUM(W115:W116)</f>
        <v>12.685882240601913</v>
      </c>
      <c r="X117" s="3">
        <f t="shared" ref="X117" si="117">SUM(X115:X116)</f>
        <v>245.03813869090641</v>
      </c>
      <c r="Y117" s="3"/>
    </row>
    <row r="118" spans="1:42" ht="15.5" x14ac:dyDescent="0.35">
      <c r="A118" s="4" t="s">
        <v>172</v>
      </c>
      <c r="D118" s="16"/>
      <c r="E118" s="30"/>
      <c r="F118" s="16"/>
      <c r="G118" s="30"/>
      <c r="H118" s="16"/>
      <c r="I118" s="30"/>
      <c r="J118" s="16"/>
      <c r="K118" s="30"/>
      <c r="L118" s="16"/>
      <c r="M118" s="30"/>
      <c r="N118" s="16"/>
      <c r="O118" s="30"/>
      <c r="P118" s="16"/>
      <c r="Q118" s="30"/>
      <c r="R118" s="16"/>
      <c r="S118" s="30"/>
      <c r="T118" s="16"/>
      <c r="U118" s="30"/>
      <c r="V118" s="16"/>
      <c r="W118" s="30"/>
      <c r="X118" s="3"/>
      <c r="Y118" s="3"/>
    </row>
    <row r="119" spans="1:42" ht="15.5" x14ac:dyDescent="0.35">
      <c r="A119" s="5" t="s">
        <v>156</v>
      </c>
      <c r="B119" t="s">
        <v>143</v>
      </c>
      <c r="C119">
        <v>25</v>
      </c>
      <c r="D119" s="16">
        <v>0.1</v>
      </c>
      <c r="E119" s="3">
        <f>+D119*(E$40-E$116)</f>
        <v>171.74161024581213</v>
      </c>
      <c r="F119" s="16">
        <v>0.1</v>
      </c>
      <c r="G119" s="3">
        <f>+F119*(G$40-G$116)</f>
        <v>69.774369102070011</v>
      </c>
      <c r="H119" s="16">
        <v>0.1</v>
      </c>
      <c r="I119" s="3">
        <f>+H119*(I$40-I$116)</f>
        <v>0</v>
      </c>
      <c r="J119" s="16">
        <v>0.1</v>
      </c>
      <c r="K119" s="3">
        <f>+J119*(K$40-K$116)</f>
        <v>2.4167599758102992E-2</v>
      </c>
      <c r="L119" s="16">
        <v>0.1</v>
      </c>
      <c r="M119" s="3">
        <f>+L119*(M$40-M$116)</f>
        <v>28.703814451636273</v>
      </c>
      <c r="N119" s="16">
        <v>0.1</v>
      </c>
      <c r="O119" s="3">
        <f>+N119*(O$40-O$116)</f>
        <v>3.6693036107389321</v>
      </c>
      <c r="P119" s="16">
        <v>0.1</v>
      </c>
      <c r="Q119" s="3">
        <f>+P119*(Q$40-Q$116)</f>
        <v>129.57913621755205</v>
      </c>
      <c r="R119" s="16">
        <v>0.1</v>
      </c>
      <c r="S119" s="3">
        <f>+R119*(S$40-S$116)</f>
        <v>5.9814533771353098</v>
      </c>
      <c r="T119" s="16">
        <v>0.1</v>
      </c>
      <c r="U119" s="3">
        <f>+T119*(U$40-U$116)</f>
        <v>0.79384392754912847</v>
      </c>
      <c r="V119" s="16">
        <v>0.1</v>
      </c>
      <c r="W119" s="3">
        <f>+V119*(W$40-W$116)</f>
        <v>22.399643499119946</v>
      </c>
      <c r="X119" s="3">
        <f>+W119+U119+S119+Q119+O119+M119+K119+I119+G119+E119</f>
        <v>432.66734203137185</v>
      </c>
      <c r="Y119" s="3"/>
    </row>
    <row r="120" spans="1:42" ht="15.5" x14ac:dyDescent="0.35">
      <c r="A120" s="5" t="s">
        <v>170</v>
      </c>
      <c r="B120" t="s">
        <v>140</v>
      </c>
      <c r="C120">
        <v>25</v>
      </c>
      <c r="D120" s="16">
        <v>0.1</v>
      </c>
      <c r="E120" s="3">
        <f t="shared" ref="E120:G125" si="118">+D120*(E$40-E$116)</f>
        <v>171.74161024581213</v>
      </c>
      <c r="F120" s="16">
        <v>0.1</v>
      </c>
      <c r="G120" s="3">
        <f t="shared" si="118"/>
        <v>69.774369102070011</v>
      </c>
      <c r="H120" s="16">
        <v>0.1</v>
      </c>
      <c r="I120" s="3">
        <f t="shared" ref="I120:I125" si="119">+H120*(I$40-I$116)</f>
        <v>0</v>
      </c>
      <c r="J120" s="16">
        <v>0.1</v>
      </c>
      <c r="K120" s="3">
        <f t="shared" ref="K120:K125" si="120">+J120*(K$40-K$116)</f>
        <v>2.4167599758102992E-2</v>
      </c>
      <c r="L120" s="16">
        <v>0.1</v>
      </c>
      <c r="M120" s="3">
        <f t="shared" ref="M120:M125" si="121">+L120*(M$40-M$116)</f>
        <v>28.703814451636273</v>
      </c>
      <c r="N120" s="16">
        <v>0.1</v>
      </c>
      <c r="O120" s="3">
        <f t="shared" ref="O120:O125" si="122">+N120*(O$40-O$116)</f>
        <v>3.6693036107389321</v>
      </c>
      <c r="P120" s="16">
        <v>0.1</v>
      </c>
      <c r="Q120" s="3">
        <f t="shared" ref="Q120:Q125" si="123">+P120*(Q$40-Q$116)</f>
        <v>129.57913621755205</v>
      </c>
      <c r="R120" s="16">
        <v>0.1</v>
      </c>
      <c r="S120" s="3">
        <f t="shared" ref="S120:S125" si="124">+R120*(S$40-S$116)</f>
        <v>5.9814533771353098</v>
      </c>
      <c r="T120" s="16">
        <v>0.1</v>
      </c>
      <c r="U120" s="3">
        <f t="shared" ref="U120:U125" si="125">+T120*(U$40-U$116)</f>
        <v>0.79384392754912847</v>
      </c>
      <c r="V120" s="16">
        <v>0.1</v>
      </c>
      <c r="W120" s="3">
        <f t="shared" ref="W120:W125" si="126">+V120*(W$40-W$116)</f>
        <v>22.399643499119946</v>
      </c>
      <c r="X120" s="3">
        <f t="shared" ref="X120:X124" si="127">+W120+U120+S120+Q120+O120+M120+K120+I120+G120+E120</f>
        <v>432.66734203137185</v>
      </c>
      <c r="Y120" s="3"/>
    </row>
    <row r="121" spans="1:42" ht="15.5" x14ac:dyDescent="0.35">
      <c r="A121" s="5" t="s">
        <v>158</v>
      </c>
      <c r="B121" t="s">
        <v>143</v>
      </c>
      <c r="C121">
        <v>25</v>
      </c>
      <c r="D121" s="16">
        <v>0.1</v>
      </c>
      <c r="E121" s="3">
        <f t="shared" si="118"/>
        <v>171.74161024581213</v>
      </c>
      <c r="F121" s="16">
        <v>0.1</v>
      </c>
      <c r="G121" s="3">
        <f t="shared" si="118"/>
        <v>69.774369102070011</v>
      </c>
      <c r="H121" s="16">
        <v>0.1</v>
      </c>
      <c r="I121" s="3">
        <f t="shared" si="119"/>
        <v>0</v>
      </c>
      <c r="J121" s="16">
        <v>0.1</v>
      </c>
      <c r="K121" s="3">
        <f t="shared" si="120"/>
        <v>2.4167599758102992E-2</v>
      </c>
      <c r="L121" s="16">
        <v>0.1</v>
      </c>
      <c r="M121" s="3">
        <f t="shared" si="121"/>
        <v>28.703814451636273</v>
      </c>
      <c r="N121" s="16">
        <v>0.1</v>
      </c>
      <c r="O121" s="3">
        <f t="shared" si="122"/>
        <v>3.6693036107389321</v>
      </c>
      <c r="P121" s="16">
        <v>0.1</v>
      </c>
      <c r="Q121" s="3">
        <f t="shared" si="123"/>
        <v>129.57913621755205</v>
      </c>
      <c r="R121" s="16">
        <v>0.1</v>
      </c>
      <c r="S121" s="3">
        <f t="shared" si="124"/>
        <v>5.9814533771353098</v>
      </c>
      <c r="T121" s="16">
        <v>0.1</v>
      </c>
      <c r="U121" s="3">
        <f t="shared" si="125"/>
        <v>0.79384392754912847</v>
      </c>
      <c r="V121" s="16">
        <v>0.1</v>
      </c>
      <c r="W121" s="3">
        <f t="shared" si="126"/>
        <v>22.399643499119946</v>
      </c>
      <c r="X121" s="3">
        <f t="shared" si="127"/>
        <v>432.66734203137185</v>
      </c>
      <c r="Y121" s="3"/>
    </row>
    <row r="122" spans="1:42" ht="15.5" x14ac:dyDescent="0.35">
      <c r="A122" s="5" t="s">
        <v>159</v>
      </c>
      <c r="B122" t="s">
        <v>143</v>
      </c>
      <c r="C122">
        <v>25</v>
      </c>
      <c r="D122" s="16">
        <v>0.02</v>
      </c>
      <c r="E122" s="3">
        <f t="shared" si="118"/>
        <v>34.348322049162419</v>
      </c>
      <c r="F122" s="16">
        <v>0.02</v>
      </c>
      <c r="G122" s="3">
        <f t="shared" si="118"/>
        <v>13.954873820414003</v>
      </c>
      <c r="H122" s="16">
        <v>0</v>
      </c>
      <c r="I122" s="3">
        <f t="shared" si="119"/>
        <v>0</v>
      </c>
      <c r="J122" s="16">
        <v>0</v>
      </c>
      <c r="K122" s="3">
        <f t="shared" si="120"/>
        <v>0</v>
      </c>
      <c r="L122" s="16">
        <v>0.02</v>
      </c>
      <c r="M122" s="3">
        <f t="shared" si="121"/>
        <v>5.7407628903272538</v>
      </c>
      <c r="N122" s="16">
        <v>0.02</v>
      </c>
      <c r="O122" s="3">
        <f t="shared" si="122"/>
        <v>0.73386072214778642</v>
      </c>
      <c r="P122" s="16">
        <v>0</v>
      </c>
      <c r="Q122" s="3">
        <f t="shared" si="123"/>
        <v>0</v>
      </c>
      <c r="R122" s="16">
        <v>0</v>
      </c>
      <c r="S122" s="3">
        <f t="shared" si="124"/>
        <v>0</v>
      </c>
      <c r="T122" s="16">
        <v>0</v>
      </c>
      <c r="U122" s="3">
        <f t="shared" si="125"/>
        <v>0</v>
      </c>
      <c r="V122" s="16">
        <v>0</v>
      </c>
      <c r="W122" s="3">
        <f t="shared" si="126"/>
        <v>0</v>
      </c>
      <c r="X122" s="3">
        <f t="shared" si="127"/>
        <v>54.777819482051463</v>
      </c>
      <c r="Y122" s="3"/>
    </row>
    <row r="123" spans="1:42" ht="15.5" x14ac:dyDescent="0.35">
      <c r="A123" s="5" t="s">
        <v>148</v>
      </c>
      <c r="B123" t="s">
        <v>146</v>
      </c>
      <c r="C123">
        <v>35</v>
      </c>
      <c r="D123" s="16">
        <v>0.1</v>
      </c>
      <c r="E123" s="3">
        <f t="shared" si="118"/>
        <v>171.74161024581213</v>
      </c>
      <c r="F123" s="16">
        <v>0.1</v>
      </c>
      <c r="G123" s="3">
        <f t="shared" si="118"/>
        <v>69.774369102070011</v>
      </c>
      <c r="H123" s="16">
        <v>0.05</v>
      </c>
      <c r="I123" s="3">
        <f t="shared" si="119"/>
        <v>0</v>
      </c>
      <c r="J123" s="16">
        <v>0.05</v>
      </c>
      <c r="K123" s="3">
        <f t="shared" si="120"/>
        <v>1.2083799879051496E-2</v>
      </c>
      <c r="L123" s="16">
        <v>0.15</v>
      </c>
      <c r="M123" s="3">
        <f t="shared" si="121"/>
        <v>43.055721677454407</v>
      </c>
      <c r="N123" s="16">
        <v>0.05</v>
      </c>
      <c r="O123" s="3">
        <f t="shared" si="122"/>
        <v>1.834651805369466</v>
      </c>
      <c r="P123" s="16">
        <v>0.02</v>
      </c>
      <c r="Q123" s="3">
        <f t="shared" si="123"/>
        <v>25.915827243510407</v>
      </c>
      <c r="R123" s="16">
        <v>0</v>
      </c>
      <c r="S123" s="3">
        <f t="shared" si="124"/>
        <v>0</v>
      </c>
      <c r="T123" s="16">
        <v>0</v>
      </c>
      <c r="U123" s="3">
        <f t="shared" si="125"/>
        <v>0</v>
      </c>
      <c r="V123" s="16">
        <v>0.01</v>
      </c>
      <c r="W123" s="3">
        <f t="shared" si="126"/>
        <v>2.2399643499119946</v>
      </c>
      <c r="X123" s="3">
        <f t="shared" si="127"/>
        <v>314.57422822400747</v>
      </c>
      <c r="Y123" s="3"/>
    </row>
    <row r="124" spans="1:42" ht="15.5" x14ac:dyDescent="0.35">
      <c r="A124" s="5" t="s">
        <v>149</v>
      </c>
      <c r="B124" t="s">
        <v>143</v>
      </c>
      <c r="C124">
        <v>25</v>
      </c>
      <c r="D124" s="16">
        <v>0.57999999999999996</v>
      </c>
      <c r="E124" s="3">
        <f t="shared" si="118"/>
        <v>996.10133942571008</v>
      </c>
      <c r="F124" s="16">
        <v>0.57999999999999996</v>
      </c>
      <c r="G124" s="3">
        <f t="shared" si="118"/>
        <v>404.69134079200603</v>
      </c>
      <c r="H124" s="16">
        <v>0.65</v>
      </c>
      <c r="I124" s="3">
        <f t="shared" si="119"/>
        <v>0</v>
      </c>
      <c r="J124" s="16">
        <v>0.65</v>
      </c>
      <c r="K124" s="3">
        <f t="shared" si="120"/>
        <v>0.15708939842766945</v>
      </c>
      <c r="L124" s="16">
        <v>0.53</v>
      </c>
      <c r="M124" s="3">
        <f t="shared" si="121"/>
        <v>152.13021659367223</v>
      </c>
      <c r="N124" s="16">
        <v>0.63</v>
      </c>
      <c r="O124" s="3">
        <f t="shared" si="122"/>
        <v>23.116612747655271</v>
      </c>
      <c r="P124" s="16">
        <v>0.68</v>
      </c>
      <c r="Q124" s="3">
        <f t="shared" si="123"/>
        <v>881.13812627935386</v>
      </c>
      <c r="R124" s="16">
        <v>0.7</v>
      </c>
      <c r="S124" s="3">
        <f t="shared" si="124"/>
        <v>41.870173639947168</v>
      </c>
      <c r="T124" s="16">
        <v>0.7</v>
      </c>
      <c r="U124" s="3">
        <f t="shared" si="125"/>
        <v>5.5569074928438988</v>
      </c>
      <c r="V124" s="16">
        <v>0.69</v>
      </c>
      <c r="W124" s="3">
        <f t="shared" si="126"/>
        <v>154.55754014392761</v>
      </c>
      <c r="X124" s="3">
        <f t="shared" si="127"/>
        <v>2659.3193465135437</v>
      </c>
      <c r="Y124" s="3"/>
    </row>
    <row r="125" spans="1:42" ht="15.5" x14ac:dyDescent="0.35">
      <c r="A125" s="5" t="s">
        <v>10</v>
      </c>
      <c r="D125" s="16">
        <f t="shared" ref="D125:F125" si="128">SUM(D119:D124)</f>
        <v>1</v>
      </c>
      <c r="E125" s="3">
        <f t="shared" si="118"/>
        <v>1717.416102458121</v>
      </c>
      <c r="F125" s="16">
        <f t="shared" si="128"/>
        <v>1</v>
      </c>
      <c r="G125" s="3">
        <f t="shared" si="118"/>
        <v>697.74369102070011</v>
      </c>
      <c r="H125" s="16">
        <f t="shared" ref="H125" si="129">SUM(H119:H124)</f>
        <v>1</v>
      </c>
      <c r="I125" s="3">
        <f t="shared" si="119"/>
        <v>0</v>
      </c>
      <c r="J125" s="16">
        <f t="shared" ref="J125" si="130">SUM(J119:J124)</f>
        <v>1</v>
      </c>
      <c r="K125" s="3">
        <f t="shared" si="120"/>
        <v>0.24167599758102989</v>
      </c>
      <c r="L125" s="16">
        <f t="shared" ref="L125" si="131">SUM(L119:L124)</f>
        <v>1</v>
      </c>
      <c r="M125" s="3">
        <f t="shared" si="121"/>
        <v>287.03814451636271</v>
      </c>
      <c r="N125" s="16">
        <f t="shared" ref="N125" si="132">SUM(N119:N124)</f>
        <v>1</v>
      </c>
      <c r="O125" s="3">
        <f t="shared" si="122"/>
        <v>36.693036107389318</v>
      </c>
      <c r="P125" s="16">
        <f t="shared" ref="P125" si="133">SUM(P119:P124)</f>
        <v>1</v>
      </c>
      <c r="Q125" s="3">
        <f t="shared" si="123"/>
        <v>1295.7913621755204</v>
      </c>
      <c r="R125" s="16">
        <f t="shared" ref="R125" si="134">SUM(R119:R124)</f>
        <v>1</v>
      </c>
      <c r="S125" s="3">
        <f t="shared" si="124"/>
        <v>59.814533771353098</v>
      </c>
      <c r="T125" s="16">
        <f t="shared" ref="T125" si="135">SUM(T119:T124)</f>
        <v>1</v>
      </c>
      <c r="U125" s="3">
        <f t="shared" si="125"/>
        <v>7.9384392754912847</v>
      </c>
      <c r="V125" s="16">
        <f t="shared" ref="V125" si="136">SUM(V119:V124)</f>
        <v>1</v>
      </c>
      <c r="W125" s="3">
        <f t="shared" si="126"/>
        <v>223.99643499119946</v>
      </c>
      <c r="X125" s="3">
        <f t="shared" ref="X125" si="137">SUM(X119:X124)</f>
        <v>4326.6734203137185</v>
      </c>
      <c r="Y125" s="3"/>
    </row>
    <row r="126" spans="1:42" ht="15.5" x14ac:dyDescent="0.35">
      <c r="A126" s="4" t="s">
        <v>175</v>
      </c>
      <c r="E126" s="4" t="s">
        <v>72</v>
      </c>
      <c r="F126" s="4"/>
      <c r="G126" s="4" t="s">
        <v>73</v>
      </c>
      <c r="H126" s="4"/>
      <c r="I126" s="4" t="s">
        <v>80</v>
      </c>
      <c r="J126" s="4"/>
      <c r="K126" s="4" t="s">
        <v>75</v>
      </c>
      <c r="L126" s="4"/>
      <c r="M126" s="4" t="s">
        <v>76</v>
      </c>
      <c r="N126" s="4"/>
      <c r="O126" s="4" t="s">
        <v>77</v>
      </c>
      <c r="P126" s="4"/>
      <c r="Q126" s="4" t="s">
        <v>78</v>
      </c>
      <c r="R126" s="4"/>
      <c r="S126" s="4" t="s">
        <v>79</v>
      </c>
      <c r="T126" s="4"/>
      <c r="U126" s="4" t="s">
        <v>81</v>
      </c>
      <c r="V126" s="4"/>
      <c r="W126" s="4" t="s">
        <v>9</v>
      </c>
      <c r="X126" s="4" t="s">
        <v>126</v>
      </c>
      <c r="AB126" s="4" t="s">
        <v>0</v>
      </c>
      <c r="AC126" s="4" t="s">
        <v>1</v>
      </c>
      <c r="AD126" s="4" t="s">
        <v>2</v>
      </c>
      <c r="AE126" s="4" t="s">
        <v>3</v>
      </c>
      <c r="AF126" s="4" t="s">
        <v>4</v>
      </c>
      <c r="AG126" s="4" t="s">
        <v>5</v>
      </c>
      <c r="AH126" s="4" t="s">
        <v>6</v>
      </c>
      <c r="AI126" s="4" t="s">
        <v>7</v>
      </c>
      <c r="AJ126" s="4" t="s">
        <v>8</v>
      </c>
      <c r="AK126" s="4" t="s">
        <v>9</v>
      </c>
      <c r="AL126" s="4" t="s">
        <v>10</v>
      </c>
      <c r="AM126" s="4" t="s">
        <v>50</v>
      </c>
      <c r="AN126" s="4"/>
      <c r="AP126" s="3">
        <f>SUM(AB127:AK127)</f>
        <v>47615.619006922745</v>
      </c>
    </row>
    <row r="127" spans="1:42" ht="15.5" x14ac:dyDescent="0.35">
      <c r="A127" s="5" t="s">
        <v>30</v>
      </c>
      <c r="E127" s="12">
        <f>+E37</f>
        <v>16350.640246191109</v>
      </c>
      <c r="F127" s="11"/>
      <c r="G127" s="12">
        <f>+G37</f>
        <v>7432.5562168124397</v>
      </c>
      <c r="H127" s="11"/>
      <c r="I127" s="12"/>
      <c r="J127" s="11"/>
      <c r="K127" s="12"/>
      <c r="L127" s="11"/>
      <c r="M127" s="12">
        <f>+M37</f>
        <v>2609.0562066316697</v>
      </c>
      <c r="N127" s="11"/>
      <c r="O127" s="12">
        <f>+O37</f>
        <v>216.63847473729567</v>
      </c>
      <c r="P127" s="11"/>
      <c r="Q127" s="12">
        <f>+Q37</f>
        <v>16963.078485193793</v>
      </c>
      <c r="R127" s="11"/>
      <c r="S127" s="12">
        <f>+S37</f>
        <v>596.85172052255268</v>
      </c>
      <c r="T127" s="11"/>
      <c r="U127" s="12">
        <f>+U37</f>
        <v>131.19976443520332</v>
      </c>
      <c r="V127" s="11"/>
      <c r="W127" s="12">
        <f>+W37</f>
        <v>3315.5978923986872</v>
      </c>
      <c r="X127" s="12">
        <f>+X37</f>
        <v>47634.256490385247</v>
      </c>
      <c r="AA127" s="5" t="s">
        <v>30</v>
      </c>
      <c r="AB127" s="12">
        <f>+E127</f>
        <v>16350.640246191109</v>
      </c>
      <c r="AC127" s="12">
        <f>+G127</f>
        <v>7432.5562168124397</v>
      </c>
      <c r="AD127" s="12">
        <f>+I127</f>
        <v>0</v>
      </c>
      <c r="AE127" s="12">
        <f>+K127</f>
        <v>0</v>
      </c>
      <c r="AF127" s="12">
        <f>+M127</f>
        <v>2609.0562066316697</v>
      </c>
      <c r="AG127" s="12">
        <f>+O127</f>
        <v>216.63847473729567</v>
      </c>
      <c r="AH127" s="12">
        <f>+Q127</f>
        <v>16963.078485193793</v>
      </c>
      <c r="AI127" s="12">
        <f>+S127</f>
        <v>596.85172052255268</v>
      </c>
      <c r="AJ127" s="12">
        <f>+U127</f>
        <v>131.19976443520332</v>
      </c>
      <c r="AK127" s="12">
        <f>+W127</f>
        <v>3315.5978923986872</v>
      </c>
      <c r="AL127" s="12">
        <f>SUM(AB127:AK127)</f>
        <v>47615.619006922745</v>
      </c>
      <c r="AM127" s="5"/>
      <c r="AN127" s="5"/>
    </row>
    <row r="128" spans="1:42" ht="15.5" x14ac:dyDescent="0.35">
      <c r="A128" s="5" t="s">
        <v>269</v>
      </c>
      <c r="E128" s="12">
        <f>+E125*$N$2</f>
        <v>0</v>
      </c>
      <c r="F128" s="11"/>
      <c r="G128" s="12">
        <f>+G125*$N$2</f>
        <v>0</v>
      </c>
      <c r="H128" s="11"/>
      <c r="I128" s="12">
        <f>+I125*$N$2</f>
        <v>0</v>
      </c>
      <c r="J128" s="11"/>
      <c r="K128" s="12"/>
      <c r="L128" s="11"/>
      <c r="M128" s="12">
        <f>+M125*$N$2</f>
        <v>0</v>
      </c>
      <c r="N128" s="11"/>
      <c r="O128" s="12">
        <f>+O125*$N$2</f>
        <v>0</v>
      </c>
      <c r="P128" s="11"/>
      <c r="Q128" s="12">
        <f>+Q125*$N$2</f>
        <v>0</v>
      </c>
      <c r="R128" s="11"/>
      <c r="S128" s="12">
        <f>+S125*$N$2</f>
        <v>0</v>
      </c>
      <c r="T128" s="11"/>
      <c r="U128" s="12">
        <f>+U125*$N$2</f>
        <v>0</v>
      </c>
      <c r="V128" s="11"/>
      <c r="W128" s="12">
        <f>+W125*$N$2</f>
        <v>0</v>
      </c>
      <c r="X128" s="12">
        <f>+X125*$N$2</f>
        <v>0</v>
      </c>
      <c r="AA128" s="5" t="s">
        <v>63</v>
      </c>
      <c r="AB128" s="12">
        <f t="shared" ref="AB128:AB144" si="138">+E128</f>
        <v>0</v>
      </c>
      <c r="AC128" s="12">
        <f t="shared" ref="AC128:AC144" si="139">+G128</f>
        <v>0</v>
      </c>
      <c r="AD128" s="12">
        <f t="shared" ref="AD128:AD144" si="140">+I128</f>
        <v>0</v>
      </c>
      <c r="AE128" s="12">
        <f t="shared" ref="AE128:AE144" si="141">+K128</f>
        <v>0</v>
      </c>
      <c r="AF128" s="12">
        <f t="shared" ref="AF128:AF144" si="142">+M128</f>
        <v>0</v>
      </c>
      <c r="AG128" s="12">
        <f t="shared" ref="AG128:AG144" si="143">+O128</f>
        <v>0</v>
      </c>
      <c r="AH128" s="12">
        <f t="shared" ref="AH128:AH144" si="144">+Q128</f>
        <v>0</v>
      </c>
      <c r="AI128" s="12">
        <f t="shared" ref="AI128:AI144" si="145">+S128</f>
        <v>0</v>
      </c>
      <c r="AJ128" s="12">
        <f t="shared" ref="AJ128:AJ143" si="146">+U128</f>
        <v>0</v>
      </c>
      <c r="AK128" s="12">
        <f t="shared" ref="AK128:AL143" si="147">+W128</f>
        <v>0</v>
      </c>
      <c r="AL128" s="12">
        <f t="shared" si="147"/>
        <v>0</v>
      </c>
      <c r="AM128" s="5"/>
      <c r="AN128" s="5"/>
    </row>
    <row r="129" spans="1:40" ht="15.5" x14ac:dyDescent="0.35">
      <c r="A129" s="5" t="s">
        <v>282</v>
      </c>
      <c r="E129" s="12">
        <f>+E112</f>
        <v>1877.9151352433901</v>
      </c>
      <c r="F129" s="11"/>
      <c r="G129" s="12">
        <f>+G112</f>
        <v>781.95641614352837</v>
      </c>
      <c r="H129" s="11"/>
      <c r="I129" s="12">
        <f>+I112</f>
        <v>0</v>
      </c>
      <c r="J129" s="11"/>
      <c r="K129" s="12"/>
      <c r="L129" s="11"/>
      <c r="M129" s="12">
        <f>+M112</f>
        <v>284.15840329573172</v>
      </c>
      <c r="N129" s="11"/>
      <c r="O129" s="12">
        <f>+O112</f>
        <v>16.317847801164167</v>
      </c>
      <c r="P129" s="11"/>
      <c r="Q129" s="12">
        <f>+Q112</f>
        <v>1372.9667646727594</v>
      </c>
      <c r="R129" s="11"/>
      <c r="S129" s="12">
        <f>+S112</f>
        <v>53.673868323209888</v>
      </c>
      <c r="T129" s="11"/>
      <c r="U129" s="12">
        <f>+U112</f>
        <v>11.482594106679763</v>
      </c>
      <c r="V129" s="11"/>
      <c r="W129" s="12">
        <f>+W112</f>
        <v>310.26995379682336</v>
      </c>
      <c r="X129" s="12">
        <f>+X112</f>
        <v>4710.7513455520284</v>
      </c>
      <c r="AA129" s="5" t="s">
        <v>60</v>
      </c>
      <c r="AB129" s="12">
        <f t="shared" si="138"/>
        <v>1877.9151352433901</v>
      </c>
      <c r="AC129" s="12">
        <f t="shared" si="139"/>
        <v>781.95641614352837</v>
      </c>
      <c r="AD129" s="12">
        <f t="shared" si="140"/>
        <v>0</v>
      </c>
      <c r="AE129" s="12">
        <f t="shared" si="141"/>
        <v>0</v>
      </c>
      <c r="AF129" s="12">
        <f t="shared" si="142"/>
        <v>284.15840329573172</v>
      </c>
      <c r="AG129" s="12">
        <f t="shared" si="143"/>
        <v>16.317847801164167</v>
      </c>
      <c r="AH129" s="12">
        <f t="shared" si="144"/>
        <v>1372.9667646727594</v>
      </c>
      <c r="AI129" s="12">
        <f t="shared" si="145"/>
        <v>53.673868323209888</v>
      </c>
      <c r="AJ129" s="12">
        <f t="shared" si="146"/>
        <v>11.482594106679763</v>
      </c>
      <c r="AK129" s="12">
        <f t="shared" si="147"/>
        <v>310.26995379682336</v>
      </c>
      <c r="AL129" s="12">
        <f t="shared" si="147"/>
        <v>4710.7513455520284</v>
      </c>
      <c r="AM129" s="5"/>
      <c r="AN129" s="5"/>
    </row>
    <row r="130" spans="1:40" ht="15.5" x14ac:dyDescent="0.35">
      <c r="A130" s="5" t="s">
        <v>61</v>
      </c>
      <c r="E130" s="12">
        <f>+E99+E86</f>
        <v>7208.891617220519</v>
      </c>
      <c r="F130" s="11"/>
      <c r="G130" s="12">
        <f>+G99+G86</f>
        <v>3281.0026092030284</v>
      </c>
      <c r="H130" s="11"/>
      <c r="I130" s="12">
        <f>+I99+I86</f>
        <v>0</v>
      </c>
      <c r="J130" s="11"/>
      <c r="K130" s="12">
        <f>+K99+K86</f>
        <v>13.695422219850119</v>
      </c>
      <c r="L130" s="11"/>
      <c r="M130" s="12">
        <f>+M99+M86</f>
        <v>894.04600843378785</v>
      </c>
      <c r="N130" s="11"/>
      <c r="O130" s="12">
        <f>+O99+O86</f>
        <v>109.49393398672656</v>
      </c>
      <c r="P130" s="11"/>
      <c r="Q130" s="12">
        <f>+Q99+Q86</f>
        <v>6270.0574336068394</v>
      </c>
      <c r="R130" s="11"/>
      <c r="S130" s="12">
        <f>+S99+S86</f>
        <v>170.43280198084426</v>
      </c>
      <c r="T130" s="11"/>
      <c r="U130" s="12">
        <f>+U99+U86</f>
        <v>47.964337362403363</v>
      </c>
      <c r="V130" s="11"/>
      <c r="W130" s="12">
        <f>+W99+W86</f>
        <v>1221.066187898273</v>
      </c>
      <c r="X130" s="12">
        <f>+X99+X86</f>
        <v>19216.650351912274</v>
      </c>
      <c r="AA130" s="5" t="s">
        <v>61</v>
      </c>
      <c r="AB130" s="12">
        <f t="shared" si="138"/>
        <v>7208.891617220519</v>
      </c>
      <c r="AC130" s="12">
        <f t="shared" si="139"/>
        <v>3281.0026092030284</v>
      </c>
      <c r="AD130" s="12">
        <f t="shared" si="140"/>
        <v>0</v>
      </c>
      <c r="AE130" s="12">
        <f t="shared" si="141"/>
        <v>13.695422219850119</v>
      </c>
      <c r="AF130" s="12">
        <f t="shared" si="142"/>
        <v>894.04600843378785</v>
      </c>
      <c r="AG130" s="12">
        <f t="shared" si="143"/>
        <v>109.49393398672656</v>
      </c>
      <c r="AH130" s="12">
        <f t="shared" si="144"/>
        <v>6270.0574336068394</v>
      </c>
      <c r="AI130" s="12">
        <f t="shared" si="145"/>
        <v>170.43280198084426</v>
      </c>
      <c r="AJ130" s="12">
        <f t="shared" si="146"/>
        <v>47.964337362403363</v>
      </c>
      <c r="AK130" s="12">
        <f t="shared" si="147"/>
        <v>1221.066187898273</v>
      </c>
      <c r="AL130" s="12">
        <f t="shared" si="147"/>
        <v>19216.650351912274</v>
      </c>
      <c r="AM130" s="5"/>
      <c r="AN130" s="5"/>
    </row>
    <row r="131" spans="1:40" ht="15.5" x14ac:dyDescent="0.35">
      <c r="A131" s="5" t="s">
        <v>62</v>
      </c>
      <c r="E131" s="12">
        <f>+E128+E129+E130</f>
        <v>9086.8067524639082</v>
      </c>
      <c r="F131" s="11"/>
      <c r="G131" s="12">
        <f>+G128+G129+G130</f>
        <v>4062.9590253465567</v>
      </c>
      <c r="H131" s="11"/>
      <c r="I131" s="12">
        <f>+I128+I129+I130</f>
        <v>0</v>
      </c>
      <c r="J131" s="11"/>
      <c r="K131" s="12"/>
      <c r="L131" s="11"/>
      <c r="M131" s="12">
        <f>+M128+M129+M130</f>
        <v>1178.2044117295195</v>
      </c>
      <c r="N131" s="11"/>
      <c r="O131" s="12">
        <f>+O128+O129+O130</f>
        <v>125.81178178789072</v>
      </c>
      <c r="P131" s="11"/>
      <c r="Q131" s="12">
        <f>+Q128+Q129+Q130</f>
        <v>7643.0241982795987</v>
      </c>
      <c r="R131" s="11"/>
      <c r="S131" s="12">
        <f>+S128+S129+S130</f>
        <v>224.10667030405415</v>
      </c>
      <c r="T131" s="11"/>
      <c r="U131" s="12">
        <f>+U128+U129+U130</f>
        <v>59.446931469083125</v>
      </c>
      <c r="V131" s="11"/>
      <c r="W131" s="12">
        <f>+W128+W129+W130</f>
        <v>1531.3361416950963</v>
      </c>
      <c r="X131" s="12">
        <f>+X128+X129+X130</f>
        <v>23927.401697464302</v>
      </c>
      <c r="Y131" s="3">
        <f>SUM(E131:W131)</f>
        <v>23911.695913075706</v>
      </c>
      <c r="AA131" s="5" t="s">
        <v>62</v>
      </c>
      <c r="AB131" s="12">
        <f t="shared" si="138"/>
        <v>9086.8067524639082</v>
      </c>
      <c r="AC131" s="12">
        <f t="shared" si="139"/>
        <v>4062.9590253465567</v>
      </c>
      <c r="AD131" s="12">
        <f t="shared" si="140"/>
        <v>0</v>
      </c>
      <c r="AE131" s="12">
        <f t="shared" si="141"/>
        <v>0</v>
      </c>
      <c r="AF131" s="12">
        <f t="shared" si="142"/>
        <v>1178.2044117295195</v>
      </c>
      <c r="AG131" s="12">
        <f t="shared" si="143"/>
        <v>125.81178178789072</v>
      </c>
      <c r="AH131" s="12">
        <f t="shared" si="144"/>
        <v>7643.0241982795987</v>
      </c>
      <c r="AI131" s="12">
        <f t="shared" si="145"/>
        <v>224.10667030405415</v>
      </c>
      <c r="AJ131" s="12">
        <f t="shared" si="146"/>
        <v>59.446931469083125</v>
      </c>
      <c r="AK131" s="12">
        <f t="shared" si="147"/>
        <v>1531.3361416950963</v>
      </c>
      <c r="AL131" s="12">
        <f t="shared" si="147"/>
        <v>23927.401697464302</v>
      </c>
      <c r="AM131" s="5"/>
      <c r="AN131" s="5"/>
    </row>
    <row r="132" spans="1:40" ht="15.5" x14ac:dyDescent="0.35">
      <c r="A132" s="5" t="s">
        <v>12</v>
      </c>
      <c r="E132" s="12">
        <f>+E74+E80</f>
        <v>1299.8717489163221</v>
      </c>
      <c r="F132" s="4"/>
      <c r="G132" s="12">
        <f>+G74+G80</f>
        <v>623.4696405228193</v>
      </c>
      <c r="H132" s="4"/>
      <c r="I132" s="12"/>
      <c r="J132" s="4"/>
      <c r="K132" s="12"/>
      <c r="L132" s="4"/>
      <c r="M132" s="12">
        <f>+M74+M80</f>
        <v>213.67223515910669</v>
      </c>
      <c r="N132" s="4"/>
      <c r="O132" s="12">
        <f>+O74+O80</f>
        <v>68.63931048137988</v>
      </c>
      <c r="P132" s="4"/>
      <c r="Q132" s="12">
        <f>+Q74+Q80</f>
        <v>1751.0881783985478</v>
      </c>
      <c r="R132" s="4"/>
      <c r="S132" s="12">
        <f>+S74+S80</f>
        <v>78.116957165815847</v>
      </c>
      <c r="T132" s="4"/>
      <c r="U132" s="12">
        <f>+U74+U80</f>
        <v>0</v>
      </c>
      <c r="V132" s="4"/>
      <c r="W132" s="12">
        <f>+W74+W80</f>
        <v>513.75012470629667</v>
      </c>
      <c r="X132" s="12">
        <f>+E132+G132+I132+K132+M132+O132+Q132+S132+U132+W132</f>
        <v>4548.608195350288</v>
      </c>
      <c r="Y132" s="3">
        <f>SUM(E132:W132)</f>
        <v>4548.608195350288</v>
      </c>
      <c r="AA132" s="5" t="s">
        <v>12</v>
      </c>
      <c r="AB132" s="12">
        <f t="shared" si="138"/>
        <v>1299.8717489163221</v>
      </c>
      <c r="AC132" s="12">
        <f t="shared" si="139"/>
        <v>623.4696405228193</v>
      </c>
      <c r="AD132" s="12">
        <f t="shared" si="140"/>
        <v>0</v>
      </c>
      <c r="AE132" s="12">
        <f t="shared" si="141"/>
        <v>0</v>
      </c>
      <c r="AF132" s="12">
        <f t="shared" si="142"/>
        <v>213.67223515910669</v>
      </c>
      <c r="AG132" s="12">
        <f t="shared" si="143"/>
        <v>68.63931048137988</v>
      </c>
      <c r="AH132" s="12">
        <f t="shared" si="144"/>
        <v>1751.0881783985478</v>
      </c>
      <c r="AI132" s="12">
        <f t="shared" si="145"/>
        <v>78.116957165815847</v>
      </c>
      <c r="AJ132" s="12">
        <f t="shared" si="146"/>
        <v>0</v>
      </c>
      <c r="AK132" s="12">
        <f t="shared" si="147"/>
        <v>513.75012470629667</v>
      </c>
      <c r="AL132" s="12">
        <f t="shared" si="147"/>
        <v>4548.608195350288</v>
      </c>
      <c r="AM132" s="5"/>
      <c r="AN132" s="5"/>
    </row>
    <row r="133" spans="1:40" ht="15.5" x14ac:dyDescent="0.35">
      <c r="A133" s="5" t="s">
        <v>13</v>
      </c>
      <c r="E133" s="12">
        <f>+E81+E82</f>
        <v>1020.9828566565664</v>
      </c>
      <c r="F133" s="4"/>
      <c r="G133" s="12">
        <f>+G81+G82</f>
        <v>489.70355356235069</v>
      </c>
      <c r="H133" s="4"/>
      <c r="I133" s="12"/>
      <c r="J133" s="4"/>
      <c r="K133" s="12"/>
      <c r="L133" s="4"/>
      <c r="M133" s="12">
        <f>+M81+M82</f>
        <v>57.173069725112455</v>
      </c>
      <c r="N133" s="4"/>
      <c r="O133" s="12">
        <f>+O81+O82</f>
        <v>3.8240975622298516</v>
      </c>
      <c r="P133" s="4"/>
      <c r="Q133" s="12">
        <f>+Q81+Q82</f>
        <v>468.54513617013299</v>
      </c>
      <c r="R133" s="4"/>
      <c r="S133" s="12">
        <f>+S81+S82</f>
        <v>15.676532220350804</v>
      </c>
      <c r="T133" s="4"/>
      <c r="U133" s="12">
        <f>+U81+U82</f>
        <v>0</v>
      </c>
      <c r="V133" s="4"/>
      <c r="W133" s="12">
        <f>+W81+W82</f>
        <v>60.622514715343009</v>
      </c>
      <c r="X133" s="12">
        <f>+X81+X82</f>
        <v>2117.0884353138126</v>
      </c>
      <c r="AA133" s="5" t="s">
        <v>13</v>
      </c>
      <c r="AB133" s="12">
        <f t="shared" si="138"/>
        <v>1020.9828566565664</v>
      </c>
      <c r="AC133" s="12">
        <f t="shared" si="139"/>
        <v>489.70355356235069</v>
      </c>
      <c r="AD133" s="12">
        <f t="shared" si="140"/>
        <v>0</v>
      </c>
      <c r="AE133" s="12">
        <f t="shared" si="141"/>
        <v>0</v>
      </c>
      <c r="AF133" s="12">
        <f t="shared" si="142"/>
        <v>57.173069725112455</v>
      </c>
      <c r="AG133" s="12">
        <f t="shared" si="143"/>
        <v>3.8240975622298516</v>
      </c>
      <c r="AH133" s="12">
        <f t="shared" si="144"/>
        <v>468.54513617013299</v>
      </c>
      <c r="AI133" s="12">
        <f t="shared" si="145"/>
        <v>15.676532220350804</v>
      </c>
      <c r="AJ133" s="12">
        <f t="shared" si="146"/>
        <v>0</v>
      </c>
      <c r="AK133" s="12">
        <f t="shared" si="147"/>
        <v>60.622514715343009</v>
      </c>
      <c r="AL133" s="12">
        <f t="shared" si="147"/>
        <v>2117.0884353138126</v>
      </c>
      <c r="AM133" s="6">
        <f>10*AL133/1000</f>
        <v>21.170884353138128</v>
      </c>
      <c r="AN133" s="6">
        <f>5*AL133/1000</f>
        <v>10.585442176569064</v>
      </c>
    </row>
    <row r="134" spans="1:40" ht="15.5" x14ac:dyDescent="0.35">
      <c r="A134" s="5" t="s">
        <v>14</v>
      </c>
      <c r="E134" s="12">
        <f>+E93+E94+E106+E107+E119+E120</f>
        <v>1685.9688237022824</v>
      </c>
      <c r="F134" s="4"/>
      <c r="G134" s="12">
        <f>+G93+G94+G106+G107+G119+G120</f>
        <v>802.56709020764129</v>
      </c>
      <c r="H134" s="4"/>
      <c r="I134" s="12"/>
      <c r="J134" s="4"/>
      <c r="K134" s="12"/>
      <c r="L134" s="4"/>
      <c r="M134" s="12">
        <f>+M93+M94+M106+M107+M119+M120</f>
        <v>264.29128185363714</v>
      </c>
      <c r="N134" s="4"/>
      <c r="O134" s="12">
        <f>+O93+O94+O106+O107+O119+O120</f>
        <v>18.855172467243079</v>
      </c>
      <c r="P134" s="4"/>
      <c r="Q134" s="12">
        <f>+Q93+Q94+Q106+Q107+Q119+Q120</f>
        <v>1527.0259532643061</v>
      </c>
      <c r="R134" s="4"/>
      <c r="S134" s="12">
        <f>+S93+S94+S106+S107+S119+S120</f>
        <v>37.791082583597465</v>
      </c>
      <c r="T134" s="4"/>
      <c r="U134" s="12">
        <f>+U93+U94+U106+U107+U119+U120</f>
        <v>15.87529101703505</v>
      </c>
      <c r="V134" s="4"/>
      <c r="W134" s="12">
        <f>+W93+W94+W106+W107+W119+W120</f>
        <v>260.56353794381528</v>
      </c>
      <c r="X134" s="12">
        <f>+X93+X94+X106+X107+X119+X120</f>
        <v>4614.8822793040727</v>
      </c>
      <c r="AA134" s="5" t="s">
        <v>14</v>
      </c>
      <c r="AB134" s="12">
        <f t="shared" si="138"/>
        <v>1685.9688237022824</v>
      </c>
      <c r="AC134" s="12">
        <f t="shared" si="139"/>
        <v>802.56709020764129</v>
      </c>
      <c r="AD134" s="12">
        <f t="shared" si="140"/>
        <v>0</v>
      </c>
      <c r="AE134" s="12">
        <f t="shared" si="141"/>
        <v>0</v>
      </c>
      <c r="AF134" s="12">
        <f t="shared" si="142"/>
        <v>264.29128185363714</v>
      </c>
      <c r="AG134" s="12">
        <f t="shared" si="143"/>
        <v>18.855172467243079</v>
      </c>
      <c r="AH134" s="12">
        <f t="shared" si="144"/>
        <v>1527.0259532643061</v>
      </c>
      <c r="AI134" s="12">
        <f t="shared" si="145"/>
        <v>37.791082583597465</v>
      </c>
      <c r="AJ134" s="12">
        <f t="shared" si="146"/>
        <v>15.87529101703505</v>
      </c>
      <c r="AK134" s="12">
        <f t="shared" si="147"/>
        <v>260.56353794381528</v>
      </c>
      <c r="AL134" s="12">
        <f t="shared" si="147"/>
        <v>4614.8822793040727</v>
      </c>
      <c r="AM134" s="6"/>
      <c r="AN134" s="6"/>
    </row>
    <row r="135" spans="1:40" ht="15.5" x14ac:dyDescent="0.35">
      <c r="A135" s="5" t="s">
        <v>176</v>
      </c>
      <c r="E135" s="3">
        <f>+E78+E80+E83+E91+E94+E104+E107+E117+E120</f>
        <v>2713.9738789784942</v>
      </c>
      <c r="F135" s="3"/>
      <c r="G135" s="3">
        <f>+G78+G80+G83+G91+G94+G104+G107+G117+G120</f>
        <v>1234.9245919499663</v>
      </c>
      <c r="H135" s="3"/>
      <c r="I135" s="3"/>
      <c r="J135" s="3"/>
      <c r="K135" s="3"/>
      <c r="L135" s="3"/>
      <c r="M135" s="3">
        <f>+M78+M80+M83+M91+M94+M104+M107+M117+M120</f>
        <v>418.48641987854177</v>
      </c>
      <c r="N135" s="3"/>
      <c r="O135" s="3">
        <f>+O78+O80+O83+O91+O94+O104+O107+O117+O120</f>
        <v>91.266661792519685</v>
      </c>
      <c r="P135" s="3"/>
      <c r="Q135" s="3">
        <f>+Q78+Q80+Q83+Q91+Q94+Q104+Q107+Q117+Q120</f>
        <v>3684.6706929948655</v>
      </c>
      <c r="R135" s="3"/>
      <c r="S135" s="3">
        <f>+S78+S80+S83+S91+S94+S104+S107+S117+S120</f>
        <v>126.54513161059286</v>
      </c>
      <c r="T135" s="3"/>
      <c r="U135" s="3">
        <f>+U78+U80+U83+U91+U94+U104+U107+U117+U120</f>
        <v>19.057547958103012</v>
      </c>
      <c r="V135" s="3"/>
      <c r="W135" s="3">
        <f>+W78+W80+W83+W91+W94+W104+W107+W117+W120</f>
        <v>856.98312627304915</v>
      </c>
      <c r="X135" s="3">
        <f>+X78+X80+X91+X94+X104+X107</f>
        <v>8233.6014891328196</v>
      </c>
      <c r="Y135" s="1">
        <f>+X135/(X135+X136)</f>
        <v>0.17629587834687707</v>
      </c>
      <c r="Z135" s="1">
        <f>+X135/80415</f>
        <v>0.10238887631825927</v>
      </c>
      <c r="AA135" s="5" t="s">
        <v>15</v>
      </c>
      <c r="AB135" s="12">
        <f t="shared" si="138"/>
        <v>2713.9738789784942</v>
      </c>
      <c r="AC135" s="12">
        <f t="shared" si="139"/>
        <v>1234.9245919499663</v>
      </c>
      <c r="AD135" s="5">
        <f t="shared" si="140"/>
        <v>0</v>
      </c>
      <c r="AE135" s="12">
        <f t="shared" si="141"/>
        <v>0</v>
      </c>
      <c r="AF135" s="12">
        <f t="shared" si="142"/>
        <v>418.48641987854177</v>
      </c>
      <c r="AG135" s="12">
        <f t="shared" si="143"/>
        <v>91.266661792519685</v>
      </c>
      <c r="AH135" s="12">
        <f t="shared" si="144"/>
        <v>3684.6706929948655</v>
      </c>
      <c r="AI135" s="12">
        <f t="shared" si="145"/>
        <v>126.54513161059286</v>
      </c>
      <c r="AJ135" s="12">
        <f t="shared" si="146"/>
        <v>19.057547958103012</v>
      </c>
      <c r="AK135" s="12">
        <f t="shared" si="147"/>
        <v>856.98312627304915</v>
      </c>
      <c r="AL135" s="12">
        <f t="shared" si="147"/>
        <v>8233.6014891328196</v>
      </c>
      <c r="AM135" s="6"/>
      <c r="AN135" s="6"/>
    </row>
    <row r="136" spans="1:40" ht="15.5" x14ac:dyDescent="0.35">
      <c r="A136" s="5" t="s">
        <v>16</v>
      </c>
      <c r="E136" s="3">
        <f>+E37-E135</f>
        <v>13636.666367212616</v>
      </c>
      <c r="F136" s="3"/>
      <c r="G136" s="3">
        <f>+G37-G135</f>
        <v>6197.6316248624735</v>
      </c>
      <c r="H136" s="3"/>
      <c r="I136" s="3"/>
      <c r="J136" s="3"/>
      <c r="K136" s="3"/>
      <c r="L136" s="3"/>
      <c r="M136" s="3">
        <f>+M37-M135</f>
        <v>2190.569786753128</v>
      </c>
      <c r="N136" s="3"/>
      <c r="O136" s="3">
        <f>+O37-O135</f>
        <v>125.37181294477598</v>
      </c>
      <c r="P136" s="3"/>
      <c r="Q136" s="3">
        <f>+Q37-Q135</f>
        <v>13278.407792198928</v>
      </c>
      <c r="R136" s="3"/>
      <c r="S136" s="3">
        <f>+S37-S135</f>
        <v>470.30658891195981</v>
      </c>
      <c r="T136" s="3"/>
      <c r="U136" s="3">
        <f>+U37-U135</f>
        <v>112.14221647710031</v>
      </c>
      <c r="V136" s="3"/>
      <c r="W136" s="3">
        <f t="shared" ref="W136" si="148">+W37-W135</f>
        <v>2458.6147661256382</v>
      </c>
      <c r="X136" s="3">
        <f t="shared" ref="X136" si="149">SUM(E136:W136)</f>
        <v>38469.710955486618</v>
      </c>
      <c r="AA136" s="5" t="s">
        <v>16</v>
      </c>
      <c r="AB136" s="12">
        <f t="shared" si="138"/>
        <v>13636.666367212616</v>
      </c>
      <c r="AC136" s="12">
        <f t="shared" si="139"/>
        <v>6197.6316248624735</v>
      </c>
      <c r="AD136" s="5">
        <f t="shared" si="140"/>
        <v>0</v>
      </c>
      <c r="AE136" s="12">
        <f t="shared" si="141"/>
        <v>0</v>
      </c>
      <c r="AF136" s="12">
        <f t="shared" si="142"/>
        <v>2190.569786753128</v>
      </c>
      <c r="AG136" s="12">
        <f t="shared" si="143"/>
        <v>125.37181294477598</v>
      </c>
      <c r="AH136" s="12">
        <f t="shared" si="144"/>
        <v>13278.407792198928</v>
      </c>
      <c r="AI136" s="12">
        <f t="shared" si="145"/>
        <v>470.30658891195981</v>
      </c>
      <c r="AJ136" s="12">
        <f t="shared" si="146"/>
        <v>112.14221647710031</v>
      </c>
      <c r="AK136" s="12">
        <f t="shared" si="147"/>
        <v>2458.6147661256382</v>
      </c>
      <c r="AL136" s="12">
        <f t="shared" si="147"/>
        <v>38469.710955486618</v>
      </c>
      <c r="AM136" s="6"/>
      <c r="AN136" s="6"/>
    </row>
    <row r="137" spans="1:40" ht="15.5" x14ac:dyDescent="0.35">
      <c r="A137" s="5" t="s">
        <v>17</v>
      </c>
      <c r="E137" s="7">
        <f>-E135/E127</f>
        <v>-0.16598578637376085</v>
      </c>
      <c r="F137" s="7"/>
      <c r="G137" s="7">
        <f>-G135/G127</f>
        <v>-0.16615072337516495</v>
      </c>
      <c r="H137" s="7"/>
      <c r="I137" s="7"/>
      <c r="J137" s="7"/>
      <c r="K137" s="7"/>
      <c r="L137" s="7"/>
      <c r="M137" s="7">
        <f>-M135/M127</f>
        <v>-0.16039762532322518</v>
      </c>
      <c r="N137" s="7"/>
      <c r="O137" s="7">
        <f>-O135/O127</f>
        <v>-0.42128556297856706</v>
      </c>
      <c r="P137" s="7"/>
      <c r="Q137" s="7">
        <f>-Q135/Q127</f>
        <v>-0.2172170986658481</v>
      </c>
      <c r="R137" s="7"/>
      <c r="S137" s="7">
        <f>-S135/S127</f>
        <v>-0.21202105524601769</v>
      </c>
      <c r="T137" s="7"/>
      <c r="U137" s="7">
        <f>-U135/U127</f>
        <v>-0.14525596170193672</v>
      </c>
      <c r="V137" s="7"/>
      <c r="W137" s="7">
        <f>-W135/W127</f>
        <v>-0.25847016257241617</v>
      </c>
      <c r="X137" s="7">
        <f>-X135/X127</f>
        <v>-0.17285042521435667</v>
      </c>
      <c r="AA137" s="5" t="s">
        <v>17</v>
      </c>
      <c r="AB137" s="52">
        <f t="shared" si="138"/>
        <v>-0.16598578637376085</v>
      </c>
      <c r="AC137" s="52">
        <f t="shared" si="139"/>
        <v>-0.16615072337516495</v>
      </c>
      <c r="AD137" s="52">
        <f t="shared" si="140"/>
        <v>0</v>
      </c>
      <c r="AE137" s="52">
        <f t="shared" si="141"/>
        <v>0</v>
      </c>
      <c r="AF137" s="52">
        <f t="shared" si="142"/>
        <v>-0.16039762532322518</v>
      </c>
      <c r="AG137" s="52">
        <f t="shared" si="143"/>
        <v>-0.42128556297856706</v>
      </c>
      <c r="AH137" s="52">
        <f t="shared" si="144"/>
        <v>-0.2172170986658481</v>
      </c>
      <c r="AI137" s="52">
        <f t="shared" si="145"/>
        <v>-0.21202105524601769</v>
      </c>
      <c r="AJ137" s="52">
        <f t="shared" si="146"/>
        <v>-0.14525596170193672</v>
      </c>
      <c r="AK137" s="52">
        <f>-AK135/AK127</f>
        <v>-0.25847016257241617</v>
      </c>
      <c r="AL137" s="52">
        <f>-AL135/AL127</f>
        <v>-0.17291808152143842</v>
      </c>
      <c r="AM137" s="6"/>
      <c r="AN137" s="6"/>
    </row>
    <row r="138" spans="1:40" ht="15.5" x14ac:dyDescent="0.35">
      <c r="A138" s="5" t="s">
        <v>18</v>
      </c>
      <c r="E138" s="1">
        <f>+E35</f>
        <v>0.82356408050362895</v>
      </c>
      <c r="F138" s="3"/>
      <c r="G138" s="1">
        <f>+G35</f>
        <v>0.81406716928874967</v>
      </c>
      <c r="H138" s="3"/>
      <c r="I138" s="1"/>
      <c r="J138" s="3"/>
      <c r="K138" s="1"/>
      <c r="L138" s="3"/>
      <c r="M138" s="1">
        <f>+M35</f>
        <v>0.66533637550149705</v>
      </c>
      <c r="N138" s="3"/>
      <c r="O138" s="1">
        <f>+O35</f>
        <v>0</v>
      </c>
      <c r="P138" s="3"/>
      <c r="Q138" s="1">
        <f>+Q35</f>
        <v>1.8050968771220765E-2</v>
      </c>
      <c r="R138" s="3"/>
      <c r="S138" s="1">
        <f>+S35</f>
        <v>8.511326725425844E-2</v>
      </c>
      <c r="T138" s="3"/>
      <c r="U138" s="1">
        <f>+U35</f>
        <v>1.5243929808942272E-3</v>
      </c>
      <c r="V138" s="3"/>
      <c r="W138" s="1">
        <f>+W35</f>
        <v>0</v>
      </c>
      <c r="X138" s="1">
        <f>+X35</f>
        <v>0</v>
      </c>
      <c r="AA138" s="5" t="s">
        <v>18</v>
      </c>
      <c r="AB138" s="34">
        <f t="shared" si="138"/>
        <v>0.82356408050362895</v>
      </c>
      <c r="AC138" s="34">
        <f t="shared" si="139"/>
        <v>0.81406716928874967</v>
      </c>
      <c r="AD138" s="5">
        <f t="shared" si="140"/>
        <v>0</v>
      </c>
      <c r="AE138" s="6">
        <f t="shared" si="141"/>
        <v>0</v>
      </c>
      <c r="AF138" s="34">
        <f t="shared" si="142"/>
        <v>0.66533637550149705</v>
      </c>
      <c r="AG138" s="34">
        <f t="shared" si="143"/>
        <v>0</v>
      </c>
      <c r="AH138" s="34">
        <f t="shared" si="144"/>
        <v>1.8050968771220765E-2</v>
      </c>
      <c r="AI138" s="34">
        <f t="shared" si="145"/>
        <v>8.511326725425844E-2</v>
      </c>
      <c r="AJ138" s="34">
        <f t="shared" si="146"/>
        <v>1.5243929808942272E-3</v>
      </c>
      <c r="AK138" s="12">
        <f t="shared" si="147"/>
        <v>0</v>
      </c>
      <c r="AL138" s="12"/>
      <c r="AM138" s="6"/>
      <c r="AN138" s="6"/>
    </row>
    <row r="139" spans="1:40" ht="15.5" x14ac:dyDescent="0.35">
      <c r="A139" s="5" t="s">
        <v>19</v>
      </c>
      <c r="E139" s="1">
        <f>+E34/E136</f>
        <v>0.98747007790529884</v>
      </c>
      <c r="F139" s="1"/>
      <c r="G139" s="1">
        <f>+G34/G136</f>
        <v>0.97627615938439471</v>
      </c>
      <c r="H139" s="1"/>
      <c r="I139" s="1"/>
      <c r="J139" s="1"/>
      <c r="K139" s="1"/>
      <c r="L139" s="1"/>
      <c r="M139" s="1">
        <f>+M34/M136</f>
        <v>0.79244222690250765</v>
      </c>
      <c r="N139" s="1"/>
      <c r="O139" s="1">
        <f>+O34/O136</f>
        <v>0</v>
      </c>
      <c r="P139" s="1"/>
      <c r="Q139" s="1">
        <f>+Q34/Q136</f>
        <v>2.3059993697429042E-2</v>
      </c>
      <c r="R139" s="1"/>
      <c r="S139" s="1">
        <f>+S34/S136</f>
        <v>0.10801464661068065</v>
      </c>
      <c r="T139" s="1"/>
      <c r="U139" s="1">
        <f>+U34/U136</f>
        <v>1.7834496791923179E-3</v>
      </c>
      <c r="V139" s="1"/>
      <c r="W139" s="1">
        <f>+W34/W136</f>
        <v>0</v>
      </c>
      <c r="X139" s="1">
        <f>+X34/X136</f>
        <v>0.56172764139050624</v>
      </c>
      <c r="AA139" s="5" t="s">
        <v>19</v>
      </c>
      <c r="AB139" s="34">
        <f t="shared" si="138"/>
        <v>0.98747007790529884</v>
      </c>
      <c r="AC139" s="34">
        <f t="shared" si="139"/>
        <v>0.97627615938439471</v>
      </c>
      <c r="AD139" s="5">
        <f t="shared" si="140"/>
        <v>0</v>
      </c>
      <c r="AE139" s="6">
        <f t="shared" si="141"/>
        <v>0</v>
      </c>
      <c r="AF139" s="34">
        <f t="shared" si="142"/>
        <v>0.79244222690250765</v>
      </c>
      <c r="AG139" s="34">
        <f t="shared" si="143"/>
        <v>0</v>
      </c>
      <c r="AH139" s="34">
        <f t="shared" si="144"/>
        <v>2.3059993697429042E-2</v>
      </c>
      <c r="AI139" s="34">
        <f t="shared" si="145"/>
        <v>0.10801464661068065</v>
      </c>
      <c r="AJ139" s="34">
        <f t="shared" si="146"/>
        <v>1.7834496791923179E-3</v>
      </c>
      <c r="AK139" s="12">
        <f t="shared" si="147"/>
        <v>0</v>
      </c>
      <c r="AL139" s="12"/>
      <c r="AM139" s="6"/>
      <c r="AN139" s="6"/>
    </row>
    <row r="140" spans="1:40" ht="15.5" x14ac:dyDescent="0.35">
      <c r="A140" s="5" t="s">
        <v>177</v>
      </c>
      <c r="E140" s="1">
        <f>+E139-E35</f>
        <v>0.16390599740166989</v>
      </c>
      <c r="F140" s="1"/>
      <c r="G140" s="1">
        <f>+G139-G35</f>
        <v>0.16220899009564504</v>
      </c>
      <c r="H140" s="1"/>
      <c r="I140" s="1"/>
      <c r="J140" s="1"/>
      <c r="K140" s="1"/>
      <c r="L140" s="1"/>
      <c r="M140" s="1">
        <f>+M139-M35</f>
        <v>0.12710585140101061</v>
      </c>
      <c r="N140" s="1"/>
      <c r="O140" s="1">
        <f>+O139-O35</f>
        <v>0</v>
      </c>
      <c r="P140" s="1"/>
      <c r="Q140" s="1">
        <f>+Q139-Q35</f>
        <v>5.0090249262082776E-3</v>
      </c>
      <c r="R140" s="1"/>
      <c r="S140" s="1">
        <f>+S139-S35</f>
        <v>2.2901379356422211E-2</v>
      </c>
      <c r="T140" s="1"/>
      <c r="U140" s="1">
        <f>+U139-U35</f>
        <v>2.5905669829809071E-4</v>
      </c>
      <c r="V140" s="1"/>
      <c r="W140" s="1">
        <f>+W139-W35</f>
        <v>0</v>
      </c>
      <c r="X140" s="1">
        <f>+X139-X35</f>
        <v>0.56172764139050624</v>
      </c>
      <c r="AA140" s="5" t="s">
        <v>20</v>
      </c>
      <c r="AB140" s="34">
        <f t="shared" si="138"/>
        <v>0.16390599740166989</v>
      </c>
      <c r="AC140" s="34">
        <f t="shared" si="139"/>
        <v>0.16220899009564504</v>
      </c>
      <c r="AD140" s="5">
        <f t="shared" si="140"/>
        <v>0</v>
      </c>
      <c r="AE140" s="34">
        <f t="shared" si="141"/>
        <v>0</v>
      </c>
      <c r="AF140" s="34">
        <f t="shared" si="142"/>
        <v>0.12710585140101061</v>
      </c>
      <c r="AG140" s="34">
        <f t="shared" si="143"/>
        <v>0</v>
      </c>
      <c r="AH140" s="34">
        <f t="shared" si="144"/>
        <v>5.0090249262082776E-3</v>
      </c>
      <c r="AI140" s="34">
        <f t="shared" si="145"/>
        <v>2.2901379356422211E-2</v>
      </c>
      <c r="AJ140" s="34">
        <f t="shared" si="146"/>
        <v>2.5905669829809071E-4</v>
      </c>
      <c r="AK140" s="12">
        <f t="shared" si="147"/>
        <v>0</v>
      </c>
      <c r="AL140" s="12"/>
      <c r="AM140" s="6"/>
      <c r="AN140" s="6"/>
    </row>
    <row r="141" spans="1:40" ht="15.5" x14ac:dyDescent="0.35">
      <c r="A141" s="5" t="s">
        <v>21</v>
      </c>
      <c r="E141" s="3">
        <f>+E44</f>
        <v>706.60084787268158</v>
      </c>
      <c r="F141" s="1"/>
      <c r="G141" s="3">
        <f>+G44</f>
        <v>258.83073988575097</v>
      </c>
      <c r="H141" s="1"/>
      <c r="I141" s="3"/>
      <c r="J141" s="1"/>
      <c r="K141" s="3"/>
      <c r="L141" s="1"/>
      <c r="M141" s="3">
        <f>+M44</f>
        <v>107.08483518780669</v>
      </c>
      <c r="N141" s="1"/>
      <c r="O141" s="3">
        <f>+O44</f>
        <v>11.502841005098517</v>
      </c>
      <c r="P141" s="1"/>
      <c r="Q141" s="3">
        <f>+Q44</f>
        <v>198.45292274179366</v>
      </c>
      <c r="R141" s="1"/>
      <c r="S141" s="3">
        <f>+S44</f>
        <v>4.3849497229012346</v>
      </c>
      <c r="T141" s="1"/>
      <c r="U141" s="3">
        <f>+U44</f>
        <v>0</v>
      </c>
      <c r="V141" s="1"/>
      <c r="W141" s="3">
        <f>+W44</f>
        <v>0</v>
      </c>
      <c r="X141" s="3">
        <f>+X44</f>
        <v>1294.7326169859973</v>
      </c>
      <c r="AA141" s="5" t="s">
        <v>21</v>
      </c>
      <c r="AB141" s="12">
        <f t="shared" si="138"/>
        <v>706.60084787268158</v>
      </c>
      <c r="AC141" s="12">
        <f t="shared" si="139"/>
        <v>258.83073988575097</v>
      </c>
      <c r="AD141" s="5">
        <f t="shared" si="140"/>
        <v>0</v>
      </c>
      <c r="AE141" s="12">
        <f t="shared" si="141"/>
        <v>0</v>
      </c>
      <c r="AF141" s="12">
        <f t="shared" si="142"/>
        <v>107.08483518780669</v>
      </c>
      <c r="AG141" s="12">
        <f t="shared" si="143"/>
        <v>11.502841005098517</v>
      </c>
      <c r="AH141" s="12">
        <f t="shared" si="144"/>
        <v>198.45292274179366</v>
      </c>
      <c r="AI141" s="12">
        <f t="shared" si="145"/>
        <v>4.3849497229012346</v>
      </c>
      <c r="AJ141" s="12">
        <f t="shared" si="146"/>
        <v>0</v>
      </c>
      <c r="AK141" s="12">
        <f t="shared" si="147"/>
        <v>0</v>
      </c>
      <c r="AL141" s="12">
        <f t="shared" si="147"/>
        <v>1294.7326169859973</v>
      </c>
      <c r="AM141" s="6"/>
      <c r="AN141" s="6"/>
    </row>
    <row r="142" spans="1:40" ht="15.5" x14ac:dyDescent="0.35">
      <c r="A142" s="5" t="s">
        <v>22</v>
      </c>
      <c r="E142" s="3">
        <f>+E110+E97+E84+E123</f>
        <v>409.81519935239203</v>
      </c>
      <c r="G142" s="3">
        <f>+G110+G97+G84+G123</f>
        <v>174.49224209330703</v>
      </c>
      <c r="I142" s="3"/>
      <c r="K142" s="3"/>
      <c r="M142" s="3">
        <f>+M110+M97+M84+M123</f>
        <v>69.427255038405505</v>
      </c>
      <c r="O142" s="3">
        <f>+O110+O97+O84+O123</f>
        <v>8.1252408947640031</v>
      </c>
      <c r="Q142" s="3">
        <f>+Q110+Q97+Q84+Q123</f>
        <v>118.76419943064181</v>
      </c>
      <c r="S142" s="3">
        <f>+S110+S97+S84+S123</f>
        <v>1.6772134530515928</v>
      </c>
      <c r="U142" s="3">
        <f>+U110+U97+U84+U123</f>
        <v>0.59446931469083131</v>
      </c>
      <c r="W142" s="3">
        <f>+W110+W97+W84+W123</f>
        <v>17.553325766862958</v>
      </c>
      <c r="X142" s="3">
        <f>+X110+X97+X84+X123</f>
        <v>803.65103653005747</v>
      </c>
      <c r="AA142" s="5" t="s">
        <v>22</v>
      </c>
      <c r="AB142" s="12">
        <f t="shared" si="138"/>
        <v>409.81519935239203</v>
      </c>
      <c r="AC142" s="12">
        <f t="shared" si="139"/>
        <v>174.49224209330703</v>
      </c>
      <c r="AD142" s="5">
        <f t="shared" si="140"/>
        <v>0</v>
      </c>
      <c r="AE142" s="12">
        <f t="shared" si="141"/>
        <v>0</v>
      </c>
      <c r="AF142" s="12">
        <f t="shared" si="142"/>
        <v>69.427255038405505</v>
      </c>
      <c r="AG142" s="12">
        <f t="shared" si="143"/>
        <v>8.1252408947640031</v>
      </c>
      <c r="AH142" s="12">
        <f t="shared" si="144"/>
        <v>118.76419943064181</v>
      </c>
      <c r="AI142" s="12">
        <f t="shared" si="145"/>
        <v>1.6772134530515928</v>
      </c>
      <c r="AJ142" s="12">
        <f t="shared" si="146"/>
        <v>0.59446931469083131</v>
      </c>
      <c r="AK142" s="12">
        <f t="shared" si="147"/>
        <v>17.553325766862958</v>
      </c>
      <c r="AL142" s="12">
        <f t="shared" si="147"/>
        <v>803.65103653005747</v>
      </c>
      <c r="AM142" s="6"/>
      <c r="AN142" s="6"/>
    </row>
    <row r="143" spans="1:40" ht="15.5" x14ac:dyDescent="0.35">
      <c r="A143" s="5" t="s">
        <v>23</v>
      </c>
      <c r="E143" s="3">
        <f>+E44-E142</f>
        <v>296.78564852028956</v>
      </c>
      <c r="G143" s="3">
        <f>+G44-G142</f>
        <v>84.338497792443945</v>
      </c>
      <c r="I143" s="3"/>
      <c r="K143" s="3"/>
      <c r="M143" s="3">
        <f>+M44-M142</f>
        <v>37.657580149401184</v>
      </c>
      <c r="O143" s="3">
        <f>+O44-O142</f>
        <v>3.3776001103345141</v>
      </c>
      <c r="Q143" s="3">
        <f>+Q44-Q142</f>
        <v>79.688723311151847</v>
      </c>
      <c r="S143" s="3">
        <f>+S44-S142</f>
        <v>2.7077362698496419</v>
      </c>
      <c r="U143" s="3">
        <f>+U44-U142</f>
        <v>-0.59446931469083131</v>
      </c>
      <c r="W143" s="3">
        <f>+W44-W142</f>
        <v>-17.553325766862958</v>
      </c>
      <c r="X143" s="3">
        <f>+X44-X142</f>
        <v>491.08158045593984</v>
      </c>
      <c r="AA143" s="5" t="s">
        <v>23</v>
      </c>
      <c r="AB143" s="12">
        <f t="shared" si="138"/>
        <v>296.78564852028956</v>
      </c>
      <c r="AC143" s="12">
        <f t="shared" si="139"/>
        <v>84.338497792443945</v>
      </c>
      <c r="AD143" s="5">
        <f t="shared" si="140"/>
        <v>0</v>
      </c>
      <c r="AE143" s="12">
        <f t="shared" si="141"/>
        <v>0</v>
      </c>
      <c r="AF143" s="12">
        <f t="shared" si="142"/>
        <v>37.657580149401184</v>
      </c>
      <c r="AG143" s="12">
        <f t="shared" si="143"/>
        <v>3.3776001103345141</v>
      </c>
      <c r="AH143" s="12">
        <f t="shared" si="144"/>
        <v>79.688723311151847</v>
      </c>
      <c r="AI143" s="12">
        <f t="shared" si="145"/>
        <v>2.7077362698496419</v>
      </c>
      <c r="AJ143" s="12">
        <f t="shared" si="146"/>
        <v>-0.59446931469083131</v>
      </c>
      <c r="AK143" s="12">
        <f t="shared" si="147"/>
        <v>-17.553325766862958</v>
      </c>
      <c r="AL143" s="12">
        <f t="shared" si="147"/>
        <v>491.08158045593984</v>
      </c>
      <c r="AM143" s="6">
        <f>10*AL143/1000</f>
        <v>4.9108158045593981</v>
      </c>
      <c r="AN143" s="6">
        <f>5*AL143/1000</f>
        <v>2.4554079022796991</v>
      </c>
    </row>
    <row r="144" spans="1:40" ht="15.5" x14ac:dyDescent="0.35">
      <c r="A144" s="5" t="s">
        <v>178</v>
      </c>
      <c r="E144" s="16">
        <f>-E143/E141</f>
        <v>-0.42001881177160105</v>
      </c>
      <c r="G144" s="16">
        <f>-G143/G141</f>
        <v>-0.32584420934573433</v>
      </c>
      <c r="I144" s="16"/>
      <c r="K144" s="16"/>
      <c r="M144" s="16">
        <f>-M143/M141</f>
        <v>-0.35166118604335395</v>
      </c>
      <c r="O144" s="16">
        <f>-O143/O141</f>
        <v>-0.29363181746469652</v>
      </c>
      <c r="Q144" s="16">
        <f>-Q143/Q141</f>
        <v>-0.40154975905713691</v>
      </c>
      <c r="S144" s="16">
        <f>-S143/S141</f>
        <v>-0.61750679961231336</v>
      </c>
      <c r="U144" s="16" t="e">
        <f>-U143/U141</f>
        <v>#DIV/0!</v>
      </c>
      <c r="W144" s="16"/>
      <c r="X144" s="16">
        <f>-X143/X141</f>
        <v>-0.37929188931621005</v>
      </c>
      <c r="AA144" s="5" t="s">
        <v>24</v>
      </c>
      <c r="AB144" s="33">
        <f t="shared" si="138"/>
        <v>-0.42001881177160105</v>
      </c>
      <c r="AC144" s="33">
        <f t="shared" si="139"/>
        <v>-0.32584420934573433</v>
      </c>
      <c r="AD144" s="33">
        <f t="shared" si="140"/>
        <v>0</v>
      </c>
      <c r="AE144" s="33">
        <f t="shared" si="141"/>
        <v>0</v>
      </c>
      <c r="AF144" s="33">
        <f t="shared" si="142"/>
        <v>-0.35166118604335395</v>
      </c>
      <c r="AG144" s="33">
        <f t="shared" si="143"/>
        <v>-0.29363181746469652</v>
      </c>
      <c r="AH144" s="33">
        <f t="shared" si="144"/>
        <v>-0.40154975905713691</v>
      </c>
      <c r="AI144" s="33">
        <f t="shared" si="145"/>
        <v>-0.61750679961231336</v>
      </c>
      <c r="AJ144" s="12">
        <f>+V144</f>
        <v>0</v>
      </c>
      <c r="AK144" s="12">
        <f t="shared" ref="AK144" si="150">+W144</f>
        <v>0</v>
      </c>
      <c r="AL144" s="33">
        <f>+X144</f>
        <v>-0.37929188931621005</v>
      </c>
      <c r="AM144" s="6"/>
      <c r="AN144" s="6"/>
    </row>
    <row r="145" spans="1:41" ht="15.5" x14ac:dyDescent="0.35">
      <c r="AB145" s="5"/>
      <c r="AM145" s="2">
        <f>+AM133+AM143</f>
        <v>26.081700157697526</v>
      </c>
      <c r="AN145" s="2">
        <f>+AN133+AN143</f>
        <v>13.040850078848763</v>
      </c>
      <c r="AO145" s="2">
        <f>+AM145-AN145</f>
        <v>13.040850078848763</v>
      </c>
    </row>
    <row r="146" spans="1:41" ht="15.5" x14ac:dyDescent="0.35">
      <c r="E146" s="4" t="s">
        <v>72</v>
      </c>
      <c r="F146" s="4"/>
      <c r="G146" s="4" t="s">
        <v>73</v>
      </c>
      <c r="H146" s="4"/>
      <c r="I146" s="4" t="s">
        <v>80</v>
      </c>
      <c r="J146" s="4"/>
      <c r="K146" s="4" t="s">
        <v>75</v>
      </c>
      <c r="L146" s="4"/>
      <c r="M146" s="4" t="s">
        <v>76</v>
      </c>
      <c r="N146" s="4"/>
      <c r="O146" s="4" t="s">
        <v>77</v>
      </c>
      <c r="P146" s="4"/>
      <c r="Q146" s="4" t="s">
        <v>78</v>
      </c>
      <c r="R146" s="4"/>
      <c r="S146" s="4" t="s">
        <v>79</v>
      </c>
      <c r="T146" s="4"/>
      <c r="U146" s="4" t="s">
        <v>81</v>
      </c>
      <c r="V146" s="4"/>
      <c r="W146" s="4" t="s">
        <v>9</v>
      </c>
      <c r="X146" s="4" t="s">
        <v>10</v>
      </c>
      <c r="AB146" s="4" t="s">
        <v>0</v>
      </c>
      <c r="AC146" s="4" t="s">
        <v>1</v>
      </c>
      <c r="AD146" s="4" t="s">
        <v>2</v>
      </c>
      <c r="AE146" s="4" t="s">
        <v>3</v>
      </c>
      <c r="AF146" s="4" t="s">
        <v>4</v>
      </c>
      <c r="AG146" s="4" t="s">
        <v>5</v>
      </c>
      <c r="AH146" s="4" t="s">
        <v>6</v>
      </c>
      <c r="AI146" s="4" t="s">
        <v>7</v>
      </c>
      <c r="AJ146" s="4" t="s">
        <v>8</v>
      </c>
      <c r="AK146" s="4" t="s">
        <v>9</v>
      </c>
      <c r="AL146" s="4" t="s">
        <v>10</v>
      </c>
      <c r="AM146" s="4" t="s">
        <v>51</v>
      </c>
      <c r="AN146" s="4" t="s">
        <v>52</v>
      </c>
    </row>
    <row r="147" spans="1:41" ht="15.5" x14ac:dyDescent="0.35">
      <c r="A147" t="s">
        <v>25</v>
      </c>
      <c r="E147" s="6">
        <f>+E55</f>
        <v>247.22915389473306</v>
      </c>
      <c r="F147" s="6"/>
      <c r="G147" s="6">
        <f>+G55</f>
        <v>110.04103317913128</v>
      </c>
      <c r="H147" s="6"/>
      <c r="I147" s="6"/>
      <c r="J147" s="6"/>
      <c r="K147" s="6"/>
      <c r="L147" s="6"/>
      <c r="M147" s="6">
        <f>+M55</f>
        <v>32.188678606167521</v>
      </c>
      <c r="N147" s="6"/>
      <c r="O147" s="6">
        <f>+O55</f>
        <v>3.4377690374212353</v>
      </c>
      <c r="P147" s="6"/>
      <c r="Q147" s="6">
        <f>+Q55</f>
        <v>205.86300720202127</v>
      </c>
      <c r="R147" s="6"/>
      <c r="S147" s="6">
        <f>+S55</f>
        <v>5.8311089072613047</v>
      </c>
      <c r="T147" s="6"/>
      <c r="U147" s="6">
        <f>+U55</f>
        <v>1.5743361088210572</v>
      </c>
      <c r="V147" s="6"/>
      <c r="W147" s="6">
        <f>+W55</f>
        <v>40.55445290506082</v>
      </c>
      <c r="X147" s="6">
        <f>+X55</f>
        <v>647.13547692717975</v>
      </c>
      <c r="AA147" t="s">
        <v>25</v>
      </c>
      <c r="AB147" s="12">
        <f>+E147</f>
        <v>247.22915389473306</v>
      </c>
      <c r="AC147" s="12">
        <f>+G147</f>
        <v>110.04103317913128</v>
      </c>
      <c r="AD147" s="12">
        <f>+I147</f>
        <v>0</v>
      </c>
      <c r="AE147" s="12">
        <f>+K147</f>
        <v>0</v>
      </c>
      <c r="AF147" s="12">
        <f>+M147</f>
        <v>32.188678606167521</v>
      </c>
      <c r="AG147" s="12">
        <f>+O147</f>
        <v>3.4377690374212353</v>
      </c>
      <c r="AH147" s="12">
        <f>+Q147</f>
        <v>205.86300720202127</v>
      </c>
      <c r="AI147" s="12">
        <f>+S147</f>
        <v>5.8311089072613047</v>
      </c>
      <c r="AJ147" s="12">
        <f>+U147</f>
        <v>1.5743361088210572</v>
      </c>
      <c r="AK147" s="12">
        <f>+W147</f>
        <v>40.55445290506082</v>
      </c>
      <c r="AL147" s="12">
        <f>+X147</f>
        <v>647.13547692717975</v>
      </c>
      <c r="AM147" s="2">
        <f>+AL147</f>
        <v>647.13547692717975</v>
      </c>
      <c r="AN147" s="3">
        <f>+AL147</f>
        <v>647.13547692717975</v>
      </c>
    </row>
    <row r="148" spans="1:41" ht="15.5" x14ac:dyDescent="0.35">
      <c r="A148" t="s">
        <v>26</v>
      </c>
      <c r="E148" s="2">
        <f>0.001*($C74*E74+$C75*E75+$C76*E76+$C77*E77+$C80*E80+$C81*E81+$C82*E82+$C83*E83+$C84*E84+$C85*E85+$C89*E89+$C90*E90+$C93*E93+$C94*E94+$C95*E95+$C96*E96+$C97*E97+$C98*E98+$C102*E102+$C103*E103+$C106*E106+$C107*E107+$C108*E108+$C109*E109+$C110*E110+$C111*E111+$N$2*($C115*E115+$C116*E116+$C119*E119+$C120*E120+$C121*E121+$C122*E122+$C123*E123+$C124*E124))</f>
        <v>200.94753812243607</v>
      </c>
      <c r="F148" s="2"/>
      <c r="G148" s="2">
        <f>0.001*($C74*G74+$C75*G75+$C76*G76+$C77*G77+$C80*G80+$C81*G81+$C82*G82+$C83*G83+$C84*G84+$C85*G85+$C89*G89+$C90*G90+$C93*G93+$C94*G94+$C95*G95+$C96*G96+$C97*G97+$C98*G98+$C102*G102+$C103*G103+$C106*G106+$C107*G107+$C108*G108+$C109*G109+$C110*G110+$C111*G111+$N$2*($C115*G115+$C116*G116+$C119*G119+$C120*G120+$C121*G121+$C122*G122+$C123*G123+$C124*G124))</f>
        <v>88.614434846049832</v>
      </c>
      <c r="H148" s="2"/>
      <c r="I148" s="2"/>
      <c r="J148" s="2"/>
      <c r="K148" s="2"/>
      <c r="L148" s="2"/>
      <c r="M148" s="2">
        <f>0.001*($C74*M74+$C75*M75+$C76*M76+$C77*M77+$C80*M80+$C81*M81+$C82*M82+$C83*M83+$C84*M84+$C85*M85+$C89*M89+$C90*M90+$C93*M93+$C94*M94+$C95*M95+$C96*M96+$C97*M97+$C98*M98+$C102*M102+$C103*M103+$C106*M106+$C107*M107+$C108*M108+$C109*M109+$C110*M110+$C111*M111+$N$2*($C115*M115+$C116*M116+$C119*M119+$C120*M120+$C121*M121+$C122*M122+$C123*M123+$C124*M124))</f>
        <v>25.785275713296983</v>
      </c>
      <c r="N148" s="2"/>
      <c r="O148" s="2">
        <f>0.001*($C74*O74+$C75*O75+$C76*O76+$C77*O77+$C80*O80+$C81*O81+$C82*O82+$C83*O83+$C84*O84+$C85*O85+$C89*O89+$C90*O90+$C93*O93+$C94*O94+$C95*O95+$C96*O96+$C97*O97+$C98*O98+$C102*O102+$C103*O103+$C106*O106+$C107*O107+$C108*O108+$C109*O109+$C110*O110+$C111*O111+$N$2*($C115*O115+$C116*O116+$C119*O119+$C120*O120+$C121*O121+$C122*O122+$C123*O123+$C124*O124))</f>
        <v>1.8338550681137913</v>
      </c>
      <c r="P148" s="2"/>
      <c r="Q148" s="2">
        <f>0.001*($C74*Q74+$C75*Q75+$C76*Q76+$C77*Q77+$C80*Q80+$C81*Q81+$C82*Q82+$C83*Q83+$C84*Q84+$C85*Q85+$C89*Q89+$C90*Q90+$C93*Q93+$C94*Q94+$C95*Q95+$C96*Q96+$C97*Q97+$C98*Q98+$C102*Q102+$C103*Q103+$C106*Q106+$C107*Q107+$C108*Q108+$C109*Q109+$C110*Q110+$C111*Q111+$N$2*($C115*Q115+$C116*Q116+$C119*Q119+$C120*Q120+$C121*Q121+$C122*Q122+$C123*Q123+$C124*Q124))</f>
        <v>157.8654631853172</v>
      </c>
      <c r="R148" s="2"/>
      <c r="S148" s="2">
        <f>0.001*($C74*S74+$C75*S75+$C76*S76+$C77*S77+$C80*S80+$C81*S81+$C82*S82+$C83*S83+$C84*S84+$C85*S85+$C89*S89+$C90*S90+$C93*S93+$C94*S94+$C95*S95+$C96*S96+$C97*S97+$C98*S98+$C102*S102+$C103*S103+$C106*S106+$C107*S107+$C108*S108+$C109*S109+$C110*S110+$C111*S111+$N$2*($C115*S115+$C116*S116+$C119*S119+$C120*S120+$C121*S121+$C122*S122+$C123*S123+$C124*S124))</f>
        <v>4.0271870428258563</v>
      </c>
      <c r="T148" s="2"/>
      <c r="U148" s="2">
        <f>0.001*($C74*U74+$C75*U75+$C76*U76+$C77*U77+$C80*U80+$C81*U81+$C82*U82+$C83*U83+$C84*U84+$C85*U85+$C89*U89+$C90*U90+$C93*U93+$C94*U94+$C95*U95+$C96*U96+$C97*U97+$C98*U98+$C102*U102+$C103*U103+$C106*U106+$C107*U107+$C108*U108+$C109*U109+$C110*U110+$C111*U111+$N$2*($C115*U115+$C116*U116+$C119*U119+$C120*U120+$C121*U121+$C122*U122+$C123*U123+$C124*U124))</f>
        <v>1.5499527911676367</v>
      </c>
      <c r="V148" s="2"/>
      <c r="W148" s="2">
        <f>0.001*($C74*W74+$C75*W75+$C76*W76+$C77*W77+$C80*W80+$C81*W81+$C82*W82+$C83*W83+$C84*W84+$C85*W85+$C89*W89+$C90*W90+$C93*W93+$C94*W94+$C95*W95+$C96*W96+$C97*W97+$C98*W98+$C102*W102+$C103*W103+$C106*W106+$C107*W107+$C108*W108+$C109*W109+$C110*W110+$C111*W111+$N$2*($C115*W115+$C116*W116+$C119*W119+$C120*W120+$C121*W121+$C122*W122+$C123*W123+$C124*W124))</f>
        <v>28.426305871979135</v>
      </c>
      <c r="X148" s="2">
        <f>0.001*($C74*X74+$C75*X75+$C76*X76+$C77*X77+$C80*X80+$C81*X81+$C82*X82+$C83*X83+$C84*X84+$C85*X85+$C89*X89+$C90*X90+$C93*X93+$C94*X94+$C95*X95+$C96*X96+$C97*X97+$C98*X98+$C102*X102+$C103*X103+$C106*X106+$C107*X107+$C108*X108+$C109*X109+$C110*X110+$C111*X111+$N$2*($C115*X115+$C116*X116+$C119*X119+$C120*X120+$C121*X121+$C122*X122+$C123*X123+$C124*X124))</f>
        <v>509.45088730372595</v>
      </c>
      <c r="AA148" t="s">
        <v>26</v>
      </c>
      <c r="AB148" s="12">
        <f t="shared" ref="AB148:AB150" si="151">+E148</f>
        <v>200.94753812243607</v>
      </c>
      <c r="AC148" s="12">
        <f t="shared" ref="AC148:AC150" si="152">+G148</f>
        <v>88.614434846049832</v>
      </c>
      <c r="AD148" s="12">
        <f t="shared" ref="AD148:AD150" si="153">+I148</f>
        <v>0</v>
      </c>
      <c r="AE148" s="12">
        <f t="shared" ref="AE148:AE150" si="154">+K148</f>
        <v>0</v>
      </c>
      <c r="AF148" s="12">
        <f t="shared" ref="AF148:AF150" si="155">+M148</f>
        <v>25.785275713296983</v>
      </c>
      <c r="AG148" s="12">
        <f t="shared" ref="AG148:AG150" si="156">+O148</f>
        <v>1.8338550681137913</v>
      </c>
      <c r="AH148" s="12">
        <f t="shared" ref="AH148:AH150" si="157">+Q148</f>
        <v>157.8654631853172</v>
      </c>
      <c r="AI148" s="12">
        <f t="shared" ref="AI148:AI150" si="158">+S148</f>
        <v>4.0271870428258563</v>
      </c>
      <c r="AJ148" s="12">
        <f t="shared" ref="AJ148:AJ150" si="159">+U148</f>
        <v>1.5499527911676367</v>
      </c>
      <c r="AK148" s="12">
        <f t="shared" ref="AK148:AK150" si="160">+W148</f>
        <v>28.426305871979135</v>
      </c>
      <c r="AL148" s="12">
        <f t="shared" ref="AL148:AL150" si="161">+X148</f>
        <v>509.45088730372595</v>
      </c>
      <c r="AM148" s="2">
        <f>+AL148+AO145</f>
        <v>522.49173738257468</v>
      </c>
      <c r="AN148" s="2">
        <f>+AL148+AM145</f>
        <v>535.53258746142342</v>
      </c>
    </row>
    <row r="149" spans="1:41" ht="15.5" x14ac:dyDescent="0.35">
      <c r="A149" t="s">
        <v>35</v>
      </c>
      <c r="E149" s="2">
        <f>+E148-E147</f>
        <v>-46.281615772296988</v>
      </c>
      <c r="F149" s="2"/>
      <c r="G149" s="2">
        <f t="shared" ref="G149:W149" si="162">+G148-G147</f>
        <v>-21.426598333081444</v>
      </c>
      <c r="H149" s="2"/>
      <c r="I149" s="2"/>
      <c r="J149" s="2"/>
      <c r="K149" s="2"/>
      <c r="L149" s="2"/>
      <c r="M149" s="2">
        <f t="shared" si="162"/>
        <v>-6.4034028928705382</v>
      </c>
      <c r="N149" s="2"/>
      <c r="O149" s="2">
        <f t="shared" si="162"/>
        <v>-1.603913969307444</v>
      </c>
      <c r="P149" s="2"/>
      <c r="Q149" s="2">
        <f t="shared" si="162"/>
        <v>-47.997544016704069</v>
      </c>
      <c r="R149" s="2"/>
      <c r="S149" s="2">
        <f t="shared" si="162"/>
        <v>-1.8039218644354484</v>
      </c>
      <c r="T149" s="2"/>
      <c r="U149" s="2">
        <f t="shared" si="162"/>
        <v>-2.43833176534205E-2</v>
      </c>
      <c r="V149" s="2"/>
      <c r="W149" s="2">
        <f t="shared" si="162"/>
        <v>-12.128147033081685</v>
      </c>
      <c r="X149" s="3">
        <f>SUM(E149:W149)</f>
        <v>-137.66952719943103</v>
      </c>
      <c r="AA149" t="s">
        <v>35</v>
      </c>
      <c r="AB149" s="12">
        <f t="shared" si="151"/>
        <v>-46.281615772296988</v>
      </c>
      <c r="AC149" s="12">
        <f t="shared" si="152"/>
        <v>-21.426598333081444</v>
      </c>
      <c r="AD149" s="12">
        <f t="shared" si="153"/>
        <v>0</v>
      </c>
      <c r="AE149" s="12">
        <f t="shared" si="154"/>
        <v>0</v>
      </c>
      <c r="AF149" s="12">
        <f t="shared" si="155"/>
        <v>-6.4034028928705382</v>
      </c>
      <c r="AG149" s="12">
        <f t="shared" si="156"/>
        <v>-1.603913969307444</v>
      </c>
      <c r="AH149" s="12">
        <f t="shared" si="157"/>
        <v>-47.997544016704069</v>
      </c>
      <c r="AI149" s="12">
        <f t="shared" si="158"/>
        <v>-1.8039218644354484</v>
      </c>
      <c r="AJ149" s="12">
        <f t="shared" si="159"/>
        <v>-2.43833176534205E-2</v>
      </c>
      <c r="AK149" s="12">
        <f t="shared" si="160"/>
        <v>-12.128147033081685</v>
      </c>
      <c r="AL149" s="12">
        <f t="shared" si="161"/>
        <v>-137.66952719943103</v>
      </c>
      <c r="AM149" s="2">
        <f>+AM148-AM147</f>
        <v>-124.64373954460507</v>
      </c>
      <c r="AN149" s="2">
        <f>+AN148-AN147</f>
        <v>-111.60288946575633</v>
      </c>
    </row>
    <row r="150" spans="1:41" ht="15.5" x14ac:dyDescent="0.35">
      <c r="A150" t="s">
        <v>28</v>
      </c>
      <c r="E150" s="2">
        <f>100*E149/E147</f>
        <v>-18.72012869161988</v>
      </c>
      <c r="F150" s="2"/>
      <c r="G150" s="2">
        <f>100*G149/G147</f>
        <v>-19.471462339145766</v>
      </c>
      <c r="H150" s="2"/>
      <c r="I150" s="2"/>
      <c r="J150" s="2"/>
      <c r="K150" s="2"/>
      <c r="L150" s="2"/>
      <c r="M150" s="2">
        <f>100*M149/M147</f>
        <v>-19.893338807774519</v>
      </c>
      <c r="N150" s="2"/>
      <c r="O150" s="2">
        <f>100*O149/O147</f>
        <v>-46.655663945085266</v>
      </c>
      <c r="P150" s="2"/>
      <c r="Q150" s="2">
        <f>100*Q149/Q147</f>
        <v>-23.315283629176871</v>
      </c>
      <c r="R150" s="2"/>
      <c r="S150" s="2">
        <f>100*S149/S147</f>
        <v>-30.936171714938798</v>
      </c>
      <c r="T150" s="2"/>
      <c r="U150" s="2">
        <f>100*U149/U147</f>
        <v>-1.5487999999999977</v>
      </c>
      <c r="V150" s="2"/>
      <c r="W150" s="2">
        <f>100*W149/W147</f>
        <v>-29.905833180573381</v>
      </c>
      <c r="X150" s="2">
        <f t="shared" ref="X150" si="163">100*X149/X147</f>
        <v>-21.273679485651591</v>
      </c>
      <c r="AA150" t="s">
        <v>28</v>
      </c>
      <c r="AB150" s="6">
        <f t="shared" si="151"/>
        <v>-18.72012869161988</v>
      </c>
      <c r="AC150" s="6">
        <f t="shared" si="152"/>
        <v>-19.471462339145766</v>
      </c>
      <c r="AD150" s="6">
        <f t="shared" si="153"/>
        <v>0</v>
      </c>
      <c r="AE150" s="6">
        <f t="shared" si="154"/>
        <v>0</v>
      </c>
      <c r="AF150" s="6">
        <f t="shared" si="155"/>
        <v>-19.893338807774519</v>
      </c>
      <c r="AG150" s="6">
        <f t="shared" si="156"/>
        <v>-46.655663945085266</v>
      </c>
      <c r="AH150" s="6">
        <f t="shared" si="157"/>
        <v>-23.315283629176871</v>
      </c>
      <c r="AI150" s="6">
        <f t="shared" si="158"/>
        <v>-30.936171714938798</v>
      </c>
      <c r="AJ150" s="6">
        <f t="shared" si="159"/>
        <v>-1.5487999999999977</v>
      </c>
      <c r="AK150" s="6">
        <f t="shared" si="160"/>
        <v>-29.905833180573381</v>
      </c>
      <c r="AL150" s="6">
        <f t="shared" si="161"/>
        <v>-21.273679485651591</v>
      </c>
      <c r="AM150" s="2">
        <f>100*AM149/AM147</f>
        <v>-19.260841661232377</v>
      </c>
      <c r="AN150" s="2">
        <f>100*AN149/AN147</f>
        <v>-17.245676283378092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23</vt:i4>
      </vt:variant>
    </vt:vector>
  </HeadingPairs>
  <TitlesOfParts>
    <vt:vector size="23" baseType="lpstr">
      <vt:lpstr>Lue minut</vt:lpstr>
      <vt:lpstr>Koko_maa</vt:lpstr>
      <vt:lpstr>khk vähennyksen arvo</vt:lpstr>
      <vt:lpstr>khk</vt:lpstr>
      <vt:lpstr>Alkutilanne_koko_maa</vt:lpstr>
      <vt:lpstr>KeskiPohjanmaa</vt:lpstr>
      <vt:lpstr>PohjoisPohjanmaa</vt:lpstr>
      <vt:lpstr>Kainuu</vt:lpstr>
      <vt:lpstr>Lappi</vt:lpstr>
      <vt:lpstr>PohjoisKarjala</vt:lpstr>
      <vt:lpstr>EtelaKarjala</vt:lpstr>
      <vt:lpstr>Kymenlaakso</vt:lpstr>
      <vt:lpstr>KantaHame</vt:lpstr>
      <vt:lpstr>PaijatHame</vt:lpstr>
      <vt:lpstr>Pirkanmaa</vt:lpstr>
      <vt:lpstr>VarsinaisSuomi</vt:lpstr>
      <vt:lpstr>Satakunta</vt:lpstr>
      <vt:lpstr>EtelaPohjanmaa</vt:lpstr>
      <vt:lpstr>KeskiSuomi</vt:lpstr>
      <vt:lpstr>EtelaSavo</vt:lpstr>
      <vt:lpstr>PohjoisSavo</vt:lpstr>
      <vt:lpstr>Pohjanmaa</vt:lpstr>
      <vt:lpstr>Uusimaa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Lehtonen Heikki (LUKE)</dc:creator>
  <cp:lastModifiedBy>Lehtonen Heikki (LUKE)</cp:lastModifiedBy>
  <dcterms:created xsi:type="dcterms:W3CDTF">2024-09-23T09:45:51Z</dcterms:created>
  <dcterms:modified xsi:type="dcterms:W3CDTF">2024-11-25T07:21:55Z</dcterms:modified>
</cp:coreProperties>
</file>